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FA74" lockStructure="1"/>
  <bookViews>
    <workbookView xWindow="1680" yWindow="135" windowWidth="20115" windowHeight="12180"/>
  </bookViews>
  <sheets>
    <sheet name="план 2016" sheetId="8" r:id="rId1"/>
    <sheet name="план 2" sheetId="7" state="hidden" r:id="rId2"/>
    <sheet name="план 1" sheetId="6" state="hidden" r:id="rId3"/>
    <sheet name="план 0" sheetId="1" state="hidden" r:id="rId4"/>
    <sheet name="смета" sheetId="3" state="hidden" r:id="rId5"/>
    <sheet name="объемы" sheetId="4" state="hidden" r:id="rId6"/>
    <sheet name="ПНР" sheetId="5" state="hidden" r:id="rId7"/>
    <sheet name="расценки" sheetId="2" state="hidden" r:id="rId8"/>
  </sheets>
  <externalReferences>
    <externalReference r:id="rId9"/>
    <externalReference r:id="rId10"/>
  </externalReferences>
  <definedNames>
    <definedName name="_xlnm._FilterDatabase" localSheetId="5" hidden="1">объемы!$A$2:$FP$286</definedName>
    <definedName name="_xlnm._FilterDatabase" localSheetId="3" hidden="1">'план 0'!$A$8:$I$194</definedName>
    <definedName name="_xlnm._FilterDatabase" localSheetId="2" hidden="1">'план 1'!$A$8:$J$194</definedName>
    <definedName name="_xlnm._FilterDatabase" localSheetId="1" hidden="1">'план 2'!$A$8:$L$8</definedName>
    <definedName name="_xlnm._FilterDatabase" localSheetId="0" hidden="1">'план 2016'!$A$8:$H$194</definedName>
    <definedName name="_xlnm._FilterDatabase" localSheetId="4" hidden="1">смета!$A$2:$AD$283</definedName>
    <definedName name="_xlnm.Print_Area" localSheetId="3">'план 0'!$A$4:$H$194</definedName>
    <definedName name="_xlnm.Print_Area" localSheetId="2">'план 1'!$A$4:$H$194</definedName>
    <definedName name="_xlnm.Print_Area" localSheetId="1">'план 2'!$A$4:$H$194</definedName>
    <definedName name="_xlnm.Print_Area" localSheetId="0">'план 2016'!$A$4:$H$202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8" l="1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1" i="8"/>
  <c r="F181" i="8"/>
  <c r="G180" i="8"/>
  <c r="F180" i="8"/>
  <c r="G178" i="8"/>
  <c r="G177" i="8"/>
  <c r="F177" i="8"/>
  <c r="G172" i="8"/>
  <c r="F172" i="8"/>
  <c r="G171" i="8"/>
  <c r="F171" i="8"/>
  <c r="G168" i="8"/>
  <c r="F168" i="8"/>
  <c r="G164" i="8"/>
  <c r="F164" i="8"/>
  <c r="G163" i="8"/>
  <c r="F163" i="8"/>
  <c r="G162" i="8"/>
  <c r="F162" i="8"/>
  <c r="G154" i="8"/>
  <c r="F154" i="8"/>
  <c r="G138" i="8"/>
  <c r="F138" i="8"/>
  <c r="G137" i="8"/>
  <c r="F137" i="8"/>
  <c r="G136" i="8"/>
  <c r="F136" i="8"/>
  <c r="G134" i="8"/>
  <c r="F134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07" i="8"/>
  <c r="F107" i="8"/>
  <c r="G103" i="8"/>
  <c r="F103" i="8"/>
  <c r="G102" i="8"/>
  <c r="F102" i="8"/>
  <c r="G101" i="8"/>
  <c r="F101" i="8"/>
  <c r="G100" i="8"/>
  <c r="F100" i="8"/>
  <c r="G97" i="8"/>
  <c r="F97" i="8"/>
  <c r="G96" i="8"/>
  <c r="F96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4" i="8"/>
  <c r="F84" i="8"/>
  <c r="G82" i="8"/>
  <c r="F82" i="8"/>
  <c r="G81" i="8"/>
  <c r="F81" i="8"/>
  <c r="G79" i="8"/>
  <c r="F79" i="8"/>
  <c r="G76" i="8"/>
  <c r="F76" i="8"/>
  <c r="G75" i="8"/>
  <c r="F75" i="8"/>
  <c r="G74" i="8"/>
  <c r="F74" i="8"/>
  <c r="G72" i="8"/>
  <c r="F72" i="8"/>
  <c r="G71" i="8"/>
  <c r="F71" i="8"/>
  <c r="G70" i="8"/>
  <c r="F70" i="8"/>
  <c r="G67" i="8"/>
  <c r="F67" i="8"/>
  <c r="G66" i="8"/>
  <c r="F66" i="8"/>
  <c r="G65" i="8"/>
  <c r="F65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2" i="8"/>
  <c r="F52" i="8"/>
  <c r="G51" i="8"/>
  <c r="F51" i="8"/>
  <c r="G50" i="8"/>
  <c r="F50" i="8"/>
  <c r="G49" i="8"/>
  <c r="F49" i="8"/>
  <c r="G46" i="8"/>
  <c r="F46" i="8"/>
  <c r="G41" i="8"/>
  <c r="F41" i="8"/>
  <c r="G37" i="8"/>
  <c r="F37" i="8"/>
  <c r="G35" i="8"/>
  <c r="F35" i="8"/>
  <c r="E180" i="7"/>
  <c r="E178" i="7"/>
  <c r="E177" i="7"/>
  <c r="E172" i="7"/>
  <c r="E171" i="7"/>
  <c r="E168" i="7"/>
  <c r="E164" i="7"/>
  <c r="E163" i="7"/>
  <c r="E162" i="7"/>
  <c r="E138" i="7"/>
  <c r="E137" i="7"/>
  <c r="E130" i="7"/>
  <c r="E129" i="7"/>
  <c r="E128" i="7"/>
  <c r="E127" i="7"/>
  <c r="E126" i="7"/>
  <c r="E122" i="7"/>
  <c r="E119" i="7"/>
  <c r="E118" i="7"/>
  <c r="E117" i="7"/>
  <c r="E116" i="7"/>
  <c r="E115" i="7"/>
  <c r="E114" i="7"/>
  <c r="E113" i="7"/>
  <c r="E112" i="7"/>
  <c r="E111" i="7"/>
  <c r="E107" i="7"/>
  <c r="E103" i="7"/>
  <c r="E102" i="7"/>
  <c r="E101" i="7"/>
  <c r="E100" i="7"/>
  <c r="E97" i="7"/>
  <c r="E93" i="7"/>
  <c r="E91" i="7"/>
  <c r="E87" i="7"/>
  <c r="E84" i="7"/>
  <c r="E83" i="7"/>
  <c r="E82" i="7"/>
  <c r="E81" i="7"/>
  <c r="E80" i="7"/>
  <c r="E79" i="7"/>
  <c r="E75" i="7"/>
  <c r="E74" i="7"/>
  <c r="E72" i="7"/>
  <c r="E71" i="7"/>
  <c r="E70" i="7"/>
  <c r="E67" i="7"/>
  <c r="E66" i="7"/>
  <c r="E65" i="7"/>
  <c r="E62" i="7"/>
  <c r="E61" i="7"/>
  <c r="E60" i="7"/>
  <c r="E59" i="7"/>
  <c r="E58" i="7"/>
  <c r="E57" i="7"/>
  <c r="E56" i="7"/>
  <c r="E55" i="7"/>
  <c r="E52" i="7"/>
  <c r="E51" i="7"/>
  <c r="E50" i="7"/>
  <c r="E49" i="7"/>
  <c r="E46" i="7"/>
  <c r="E41" i="7"/>
  <c r="E39" i="7"/>
  <c r="E37" i="7"/>
  <c r="E33" i="7"/>
  <c r="E30" i="7"/>
  <c r="E29" i="7"/>
  <c r="E28" i="7"/>
  <c r="E26" i="7"/>
  <c r="E25" i="7"/>
  <c r="E24" i="7"/>
  <c r="E23" i="7"/>
  <c r="E22" i="7"/>
  <c r="E20" i="7"/>
  <c r="E19" i="7"/>
  <c r="E18" i="7"/>
  <c r="E13" i="7"/>
  <c r="E12" i="7"/>
  <c r="E180" i="6"/>
  <c r="E178" i="6"/>
  <c r="E177" i="6"/>
  <c r="E172" i="6"/>
  <c r="E171" i="6"/>
  <c r="E168" i="6"/>
  <c r="E164" i="6"/>
  <c r="E163" i="6"/>
  <c r="E162" i="6"/>
  <c r="E138" i="6"/>
  <c r="E137" i="6"/>
  <c r="E130" i="6"/>
  <c r="E129" i="6"/>
  <c r="E128" i="6"/>
  <c r="E127" i="6"/>
  <c r="E126" i="6"/>
  <c r="E122" i="6"/>
  <c r="E119" i="6"/>
  <c r="E118" i="6"/>
  <c r="E117" i="6"/>
  <c r="E116" i="6"/>
  <c r="E115" i="6"/>
  <c r="E114" i="6"/>
  <c r="E113" i="6"/>
  <c r="E112" i="6"/>
  <c r="E111" i="6"/>
  <c r="E107" i="6"/>
  <c r="E103" i="6"/>
  <c r="E102" i="6"/>
  <c r="E101" i="6"/>
  <c r="E100" i="6"/>
  <c r="E97" i="6"/>
  <c r="E93" i="6"/>
  <c r="E91" i="6"/>
  <c r="E87" i="6"/>
  <c r="E84" i="6"/>
  <c r="E83" i="6"/>
  <c r="E82" i="6"/>
  <c r="E81" i="6"/>
  <c r="E80" i="6"/>
  <c r="E79" i="6"/>
  <c r="E75" i="6"/>
  <c r="E74" i="6"/>
  <c r="E72" i="6"/>
  <c r="E71" i="6"/>
  <c r="E70" i="6"/>
  <c r="E67" i="6"/>
  <c r="E66" i="6"/>
  <c r="E65" i="6"/>
  <c r="E62" i="6"/>
  <c r="E61" i="6"/>
  <c r="E60" i="6"/>
  <c r="E59" i="6"/>
  <c r="E58" i="6"/>
  <c r="E57" i="6"/>
  <c r="E56" i="6"/>
  <c r="E55" i="6"/>
  <c r="E52" i="6"/>
  <c r="E51" i="6"/>
  <c r="E50" i="6"/>
  <c r="E49" i="6"/>
  <c r="E46" i="6"/>
  <c r="E41" i="6"/>
  <c r="E39" i="6"/>
  <c r="E37" i="6"/>
  <c r="E33" i="6"/>
  <c r="E30" i="6"/>
  <c r="E29" i="6"/>
  <c r="E28" i="6"/>
  <c r="E26" i="6"/>
  <c r="E25" i="6"/>
  <c r="E24" i="6"/>
  <c r="E23" i="6"/>
  <c r="E22" i="6"/>
  <c r="E20" i="6"/>
  <c r="E19" i="6"/>
  <c r="E18" i="6"/>
  <c r="E13" i="6"/>
  <c r="E12" i="6"/>
  <c r="E138" i="1"/>
  <c r="E118" i="1"/>
  <c r="E84" i="1"/>
  <c r="E83" i="1"/>
  <c r="E81" i="1"/>
  <c r="E80" i="1"/>
  <c r="E23" i="1"/>
  <c r="E114" i="1"/>
  <c r="E107" i="1"/>
  <c r="E180" i="1"/>
  <c r="E177" i="1"/>
  <c r="E172" i="1"/>
  <c r="E171" i="1"/>
  <c r="E168" i="1"/>
  <c r="E164" i="1"/>
  <c r="E163" i="1"/>
  <c r="E162" i="1"/>
  <c r="E137" i="1"/>
  <c r="E130" i="1"/>
  <c r="E129" i="1"/>
  <c r="E128" i="1"/>
  <c r="E127" i="1"/>
  <c r="E126" i="1"/>
  <c r="E122" i="1"/>
  <c r="E117" i="1"/>
  <c r="E116" i="1"/>
  <c r="E113" i="1"/>
  <c r="E112" i="1"/>
  <c r="E111" i="1"/>
  <c r="E103" i="1"/>
  <c r="E102" i="1"/>
  <c r="E101" i="1"/>
  <c r="E100" i="1"/>
  <c r="E97" i="1"/>
  <c r="E93" i="1"/>
  <c r="E91" i="1"/>
  <c r="E87" i="1"/>
  <c r="E82" i="1"/>
  <c r="E79" i="1"/>
  <c r="E75" i="1"/>
  <c r="E74" i="1"/>
  <c r="E72" i="1"/>
  <c r="E71" i="1"/>
  <c r="E70" i="1"/>
  <c r="E67" i="1"/>
  <c r="E66" i="1"/>
  <c r="E65" i="1"/>
  <c r="E62" i="1"/>
  <c r="E61" i="1"/>
  <c r="E60" i="1"/>
  <c r="E59" i="1"/>
  <c r="E58" i="1"/>
  <c r="E57" i="1"/>
  <c r="E56" i="1"/>
  <c r="E55" i="1"/>
  <c r="E52" i="1"/>
  <c r="E51" i="1"/>
  <c r="E50" i="1"/>
  <c r="E49" i="1"/>
  <c r="E41" i="1"/>
  <c r="E37" i="1"/>
  <c r="E46" i="1"/>
  <c r="E178" i="1"/>
  <c r="E39" i="1"/>
  <c r="E33" i="1"/>
  <c r="E30" i="1"/>
  <c r="E29" i="1"/>
  <c r="E28" i="1"/>
  <c r="E26" i="1"/>
  <c r="E25" i="1"/>
  <c r="E24" i="1"/>
  <c r="E22" i="1"/>
  <c r="E20" i="1"/>
  <c r="E19" i="1"/>
  <c r="E18" i="1"/>
  <c r="E13" i="1"/>
  <c r="E12" i="1"/>
  <c r="G47" i="8" l="1"/>
  <c r="F47" i="8"/>
  <c r="F170" i="8" l="1"/>
  <c r="G170" i="8"/>
  <c r="E3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96" i="8"/>
  <c r="E131" i="8"/>
  <c r="E130" i="8"/>
  <c r="E129" i="8"/>
  <c r="E128" i="8"/>
  <c r="E127" i="8"/>
  <c r="E126" i="8"/>
  <c r="E125" i="8"/>
  <c r="E124" i="8"/>
  <c r="E123" i="8"/>
  <c r="E134" i="8"/>
  <c r="E136" i="8"/>
  <c r="E154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G183" i="8"/>
  <c r="F183" i="8"/>
  <c r="G182" i="8"/>
  <c r="F182" i="8"/>
  <c r="G176" i="8"/>
  <c r="F176" i="8"/>
  <c r="G175" i="8"/>
  <c r="F175" i="8"/>
  <c r="G174" i="8"/>
  <c r="F174" i="8"/>
  <c r="G173" i="8"/>
  <c r="F173" i="8"/>
  <c r="G169" i="8"/>
  <c r="F169" i="8"/>
  <c r="G166" i="8"/>
  <c r="F166" i="8"/>
  <c r="G165" i="8"/>
  <c r="F165" i="8"/>
  <c r="G161" i="8"/>
  <c r="F161" i="8"/>
  <c r="G160" i="8"/>
  <c r="F160" i="8"/>
  <c r="G156" i="8"/>
  <c r="F156" i="8"/>
  <c r="G155" i="8"/>
  <c r="F155" i="8"/>
  <c r="G152" i="8"/>
  <c r="F152" i="8"/>
  <c r="G151" i="8"/>
  <c r="F151" i="8"/>
  <c r="G140" i="8"/>
  <c r="F140" i="8"/>
  <c r="G139" i="8"/>
  <c r="F139" i="8"/>
  <c r="G110" i="8"/>
  <c r="F110" i="8"/>
  <c r="G109" i="8"/>
  <c r="F109" i="8"/>
  <c r="G104" i="8"/>
  <c r="F104" i="8"/>
  <c r="G99" i="8"/>
  <c r="F99" i="8"/>
  <c r="G98" i="8"/>
  <c r="F98" i="8"/>
  <c r="G86" i="8"/>
  <c r="F86" i="8"/>
  <c r="G85" i="8"/>
  <c r="F85" i="8"/>
  <c r="G78" i="8"/>
  <c r="F78" i="8"/>
  <c r="G77" i="8"/>
  <c r="F77" i="8"/>
  <c r="G73" i="8"/>
  <c r="F73" i="8"/>
  <c r="G69" i="8"/>
  <c r="F69" i="8"/>
  <c r="G68" i="8"/>
  <c r="F68" i="8"/>
  <c r="G64" i="8"/>
  <c r="F64" i="8"/>
  <c r="G63" i="8"/>
  <c r="F63" i="8"/>
  <c r="G54" i="8"/>
  <c r="F54" i="8"/>
  <c r="G53" i="8"/>
  <c r="F53" i="8"/>
  <c r="G48" i="8"/>
  <c r="F48" i="8"/>
  <c r="G45" i="8"/>
  <c r="F45" i="8"/>
  <c r="G43" i="8"/>
  <c r="F43" i="8"/>
  <c r="G42" i="8"/>
  <c r="F42" i="8"/>
  <c r="C194" i="8"/>
  <c r="C193" i="8"/>
  <c r="C192" i="8"/>
  <c r="C191" i="8"/>
  <c r="C190" i="8"/>
  <c r="C189" i="8"/>
  <c r="C188" i="8"/>
  <c r="C187" i="8"/>
  <c r="C186" i="8"/>
  <c r="C185" i="8"/>
  <c r="C184" i="8"/>
  <c r="C181" i="8"/>
  <c r="C180" i="8"/>
  <c r="C178" i="8"/>
  <c r="C177" i="8"/>
  <c r="C172" i="8"/>
  <c r="C171" i="8"/>
  <c r="C168" i="8"/>
  <c r="C164" i="8"/>
  <c r="C163" i="8"/>
  <c r="C159" i="8"/>
  <c r="C154" i="8"/>
  <c r="C153" i="8"/>
  <c r="C150" i="8"/>
  <c r="C149" i="8"/>
  <c r="C141" i="8"/>
  <c r="C138" i="8"/>
  <c r="C137" i="8"/>
  <c r="C136" i="8"/>
  <c r="C134" i="8"/>
  <c r="C132" i="8"/>
  <c r="C131" i="8"/>
  <c r="C130" i="8"/>
  <c r="C129" i="8"/>
  <c r="C128" i="8"/>
  <c r="C127" i="8"/>
  <c r="C126" i="8"/>
  <c r="C125" i="8"/>
  <c r="C124" i="8"/>
  <c r="C123" i="8"/>
  <c r="C122" i="8"/>
  <c r="C119" i="8"/>
  <c r="C118" i="8"/>
  <c r="C117" i="8"/>
  <c r="C116" i="8"/>
  <c r="C115" i="8"/>
  <c r="C114" i="8"/>
  <c r="C113" i="8"/>
  <c r="C112" i="8"/>
  <c r="C111" i="8"/>
  <c r="C108" i="8"/>
  <c r="C107" i="8"/>
  <c r="C106" i="8"/>
  <c r="C105" i="8"/>
  <c r="C103" i="8"/>
  <c r="C102" i="8"/>
  <c r="C101" i="8"/>
  <c r="C100" i="8"/>
  <c r="C97" i="8"/>
  <c r="C96" i="8"/>
  <c r="C94" i="8"/>
  <c r="C93" i="8"/>
  <c r="C92" i="8"/>
  <c r="C91" i="8"/>
  <c r="C90" i="8"/>
  <c r="C89" i="8"/>
  <c r="C88" i="8"/>
  <c r="C87" i="8"/>
  <c r="C84" i="8"/>
  <c r="C83" i="8"/>
  <c r="C82" i="8"/>
  <c r="C81" i="8"/>
  <c r="C80" i="8"/>
  <c r="C79" i="8"/>
  <c r="C76" i="8"/>
  <c r="C75" i="8"/>
  <c r="C74" i="8"/>
  <c r="C72" i="8"/>
  <c r="C71" i="8"/>
  <c r="C70" i="8"/>
  <c r="C67" i="8"/>
  <c r="C66" i="8"/>
  <c r="C65" i="8"/>
  <c r="C62" i="8"/>
  <c r="C61" i="8"/>
  <c r="C60" i="8"/>
  <c r="C59" i="8"/>
  <c r="C58" i="8"/>
  <c r="C57" i="8"/>
  <c r="C56" i="8"/>
  <c r="C55" i="8"/>
  <c r="C52" i="8"/>
  <c r="C51" i="8"/>
  <c r="C50" i="8"/>
  <c r="C49" i="8"/>
  <c r="C46" i="8"/>
  <c r="C41" i="8"/>
  <c r="C39" i="8"/>
  <c r="C37" i="8"/>
  <c r="C35" i="8"/>
  <c r="C33" i="8"/>
  <c r="C30" i="8"/>
  <c r="C29" i="8"/>
  <c r="C28" i="8"/>
  <c r="C26" i="8"/>
  <c r="C25" i="8"/>
  <c r="C24" i="8"/>
  <c r="C23" i="8"/>
  <c r="C22" i="8"/>
  <c r="C20" i="8"/>
  <c r="C12" i="8"/>
  <c r="D194" i="8"/>
  <c r="D193" i="8"/>
  <c r="D192" i="8"/>
  <c r="D191" i="8"/>
  <c r="D190" i="8"/>
  <c r="D189" i="8"/>
  <c r="D188" i="8"/>
  <c r="D187" i="8"/>
  <c r="D186" i="8"/>
  <c r="D185" i="8"/>
  <c r="D184" i="8"/>
  <c r="D181" i="8"/>
  <c r="E180" i="8"/>
  <c r="D180" i="8"/>
  <c r="E178" i="8"/>
  <c r="D178" i="8"/>
  <c r="E177" i="8"/>
  <c r="D177" i="8"/>
  <c r="E172" i="8"/>
  <c r="D172" i="8"/>
  <c r="E171" i="8"/>
  <c r="D171" i="8"/>
  <c r="E168" i="8"/>
  <c r="D168" i="8"/>
  <c r="E164" i="8"/>
  <c r="D164" i="8"/>
  <c r="E163" i="8"/>
  <c r="D163" i="8"/>
  <c r="E162" i="8"/>
  <c r="D162" i="8"/>
  <c r="D154" i="8"/>
  <c r="E138" i="8"/>
  <c r="D138" i="8"/>
  <c r="E137" i="8"/>
  <c r="D137" i="8"/>
  <c r="D136" i="8"/>
  <c r="D134" i="8"/>
  <c r="D131" i="8"/>
  <c r="D130" i="8"/>
  <c r="D129" i="8"/>
  <c r="D128" i="8"/>
  <c r="D127" i="8"/>
  <c r="D126" i="8"/>
  <c r="D125" i="8"/>
  <c r="D124" i="8"/>
  <c r="D123" i="8"/>
  <c r="E122" i="8"/>
  <c r="D122" i="8"/>
  <c r="E119" i="8"/>
  <c r="D119" i="8"/>
  <c r="E118" i="8"/>
  <c r="D118" i="8"/>
  <c r="E117" i="8"/>
  <c r="D117" i="8"/>
  <c r="E116" i="8"/>
  <c r="D116" i="8"/>
  <c r="E115" i="8"/>
  <c r="D115" i="8"/>
  <c r="E114" i="8"/>
  <c r="D114" i="8"/>
  <c r="E113" i="8"/>
  <c r="D113" i="8"/>
  <c r="E112" i="8"/>
  <c r="D112" i="8"/>
  <c r="E111" i="8"/>
  <c r="D111" i="8"/>
  <c r="E107" i="8"/>
  <c r="D107" i="8"/>
  <c r="E103" i="8"/>
  <c r="D103" i="8"/>
  <c r="E102" i="8"/>
  <c r="D102" i="8"/>
  <c r="E101" i="8"/>
  <c r="D101" i="8"/>
  <c r="E100" i="8"/>
  <c r="D100" i="8"/>
  <c r="E97" i="8"/>
  <c r="D97" i="8"/>
  <c r="D96" i="8"/>
  <c r="D94" i="8"/>
  <c r="D93" i="8"/>
  <c r="D92" i="8"/>
  <c r="D91" i="8"/>
  <c r="D90" i="8"/>
  <c r="D89" i="8"/>
  <c r="D88" i="8"/>
  <c r="D87" i="8"/>
  <c r="D84" i="8"/>
  <c r="D83" i="8"/>
  <c r="D82" i="8"/>
  <c r="D81" i="8"/>
  <c r="D80" i="8"/>
  <c r="D79" i="8"/>
  <c r="D76" i="8"/>
  <c r="E75" i="8"/>
  <c r="D75" i="8"/>
  <c r="E74" i="8"/>
  <c r="D74" i="8"/>
  <c r="E72" i="8"/>
  <c r="D72" i="8"/>
  <c r="E71" i="8"/>
  <c r="D71" i="8"/>
  <c r="E70" i="8"/>
  <c r="D70" i="8"/>
  <c r="E67" i="8"/>
  <c r="D67" i="8"/>
  <c r="E66" i="8"/>
  <c r="D66" i="8"/>
  <c r="E65" i="8"/>
  <c r="D65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2" i="8"/>
  <c r="D52" i="8"/>
  <c r="E51" i="8"/>
  <c r="D51" i="8"/>
  <c r="E50" i="8"/>
  <c r="D50" i="8"/>
  <c r="E49" i="8"/>
  <c r="D49" i="8"/>
  <c r="E46" i="8"/>
  <c r="D46" i="8"/>
  <c r="E41" i="8"/>
  <c r="D41" i="8"/>
  <c r="E39" i="8"/>
  <c r="D39" i="8"/>
  <c r="E37" i="8"/>
  <c r="D37" i="8"/>
  <c r="D35" i="8"/>
  <c r="E33" i="8"/>
  <c r="D33" i="8"/>
  <c r="E30" i="8"/>
  <c r="D30" i="8"/>
  <c r="E29" i="8"/>
  <c r="D29" i="8"/>
  <c r="E28" i="8"/>
  <c r="D28" i="8"/>
  <c r="E26" i="8"/>
  <c r="D26" i="8"/>
  <c r="E25" i="8"/>
  <c r="D25" i="8"/>
  <c r="E24" i="8"/>
  <c r="D24" i="8"/>
  <c r="E23" i="8"/>
  <c r="D23" i="8"/>
  <c r="E22" i="8"/>
  <c r="D22" i="8"/>
  <c r="E20" i="8"/>
  <c r="D20" i="8"/>
  <c r="E19" i="8"/>
  <c r="D19" i="8"/>
  <c r="E18" i="8"/>
  <c r="D18" i="8"/>
  <c r="E13" i="8"/>
  <c r="D13" i="8"/>
  <c r="E12" i="8"/>
  <c r="D12" i="8"/>
  <c r="H194" i="8"/>
  <c r="H193" i="8"/>
  <c r="H192" i="8"/>
  <c r="H191" i="8"/>
  <c r="H190" i="8"/>
  <c r="H189" i="8"/>
  <c r="H188" i="8"/>
  <c r="H187" i="8"/>
  <c r="H186" i="8"/>
  <c r="H185" i="8"/>
  <c r="H184" i="8"/>
  <c r="H181" i="8"/>
  <c r="H177" i="8"/>
  <c r="H173" i="8"/>
  <c r="H169" i="8"/>
  <c r="H168" i="8"/>
  <c r="H165" i="8"/>
  <c r="H163" i="8"/>
  <c r="H160" i="8"/>
  <c r="H155" i="8"/>
  <c r="H154" i="8"/>
  <c r="H151" i="8"/>
  <c r="H136" i="8"/>
  <c r="H134" i="8"/>
  <c r="H125" i="8"/>
  <c r="H124" i="8"/>
  <c r="H123" i="8"/>
  <c r="H109" i="8"/>
  <c r="H98" i="8"/>
  <c r="H96" i="8"/>
  <c r="H94" i="8"/>
  <c r="H92" i="8"/>
  <c r="H90" i="8"/>
  <c r="H89" i="8"/>
  <c r="H88" i="8"/>
  <c r="H85" i="8"/>
  <c r="H81" i="8"/>
  <c r="H77" i="8"/>
  <c r="H76" i="8"/>
  <c r="H71" i="8"/>
  <c r="H70" i="8"/>
  <c r="H68" i="8"/>
  <c r="H67" i="8"/>
  <c r="H66" i="8"/>
  <c r="H64" i="8" s="1"/>
  <c r="H65" i="8"/>
  <c r="H63" i="8"/>
  <c r="H53" i="8"/>
  <c r="H45" i="8"/>
  <c r="H42" i="8"/>
  <c r="F3" i="7"/>
  <c r="B6" i="7" s="1"/>
  <c r="D153" i="7" s="1"/>
  <c r="B6" i="8"/>
  <c r="L185" i="7"/>
  <c r="L183" i="7" s="1"/>
  <c r="L186" i="7"/>
  <c r="L187" i="7"/>
  <c r="L188" i="7"/>
  <c r="L189" i="7"/>
  <c r="L190" i="7"/>
  <c r="L191" i="7"/>
  <c r="L192" i="7"/>
  <c r="L193" i="7"/>
  <c r="L194" i="7"/>
  <c r="L184" i="7"/>
  <c r="L181" i="7"/>
  <c r="L177" i="7"/>
  <c r="L173" i="7"/>
  <c r="L168" i="7"/>
  <c r="L169" i="7"/>
  <c r="L163" i="7"/>
  <c r="L165" i="7"/>
  <c r="L160" i="7"/>
  <c r="L154" i="7"/>
  <c r="L155" i="7"/>
  <c r="L151" i="7"/>
  <c r="L123" i="7"/>
  <c r="L124" i="7"/>
  <c r="L125" i="7"/>
  <c r="L134" i="7"/>
  <c r="L136" i="7"/>
  <c r="L109" i="7"/>
  <c r="L88" i="7"/>
  <c r="L89" i="7"/>
  <c r="L90" i="7"/>
  <c r="L92" i="7"/>
  <c r="L94" i="7"/>
  <c r="L96" i="7"/>
  <c r="L98" i="7"/>
  <c r="L81" i="7"/>
  <c r="L85" i="7"/>
  <c r="L76" i="7"/>
  <c r="L77" i="7"/>
  <c r="L71" i="7"/>
  <c r="L70" i="7"/>
  <c r="L66" i="7"/>
  <c r="L64" i="7" s="1"/>
  <c r="L67" i="7"/>
  <c r="L68" i="7"/>
  <c r="L65" i="7"/>
  <c r="L63" i="7"/>
  <c r="L53" i="7"/>
  <c r="L45" i="7"/>
  <c r="L42" i="7"/>
  <c r="H183" i="7"/>
  <c r="H164" i="7"/>
  <c r="L164" i="7" s="1"/>
  <c r="H164" i="8" s="1"/>
  <c r="H138" i="7"/>
  <c r="L138" i="7" s="1"/>
  <c r="H138" i="8" s="1"/>
  <c r="H137" i="7"/>
  <c r="L137" i="7" s="1"/>
  <c r="H137" i="8" s="1"/>
  <c r="H131" i="7"/>
  <c r="L131" i="7" s="1"/>
  <c r="H131" i="8" s="1"/>
  <c r="I125" i="7"/>
  <c r="I124" i="7"/>
  <c r="I123" i="7"/>
  <c r="H119" i="7"/>
  <c r="L119" i="7" s="1"/>
  <c r="H119" i="8" s="1"/>
  <c r="D119" i="7"/>
  <c r="C119" i="7"/>
  <c r="H118" i="7"/>
  <c r="L118" i="7" s="1"/>
  <c r="H118" i="8" s="1"/>
  <c r="D115" i="7"/>
  <c r="F115" i="7" s="1"/>
  <c r="C115" i="7"/>
  <c r="H114" i="7"/>
  <c r="L114" i="7" s="1"/>
  <c r="H114" i="8" s="1"/>
  <c r="I96" i="7"/>
  <c r="I94" i="7"/>
  <c r="I92" i="7"/>
  <c r="I90" i="7"/>
  <c r="I89" i="7"/>
  <c r="I88" i="7"/>
  <c r="H84" i="7"/>
  <c r="L84" i="7" s="1"/>
  <c r="H84" i="8" s="1"/>
  <c r="I76" i="7"/>
  <c r="H64" i="7"/>
  <c r="H46" i="7"/>
  <c r="L46" i="7" s="1"/>
  <c r="H46" i="8" s="1"/>
  <c r="H35" i="7"/>
  <c r="L35" i="7" s="1"/>
  <c r="H35" i="8" s="1"/>
  <c r="D153" i="8" l="1"/>
  <c r="E153" i="7"/>
  <c r="E153" i="8" s="1"/>
  <c r="F3" i="6"/>
  <c r="H183" i="8"/>
  <c r="H174" i="7"/>
  <c r="L174" i="7" s="1"/>
  <c r="H174" i="8" s="1"/>
  <c r="D27" i="7"/>
  <c r="E27" i="7" s="1"/>
  <c r="E27" i="8" s="1"/>
  <c r="H10" i="7"/>
  <c r="L10" i="7" s="1"/>
  <c r="H10" i="8" s="1"/>
  <c r="A4" i="8"/>
  <c r="G115" i="7"/>
  <c r="D16" i="7"/>
  <c r="E16" i="7" s="1"/>
  <c r="E16" i="8" s="1"/>
  <c r="F23" i="7"/>
  <c r="F23" i="8" s="1"/>
  <c r="C27" i="7"/>
  <c r="C27" i="8" s="1"/>
  <c r="F29" i="7"/>
  <c r="F29" i="8" s="1"/>
  <c r="F33" i="7"/>
  <c r="F33" i="8" s="1"/>
  <c r="D34" i="7"/>
  <c r="E34" i="7" s="1"/>
  <c r="E34" i="8" s="1"/>
  <c r="J37" i="7"/>
  <c r="I83" i="7"/>
  <c r="D95" i="7"/>
  <c r="D106" i="7"/>
  <c r="H120" i="7"/>
  <c r="D141" i="7"/>
  <c r="D142" i="7"/>
  <c r="D143" i="7"/>
  <c r="E143" i="7" s="1"/>
  <c r="E143" i="8" s="1"/>
  <c r="I143" i="7"/>
  <c r="D146" i="7"/>
  <c r="D147" i="7"/>
  <c r="I153" i="7"/>
  <c r="H157" i="7"/>
  <c r="L157" i="7" s="1"/>
  <c r="H157" i="8" s="1"/>
  <c r="D159" i="7"/>
  <c r="H162" i="7"/>
  <c r="L162" i="7" s="1"/>
  <c r="H171" i="7"/>
  <c r="L171" i="7" s="1"/>
  <c r="H171" i="8" s="1"/>
  <c r="H175" i="7"/>
  <c r="L175" i="7" s="1"/>
  <c r="H175" i="8" s="1"/>
  <c r="F13" i="7"/>
  <c r="F13" i="8" s="1"/>
  <c r="C15" i="7"/>
  <c r="C15" i="8" s="1"/>
  <c r="F18" i="7"/>
  <c r="F18" i="8" s="1"/>
  <c r="D15" i="7"/>
  <c r="E15" i="7" s="1"/>
  <c r="E15" i="8" s="1"/>
  <c r="C16" i="7"/>
  <c r="C16" i="8" s="1"/>
  <c r="C13" i="7"/>
  <c r="C13" i="8" s="1"/>
  <c r="C14" i="7"/>
  <c r="C14" i="8" s="1"/>
  <c r="C18" i="7"/>
  <c r="C18" i="8" s="1"/>
  <c r="C19" i="7"/>
  <c r="C19" i="8" s="1"/>
  <c r="F20" i="7"/>
  <c r="F20" i="8" s="1"/>
  <c r="F22" i="7"/>
  <c r="F22" i="8" s="1"/>
  <c r="F26" i="7"/>
  <c r="F26" i="8" s="1"/>
  <c r="F28" i="7"/>
  <c r="F28" i="8" s="1"/>
  <c r="C38" i="7"/>
  <c r="C38" i="8" s="1"/>
  <c r="C40" i="7"/>
  <c r="C40" i="8" s="1"/>
  <c r="C44" i="7"/>
  <c r="C44" i="8" s="1"/>
  <c r="J72" i="7"/>
  <c r="F83" i="7"/>
  <c r="F83" i="8" s="1"/>
  <c r="J87" i="7"/>
  <c r="J100" i="7"/>
  <c r="D105" i="7"/>
  <c r="D108" i="7"/>
  <c r="H122" i="7"/>
  <c r="L122" i="7" s="1"/>
  <c r="H122" i="8" s="1"/>
  <c r="I132" i="7"/>
  <c r="C144" i="7"/>
  <c r="C144" i="8" s="1"/>
  <c r="C148" i="7"/>
  <c r="C148" i="8" s="1"/>
  <c r="D150" i="7"/>
  <c r="F153" i="7"/>
  <c r="C158" i="7"/>
  <c r="C158" i="8" s="1"/>
  <c r="H180" i="7"/>
  <c r="L180" i="7" s="1"/>
  <c r="H180" i="8" s="1"/>
  <c r="I9" i="7"/>
  <c r="D14" i="7"/>
  <c r="F19" i="7"/>
  <c r="F19" i="8" s="1"/>
  <c r="C31" i="7"/>
  <c r="C31" i="8" s="1"/>
  <c r="D38" i="7"/>
  <c r="E38" i="7" s="1"/>
  <c r="E38" i="8" s="1"/>
  <c r="F39" i="7"/>
  <c r="F39" i="8" s="1"/>
  <c r="D40" i="7"/>
  <c r="E40" i="7" s="1"/>
  <c r="E40" i="8" s="1"/>
  <c r="D44" i="7"/>
  <c r="E44" i="7" s="1"/>
  <c r="E44" i="8" s="1"/>
  <c r="I80" i="7"/>
  <c r="H135" i="7"/>
  <c r="L135" i="7" s="1"/>
  <c r="H135" i="8" s="1"/>
  <c r="H139" i="7"/>
  <c r="L139" i="7" s="1"/>
  <c r="H139" i="8" s="1"/>
  <c r="D144" i="7"/>
  <c r="E144" i="7" s="1"/>
  <c r="E144" i="8" s="1"/>
  <c r="C145" i="7"/>
  <c r="C145" i="8" s="1"/>
  <c r="D148" i="7"/>
  <c r="E148" i="7" s="1"/>
  <c r="E148" i="8" s="1"/>
  <c r="D149" i="7"/>
  <c r="C157" i="7"/>
  <c r="C157" i="8" s="1"/>
  <c r="D158" i="7"/>
  <c r="H167" i="7"/>
  <c r="L167" i="7" s="1"/>
  <c r="F178" i="7"/>
  <c r="F178" i="8" s="1"/>
  <c r="H182" i="7"/>
  <c r="L182" i="7" s="1"/>
  <c r="H182" i="8" s="1"/>
  <c r="F12" i="7"/>
  <c r="F12" i="8" s="1"/>
  <c r="F25" i="7"/>
  <c r="F25" i="8" s="1"/>
  <c r="A4" i="7"/>
  <c r="F14" i="7"/>
  <c r="F30" i="7"/>
  <c r="F30" i="8" s="1"/>
  <c r="D31" i="7"/>
  <c r="E31" i="7" s="1"/>
  <c r="E31" i="8" s="1"/>
  <c r="C34" i="7"/>
  <c r="C34" i="8" s="1"/>
  <c r="F80" i="7"/>
  <c r="F80" i="8" s="1"/>
  <c r="C95" i="7"/>
  <c r="C95" i="8" s="1"/>
  <c r="H121" i="7"/>
  <c r="L121" i="7" s="1"/>
  <c r="H121" i="8" s="1"/>
  <c r="I133" i="7"/>
  <c r="C142" i="7"/>
  <c r="C142" i="8" s="1"/>
  <c r="C143" i="7"/>
  <c r="C143" i="8" s="1"/>
  <c r="D145" i="7"/>
  <c r="C146" i="7"/>
  <c r="C146" i="8" s="1"/>
  <c r="C147" i="7"/>
  <c r="C147" i="8" s="1"/>
  <c r="D157" i="7"/>
  <c r="H158" i="7"/>
  <c r="L158" i="7" s="1"/>
  <c r="H158" i="8" s="1"/>
  <c r="I76" i="6"/>
  <c r="I96" i="6"/>
  <c r="I94" i="6"/>
  <c r="I92" i="6"/>
  <c r="I90" i="6"/>
  <c r="I89" i="6"/>
  <c r="I88" i="6"/>
  <c r="I124" i="6"/>
  <c r="I123" i="6"/>
  <c r="I125" i="6"/>
  <c r="F146" i="7" l="1"/>
  <c r="G146" i="7" s="1"/>
  <c r="E146" i="7"/>
  <c r="F145" i="7"/>
  <c r="G145" i="7" s="1"/>
  <c r="E145" i="7"/>
  <c r="E145" i="8" s="1"/>
  <c r="D14" i="8"/>
  <c r="E14" i="7"/>
  <c r="E14" i="8" s="1"/>
  <c r="L120" i="7"/>
  <c r="H120" i="8" s="1"/>
  <c r="C120" i="7"/>
  <c r="C120" i="8" s="1"/>
  <c r="D120" i="7"/>
  <c r="D157" i="8"/>
  <c r="E157" i="7"/>
  <c r="E157" i="8" s="1"/>
  <c r="D158" i="8"/>
  <c r="E158" i="7"/>
  <c r="E158" i="8" s="1"/>
  <c r="D150" i="8"/>
  <c r="E150" i="7"/>
  <c r="D106" i="8"/>
  <c r="E106" i="7"/>
  <c r="E106" i="8" s="1"/>
  <c r="D108" i="8"/>
  <c r="E108" i="7"/>
  <c r="E108" i="8" s="1"/>
  <c r="D147" i="8"/>
  <c r="E147" i="7"/>
  <c r="E147" i="8" s="1"/>
  <c r="D142" i="8"/>
  <c r="E142" i="7"/>
  <c r="E142" i="8" s="1"/>
  <c r="D95" i="8"/>
  <c r="E95" i="7"/>
  <c r="E95" i="8" s="1"/>
  <c r="D149" i="8"/>
  <c r="E149" i="7"/>
  <c r="E149" i="8" s="1"/>
  <c r="D105" i="8"/>
  <c r="E105" i="7"/>
  <c r="E105" i="8" s="1"/>
  <c r="D159" i="8"/>
  <c r="E159" i="7"/>
  <c r="D146" i="8"/>
  <c r="E146" i="8"/>
  <c r="D141" i="8"/>
  <c r="E141" i="7"/>
  <c r="E141" i="8" s="1"/>
  <c r="F153" i="8"/>
  <c r="D145" i="8"/>
  <c r="L166" i="7"/>
  <c r="H167" i="8"/>
  <c r="H166" i="8" s="1"/>
  <c r="F148" i="7"/>
  <c r="D148" i="8"/>
  <c r="F27" i="7"/>
  <c r="D27" i="8"/>
  <c r="F38" i="7"/>
  <c r="D38" i="8"/>
  <c r="F15" i="7"/>
  <c r="D15" i="8"/>
  <c r="H115" i="7"/>
  <c r="L115" i="7" s="1"/>
  <c r="H115" i="8" s="1"/>
  <c r="F144" i="7"/>
  <c r="D144" i="8"/>
  <c r="F44" i="7"/>
  <c r="D44" i="8"/>
  <c r="F143" i="7"/>
  <c r="D143" i="8"/>
  <c r="F34" i="7"/>
  <c r="D34" i="8"/>
  <c r="F31" i="7"/>
  <c r="D31" i="8"/>
  <c r="H178" i="7"/>
  <c r="L178" i="7" s="1"/>
  <c r="F40" i="7"/>
  <c r="D40" i="8"/>
  <c r="L161" i="7"/>
  <c r="H162" i="8"/>
  <c r="H161" i="8" s="1"/>
  <c r="F16" i="7"/>
  <c r="D16" i="8"/>
  <c r="L179" i="7"/>
  <c r="H179" i="8"/>
  <c r="H161" i="7"/>
  <c r="G153" i="7"/>
  <c r="G153" i="8" s="1"/>
  <c r="D133" i="7"/>
  <c r="E133" i="7" s="1"/>
  <c r="E133" i="8" s="1"/>
  <c r="C133" i="7"/>
  <c r="C133" i="8" s="1"/>
  <c r="G14" i="7"/>
  <c r="H179" i="7"/>
  <c r="G18" i="7"/>
  <c r="G18" i="8" s="1"/>
  <c r="G22" i="7"/>
  <c r="G22" i="8" s="1"/>
  <c r="G19" i="7"/>
  <c r="G19" i="8" s="1"/>
  <c r="G28" i="7"/>
  <c r="G28" i="8" s="1"/>
  <c r="G20" i="7"/>
  <c r="G20" i="8" s="1"/>
  <c r="G33" i="7"/>
  <c r="G33" i="8" s="1"/>
  <c r="G23" i="7"/>
  <c r="G23" i="8" s="1"/>
  <c r="G25" i="7"/>
  <c r="G25" i="8" s="1"/>
  <c r="H166" i="7"/>
  <c r="D167" i="7"/>
  <c r="C167" i="7"/>
  <c r="D135" i="7"/>
  <c r="C135" i="7"/>
  <c r="C135" i="8" s="1"/>
  <c r="G39" i="7"/>
  <c r="G39" i="8" s="1"/>
  <c r="D132" i="7"/>
  <c r="E132" i="7" s="1"/>
  <c r="E132" i="8" s="1"/>
  <c r="G13" i="7"/>
  <c r="G13" i="8" s="1"/>
  <c r="G83" i="7"/>
  <c r="G83" i="8" s="1"/>
  <c r="G29" i="7"/>
  <c r="G29" i="8" s="1"/>
  <c r="D121" i="7"/>
  <c r="C121" i="7"/>
  <c r="C121" i="8" s="1"/>
  <c r="G30" i="7"/>
  <c r="G30" i="8" s="1"/>
  <c r="G12" i="7"/>
  <c r="G12" i="8" s="1"/>
  <c r="G80" i="7"/>
  <c r="G80" i="8" s="1"/>
  <c r="G26" i="7"/>
  <c r="G26" i="8" s="1"/>
  <c r="F3" i="1"/>
  <c r="H183" i="6"/>
  <c r="H138" i="6"/>
  <c r="H137" i="6"/>
  <c r="H131" i="6"/>
  <c r="H118" i="6"/>
  <c r="H114" i="6"/>
  <c r="H84" i="6"/>
  <c r="H64" i="6"/>
  <c r="H46" i="6"/>
  <c r="H35" i="6"/>
  <c r="B6" i="6"/>
  <c r="D153" i="6" s="1"/>
  <c r="E153" i="6" s="1"/>
  <c r="E150" i="8" l="1"/>
  <c r="F16" i="8"/>
  <c r="F40" i="8"/>
  <c r="F38" i="8"/>
  <c r="F148" i="8"/>
  <c r="G145" i="8"/>
  <c r="F145" i="8"/>
  <c r="G141" i="8"/>
  <c r="F141" i="8"/>
  <c r="G159" i="8"/>
  <c r="F159" i="8"/>
  <c r="G149" i="8"/>
  <c r="F149" i="8"/>
  <c r="G142" i="8"/>
  <c r="F142" i="8"/>
  <c r="G108" i="8"/>
  <c r="F108" i="8"/>
  <c r="G150" i="8"/>
  <c r="F150" i="8"/>
  <c r="G157" i="8"/>
  <c r="F157" i="8"/>
  <c r="D167" i="8"/>
  <c r="E167" i="7"/>
  <c r="E167" i="8" s="1"/>
  <c r="F34" i="8"/>
  <c r="F44" i="8"/>
  <c r="E120" i="7"/>
  <c r="E120" i="8" s="1"/>
  <c r="D120" i="8"/>
  <c r="F14" i="8"/>
  <c r="G14" i="8"/>
  <c r="D135" i="8"/>
  <c r="E135" i="7"/>
  <c r="E135" i="8" s="1"/>
  <c r="D121" i="8"/>
  <c r="E121" i="7"/>
  <c r="E121" i="8" s="1"/>
  <c r="F15" i="8"/>
  <c r="F27" i="8"/>
  <c r="G146" i="8"/>
  <c r="F146" i="8"/>
  <c r="G105" i="8"/>
  <c r="F105" i="8"/>
  <c r="G95" i="8"/>
  <c r="F95" i="8"/>
  <c r="G106" i="8"/>
  <c r="F106" i="8"/>
  <c r="G158" i="8"/>
  <c r="F158" i="8"/>
  <c r="F31" i="8"/>
  <c r="F143" i="8"/>
  <c r="F144" i="8"/>
  <c r="E159" i="8"/>
  <c r="H159" i="7"/>
  <c r="H10" i="6"/>
  <c r="D27" i="6"/>
  <c r="E27" i="6" s="1"/>
  <c r="G15" i="7"/>
  <c r="G15" i="8" s="1"/>
  <c r="G143" i="7"/>
  <c r="H143" i="7" s="1"/>
  <c r="L143" i="7" s="1"/>
  <c r="H143" i="8" s="1"/>
  <c r="G38" i="7"/>
  <c r="G38" i="8" s="1"/>
  <c r="G148" i="7"/>
  <c r="G148" i="8" s="1"/>
  <c r="G34" i="7"/>
  <c r="G34" i="8" s="1"/>
  <c r="G27" i="7"/>
  <c r="H27" i="7" s="1"/>
  <c r="L27" i="7" s="1"/>
  <c r="H27" i="8" s="1"/>
  <c r="G16" i="7"/>
  <c r="H16" i="7" s="1"/>
  <c r="L16" i="7" s="1"/>
  <c r="H16" i="8" s="1"/>
  <c r="G144" i="7"/>
  <c r="H144" i="7" s="1"/>
  <c r="L144" i="7" s="1"/>
  <c r="H144" i="8" s="1"/>
  <c r="G31" i="7"/>
  <c r="H31" i="7" s="1"/>
  <c r="L31" i="7" s="1"/>
  <c r="H31" i="8" s="1"/>
  <c r="G40" i="7"/>
  <c r="H40" i="7" s="1"/>
  <c r="L40" i="7" s="1"/>
  <c r="H40" i="8" s="1"/>
  <c r="H176" i="7"/>
  <c r="H83" i="7"/>
  <c r="L83" i="7" s="1"/>
  <c r="H83" i="8" s="1"/>
  <c r="H39" i="7"/>
  <c r="L39" i="7" s="1"/>
  <c r="H39" i="8" s="1"/>
  <c r="C162" i="7"/>
  <c r="C162" i="8" s="1"/>
  <c r="C167" i="8"/>
  <c r="H28" i="7"/>
  <c r="L28" i="7" s="1"/>
  <c r="H28" i="8" s="1"/>
  <c r="H12" i="7"/>
  <c r="L12" i="7" s="1"/>
  <c r="H12" i="8" s="1"/>
  <c r="H23" i="7"/>
  <c r="L23" i="7" s="1"/>
  <c r="H23" i="8" s="1"/>
  <c r="H33" i="7"/>
  <c r="L33" i="7" s="1"/>
  <c r="H33" i="8" s="1"/>
  <c r="H19" i="7"/>
  <c r="L19" i="7" s="1"/>
  <c r="H19" i="8" s="1"/>
  <c r="H18" i="7"/>
  <c r="L18" i="7" s="1"/>
  <c r="H18" i="8" s="1"/>
  <c r="F133" i="7"/>
  <c r="D133" i="8"/>
  <c r="H80" i="7"/>
  <c r="L80" i="7" s="1"/>
  <c r="H80" i="8" s="1"/>
  <c r="H13" i="7"/>
  <c r="L13" i="7" s="1"/>
  <c r="H13" i="8" s="1"/>
  <c r="H26" i="7"/>
  <c r="L26" i="7" s="1"/>
  <c r="H26" i="8" s="1"/>
  <c r="G44" i="7"/>
  <c r="G44" i="8" s="1"/>
  <c r="H153" i="7"/>
  <c r="L153" i="7" s="1"/>
  <c r="H30" i="7"/>
  <c r="L30" i="7" s="1"/>
  <c r="H30" i="8" s="1"/>
  <c r="H29" i="7"/>
  <c r="L29" i="7" s="1"/>
  <c r="H29" i="8" s="1"/>
  <c r="F132" i="7"/>
  <c r="D132" i="8"/>
  <c r="H25" i="7"/>
  <c r="L25" i="7" s="1"/>
  <c r="H25" i="8" s="1"/>
  <c r="H20" i="7"/>
  <c r="L20" i="7" s="1"/>
  <c r="H20" i="8" s="1"/>
  <c r="H22" i="7"/>
  <c r="L22" i="7" s="1"/>
  <c r="H22" i="8" s="1"/>
  <c r="H14" i="7"/>
  <c r="L14" i="7" s="1"/>
  <c r="H14" i="8" s="1"/>
  <c r="L176" i="7"/>
  <c r="H178" i="8"/>
  <c r="H176" i="8" s="1"/>
  <c r="J87" i="6"/>
  <c r="J72" i="6"/>
  <c r="H174" i="6"/>
  <c r="J37" i="6"/>
  <c r="J100" i="6"/>
  <c r="C18" i="6"/>
  <c r="F19" i="6"/>
  <c r="G19" i="6" s="1"/>
  <c r="D16" i="6"/>
  <c r="F14" i="6"/>
  <c r="G14" i="6" s="1"/>
  <c r="F13" i="6"/>
  <c r="G13" i="6" s="1"/>
  <c r="C19" i="6"/>
  <c r="C16" i="6"/>
  <c r="D14" i="6"/>
  <c r="E14" i="6" s="1"/>
  <c r="C13" i="6"/>
  <c r="F18" i="6"/>
  <c r="G18" i="6" s="1"/>
  <c r="D15" i="6"/>
  <c r="C14" i="6"/>
  <c r="F20" i="6"/>
  <c r="C15" i="6"/>
  <c r="F12" i="6"/>
  <c r="G12" i="6" s="1"/>
  <c r="H12" i="6" s="1"/>
  <c r="F27" i="6"/>
  <c r="I9" i="6"/>
  <c r="F30" i="6"/>
  <c r="D31" i="6"/>
  <c r="C34" i="6"/>
  <c r="C38" i="6"/>
  <c r="C40" i="6"/>
  <c r="D44" i="6"/>
  <c r="F83" i="6"/>
  <c r="A4" i="6"/>
  <c r="F23" i="6"/>
  <c r="C27" i="6"/>
  <c r="F29" i="6"/>
  <c r="F33" i="6"/>
  <c r="D34" i="6"/>
  <c r="D38" i="6"/>
  <c r="F39" i="6"/>
  <c r="D40" i="6"/>
  <c r="C95" i="6"/>
  <c r="D108" i="6"/>
  <c r="E108" i="6" s="1"/>
  <c r="I133" i="6"/>
  <c r="D141" i="6"/>
  <c r="E141" i="6" s="1"/>
  <c r="D144" i="6"/>
  <c r="C145" i="6"/>
  <c r="C147" i="6"/>
  <c r="D150" i="6"/>
  <c r="E150" i="6" s="1"/>
  <c r="C157" i="6"/>
  <c r="D158" i="6"/>
  <c r="E158" i="6" s="1"/>
  <c r="H175" i="6"/>
  <c r="I80" i="6"/>
  <c r="D95" i="6"/>
  <c r="E95" i="6" s="1"/>
  <c r="C143" i="6"/>
  <c r="D145" i="6"/>
  <c r="C146" i="6"/>
  <c r="D147" i="6"/>
  <c r="E147" i="6" s="1"/>
  <c r="C148" i="6"/>
  <c r="D157" i="6"/>
  <c r="E157" i="6" s="1"/>
  <c r="H158" i="6"/>
  <c r="H171" i="6"/>
  <c r="H180" i="6"/>
  <c r="F22" i="6"/>
  <c r="F28" i="6"/>
  <c r="F25" i="6"/>
  <c r="C31" i="6"/>
  <c r="C44" i="6"/>
  <c r="F80" i="6"/>
  <c r="I83" i="6"/>
  <c r="D105" i="6"/>
  <c r="E105" i="6" s="1"/>
  <c r="H121" i="6"/>
  <c r="I132" i="6"/>
  <c r="H139" i="6"/>
  <c r="C142" i="6"/>
  <c r="D143" i="6"/>
  <c r="I143" i="6"/>
  <c r="D146" i="6"/>
  <c r="E146" i="6" s="1"/>
  <c r="D148" i="6"/>
  <c r="D149" i="6"/>
  <c r="E149" i="6" s="1"/>
  <c r="I153" i="6"/>
  <c r="H157" i="6"/>
  <c r="D159" i="6"/>
  <c r="E159" i="6" s="1"/>
  <c r="H162" i="6"/>
  <c r="F178" i="6"/>
  <c r="H178" i="6" s="1"/>
  <c r="H176" i="6" s="1"/>
  <c r="H182" i="6"/>
  <c r="F26" i="6"/>
  <c r="D106" i="6"/>
  <c r="E106" i="6" s="1"/>
  <c r="H120" i="6"/>
  <c r="H122" i="6"/>
  <c r="H135" i="6"/>
  <c r="D142" i="6"/>
  <c r="E142" i="6" s="1"/>
  <c r="C144" i="6"/>
  <c r="F153" i="6"/>
  <c r="C158" i="6"/>
  <c r="H167" i="6"/>
  <c r="H82" i="1"/>
  <c r="AC3" i="3"/>
  <c r="G143" i="8" l="1"/>
  <c r="G40" i="8"/>
  <c r="G16" i="8"/>
  <c r="G144" i="8"/>
  <c r="G31" i="8"/>
  <c r="F148" i="6"/>
  <c r="E148" i="6"/>
  <c r="F40" i="6"/>
  <c r="E40" i="6"/>
  <c r="F132" i="8"/>
  <c r="G120" i="8"/>
  <c r="F120" i="8"/>
  <c r="D120" i="6"/>
  <c r="E120" i="6" s="1"/>
  <c r="C120" i="6"/>
  <c r="F143" i="6"/>
  <c r="G143" i="6" s="1"/>
  <c r="E143" i="6"/>
  <c r="F145" i="6"/>
  <c r="G145" i="6" s="1"/>
  <c r="E145" i="6"/>
  <c r="F133" i="8"/>
  <c r="G135" i="8"/>
  <c r="F135" i="8"/>
  <c r="F38" i="6"/>
  <c r="E38" i="6"/>
  <c r="F44" i="6"/>
  <c r="G44" i="6" s="1"/>
  <c r="E44" i="6"/>
  <c r="F31" i="6"/>
  <c r="E31" i="6"/>
  <c r="F15" i="6"/>
  <c r="G15" i="6" s="1"/>
  <c r="E15" i="6"/>
  <c r="F16" i="6"/>
  <c r="G16" i="6" s="1"/>
  <c r="E16" i="6"/>
  <c r="L159" i="7"/>
  <c r="H156" i="7"/>
  <c r="F144" i="6"/>
  <c r="G144" i="6" s="1"/>
  <c r="E144" i="6"/>
  <c r="F34" i="6"/>
  <c r="G34" i="6" s="1"/>
  <c r="E34" i="6"/>
  <c r="G27" i="8"/>
  <c r="G121" i="8"/>
  <c r="F121" i="8"/>
  <c r="G167" i="8"/>
  <c r="F167" i="8"/>
  <c r="H15" i="7"/>
  <c r="L15" i="7" s="1"/>
  <c r="H15" i="8" s="1"/>
  <c r="H38" i="7"/>
  <c r="L38" i="7" s="1"/>
  <c r="H38" i="8" s="1"/>
  <c r="H148" i="7"/>
  <c r="L148" i="7" s="1"/>
  <c r="H148" i="8" s="1"/>
  <c r="H34" i="7"/>
  <c r="L34" i="7" s="1"/>
  <c r="H34" i="8" s="1"/>
  <c r="H32" i="8" s="1"/>
  <c r="H152" i="7"/>
  <c r="H17" i="8"/>
  <c r="G132" i="7"/>
  <c r="H132" i="7" s="1"/>
  <c r="L132" i="7" s="1"/>
  <c r="H132" i="8" s="1"/>
  <c r="H44" i="7"/>
  <c r="L17" i="7"/>
  <c r="H145" i="7"/>
  <c r="L145" i="7" s="1"/>
  <c r="H145" i="8" s="1"/>
  <c r="L152" i="7"/>
  <c r="H153" i="8"/>
  <c r="H152" i="8" s="1"/>
  <c r="H17" i="7"/>
  <c r="G133" i="7"/>
  <c r="G133" i="8" s="1"/>
  <c r="G83" i="6"/>
  <c r="H83" i="6" s="1"/>
  <c r="J9" i="6"/>
  <c r="F147" i="6"/>
  <c r="H14" i="6"/>
  <c r="G80" i="6"/>
  <c r="H80" i="6" s="1"/>
  <c r="H18" i="6"/>
  <c r="H13" i="6"/>
  <c r="H19" i="6"/>
  <c r="G20" i="6"/>
  <c r="H20" i="6" s="1"/>
  <c r="G148" i="6"/>
  <c r="G28" i="6"/>
  <c r="H28" i="6" s="1"/>
  <c r="D167" i="6"/>
  <c r="E167" i="6" s="1"/>
  <c r="C167" i="6"/>
  <c r="C162" i="6" s="1"/>
  <c r="H166" i="6"/>
  <c r="D135" i="6"/>
  <c r="E135" i="6" s="1"/>
  <c r="C135" i="6"/>
  <c r="G153" i="6"/>
  <c r="H153" i="6" s="1"/>
  <c r="H152" i="6" s="1"/>
  <c r="D132" i="6"/>
  <c r="G23" i="6"/>
  <c r="H23" i="6" s="1"/>
  <c r="G26" i="6"/>
  <c r="H26" i="6" s="1"/>
  <c r="D121" i="6"/>
  <c r="E121" i="6" s="1"/>
  <c r="C121" i="6"/>
  <c r="H179" i="6"/>
  <c r="G40" i="6"/>
  <c r="H40" i="6" s="1"/>
  <c r="G33" i="6"/>
  <c r="H33" i="6" s="1"/>
  <c r="G31" i="6"/>
  <c r="C133" i="6"/>
  <c r="D133" i="6"/>
  <c r="G39" i="6"/>
  <c r="H39" i="6" s="1"/>
  <c r="G29" i="6"/>
  <c r="H29" i="6" s="1"/>
  <c r="G30" i="6"/>
  <c r="H30" i="6" s="1"/>
  <c r="G25" i="6"/>
  <c r="H25" i="6" s="1"/>
  <c r="G22" i="6"/>
  <c r="H22" i="6" s="1"/>
  <c r="G38" i="6"/>
  <c r="G27" i="6"/>
  <c r="H27" i="6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4" i="3"/>
  <c r="H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AA3" i="3"/>
  <c r="G132" i="8" l="1"/>
  <c r="H143" i="6"/>
  <c r="H145" i="6"/>
  <c r="H16" i="6"/>
  <c r="H144" i="6"/>
  <c r="H31" i="6"/>
  <c r="H38" i="6"/>
  <c r="H148" i="6"/>
  <c r="H34" i="6"/>
  <c r="H32" i="6" s="1"/>
  <c r="H15" i="6"/>
  <c r="H44" i="6"/>
  <c r="H43" i="6" s="1"/>
  <c r="F133" i="6"/>
  <c r="G133" i="6" s="1"/>
  <c r="E133" i="6"/>
  <c r="F132" i="6"/>
  <c r="G132" i="6" s="1"/>
  <c r="E132" i="6"/>
  <c r="H159" i="8"/>
  <c r="H156" i="8" s="1"/>
  <c r="L156" i="7"/>
  <c r="L32" i="7"/>
  <c r="H32" i="7"/>
  <c r="L44" i="7"/>
  <c r="H43" i="7"/>
  <c r="H133" i="7"/>
  <c r="L133" i="7" s="1"/>
  <c r="H133" i="8" s="1"/>
  <c r="H17" i="6"/>
  <c r="E3" i="3"/>
  <c r="H133" i="6" l="1"/>
  <c r="H132" i="6"/>
  <c r="L43" i="7"/>
  <c r="H44" i="8"/>
  <c r="H43" i="8" s="1"/>
  <c r="AD5" i="3"/>
  <c r="AD9" i="3"/>
  <c r="AD13" i="3"/>
  <c r="AD17" i="3"/>
  <c r="AD21" i="3"/>
  <c r="AD25" i="3"/>
  <c r="AD29" i="3"/>
  <c r="AD33" i="3"/>
  <c r="AD37" i="3"/>
  <c r="AD41" i="3"/>
  <c r="AD45" i="3"/>
  <c r="AD49" i="3"/>
  <c r="AD53" i="3"/>
  <c r="AD57" i="3"/>
  <c r="AD61" i="3"/>
  <c r="AD65" i="3"/>
  <c r="AD69" i="3"/>
  <c r="AD73" i="3"/>
  <c r="AD77" i="3"/>
  <c r="AD81" i="3"/>
  <c r="AD85" i="3"/>
  <c r="AD89" i="3"/>
  <c r="AD93" i="3"/>
  <c r="AD97" i="3"/>
  <c r="AD101" i="3"/>
  <c r="AD105" i="3"/>
  <c r="AD109" i="3"/>
  <c r="AD113" i="3"/>
  <c r="AD117" i="3"/>
  <c r="AD121" i="3"/>
  <c r="AD125" i="3"/>
  <c r="AD129" i="3"/>
  <c r="AD133" i="3"/>
  <c r="AD137" i="3"/>
  <c r="AD141" i="3"/>
  <c r="AD145" i="3"/>
  <c r="AD149" i="3"/>
  <c r="AD153" i="3"/>
  <c r="AD157" i="3"/>
  <c r="AD161" i="3"/>
  <c r="AD165" i="3"/>
  <c r="AD169" i="3"/>
  <c r="AD173" i="3"/>
  <c r="AD177" i="3"/>
  <c r="AD181" i="3"/>
  <c r="AD185" i="3"/>
  <c r="AD189" i="3"/>
  <c r="AD193" i="3"/>
  <c r="AD197" i="3"/>
  <c r="AD201" i="3"/>
  <c r="AD205" i="3"/>
  <c r="AD209" i="3"/>
  <c r="AD213" i="3"/>
  <c r="AD217" i="3"/>
  <c r="AD221" i="3"/>
  <c r="AD225" i="3"/>
  <c r="AD229" i="3"/>
  <c r="AD233" i="3"/>
  <c r="AD237" i="3"/>
  <c r="AD241" i="3"/>
  <c r="AD245" i="3"/>
  <c r="AD249" i="3"/>
  <c r="AD253" i="3"/>
  <c r="AD257" i="3"/>
  <c r="AD261" i="3"/>
  <c r="AD265" i="3"/>
  <c r="AD269" i="3"/>
  <c r="AD273" i="3"/>
  <c r="AD277" i="3"/>
  <c r="AD281" i="3"/>
  <c r="Z4" i="3"/>
  <c r="AD214" i="3"/>
  <c r="AD222" i="3"/>
  <c r="AD230" i="3"/>
  <c r="AD234" i="3"/>
  <c r="AD242" i="3"/>
  <c r="AD246" i="3"/>
  <c r="AD254" i="3"/>
  <c r="AD258" i="3"/>
  <c r="AD266" i="3"/>
  <c r="AD270" i="3"/>
  <c r="AD274" i="3"/>
  <c r="AD282" i="3"/>
  <c r="AD175" i="3"/>
  <c r="AD187" i="3"/>
  <c r="AD6" i="3"/>
  <c r="AD10" i="3"/>
  <c r="AD14" i="3"/>
  <c r="AD18" i="3"/>
  <c r="AD22" i="3"/>
  <c r="AD26" i="3"/>
  <c r="AD30" i="3"/>
  <c r="AD34" i="3"/>
  <c r="AD38" i="3"/>
  <c r="AD42" i="3"/>
  <c r="AD46" i="3"/>
  <c r="AD50" i="3"/>
  <c r="AD54" i="3"/>
  <c r="AD58" i="3"/>
  <c r="AD62" i="3"/>
  <c r="AD66" i="3"/>
  <c r="AD70" i="3"/>
  <c r="AD74" i="3"/>
  <c r="AD78" i="3"/>
  <c r="AD82" i="3"/>
  <c r="AD86" i="3"/>
  <c r="AD90" i="3"/>
  <c r="AD94" i="3"/>
  <c r="AD98" i="3"/>
  <c r="AD102" i="3"/>
  <c r="AD106" i="3"/>
  <c r="AD110" i="3"/>
  <c r="AD114" i="3"/>
  <c r="AD118" i="3"/>
  <c r="AD122" i="3"/>
  <c r="AD126" i="3"/>
  <c r="AD130" i="3"/>
  <c r="AD134" i="3"/>
  <c r="AD138" i="3"/>
  <c r="AD142" i="3"/>
  <c r="AD146" i="3"/>
  <c r="AD150" i="3"/>
  <c r="AD154" i="3"/>
  <c r="AD158" i="3"/>
  <c r="AD162" i="3"/>
  <c r="AD166" i="3"/>
  <c r="AD170" i="3"/>
  <c r="AD174" i="3"/>
  <c r="AD178" i="3"/>
  <c r="AD182" i="3"/>
  <c r="AD186" i="3"/>
  <c r="AD190" i="3"/>
  <c r="AD194" i="3"/>
  <c r="AD198" i="3"/>
  <c r="AD202" i="3"/>
  <c r="AD206" i="3"/>
  <c r="AD210" i="3"/>
  <c r="AD218" i="3"/>
  <c r="AD226" i="3"/>
  <c r="AD238" i="3"/>
  <c r="AD250" i="3"/>
  <c r="AD262" i="3"/>
  <c r="AD278" i="3"/>
  <c r="AD171" i="3"/>
  <c r="AD191" i="3"/>
  <c r="AD7" i="3"/>
  <c r="AD11" i="3"/>
  <c r="AD15" i="3"/>
  <c r="AD19" i="3"/>
  <c r="AD23" i="3"/>
  <c r="AD27" i="3"/>
  <c r="AD31" i="3"/>
  <c r="AD35" i="3"/>
  <c r="AD39" i="3"/>
  <c r="AD43" i="3"/>
  <c r="AD47" i="3"/>
  <c r="AD51" i="3"/>
  <c r="AD55" i="3"/>
  <c r="AD59" i="3"/>
  <c r="AD63" i="3"/>
  <c r="AD67" i="3"/>
  <c r="AD71" i="3"/>
  <c r="AD75" i="3"/>
  <c r="AD79" i="3"/>
  <c r="AD83" i="3"/>
  <c r="AD87" i="3"/>
  <c r="AD91" i="3"/>
  <c r="AD95" i="3"/>
  <c r="AD99" i="3"/>
  <c r="AD103" i="3"/>
  <c r="AD107" i="3"/>
  <c r="AD111" i="3"/>
  <c r="AD115" i="3"/>
  <c r="AD119" i="3"/>
  <c r="AD123" i="3"/>
  <c r="AD127" i="3"/>
  <c r="AD131" i="3"/>
  <c r="AD135" i="3"/>
  <c r="AD139" i="3"/>
  <c r="AD143" i="3"/>
  <c r="AD147" i="3"/>
  <c r="AD151" i="3"/>
  <c r="AD155" i="3"/>
  <c r="AD159" i="3"/>
  <c r="AD163" i="3"/>
  <c r="AD167" i="3"/>
  <c r="AD179" i="3"/>
  <c r="AD183" i="3"/>
  <c r="AD8" i="3"/>
  <c r="AD12" i="3"/>
  <c r="AD16" i="3"/>
  <c r="AD20" i="3"/>
  <c r="AD24" i="3"/>
  <c r="AD28" i="3"/>
  <c r="AD32" i="3"/>
  <c r="AD36" i="3"/>
  <c r="AD40" i="3"/>
  <c r="AD44" i="3"/>
  <c r="AD48" i="3"/>
  <c r="AD52" i="3"/>
  <c r="AD56" i="3"/>
  <c r="AD60" i="3"/>
  <c r="AD64" i="3"/>
  <c r="AD68" i="3"/>
  <c r="AD72" i="3"/>
  <c r="AD76" i="3"/>
  <c r="AD80" i="3"/>
  <c r="AD84" i="3"/>
  <c r="AD88" i="3"/>
  <c r="AD92" i="3"/>
  <c r="AD96" i="3"/>
  <c r="AD100" i="3"/>
  <c r="AD104" i="3"/>
  <c r="AD108" i="3"/>
  <c r="AD112" i="3"/>
  <c r="AD116" i="3"/>
  <c r="AD120" i="3"/>
  <c r="AD124" i="3"/>
  <c r="AD128" i="3"/>
  <c r="AD132" i="3"/>
  <c r="AD136" i="3"/>
  <c r="AD140" i="3"/>
  <c r="AD144" i="3"/>
  <c r="AD160" i="3"/>
  <c r="AD176" i="3"/>
  <c r="AD192" i="3"/>
  <c r="AD200" i="3"/>
  <c r="AD208" i="3"/>
  <c r="AD216" i="3"/>
  <c r="AD224" i="3"/>
  <c r="AD232" i="3"/>
  <c r="AD240" i="3"/>
  <c r="AD248" i="3"/>
  <c r="AD256" i="3"/>
  <c r="AD264" i="3"/>
  <c r="AD272" i="3"/>
  <c r="AD280" i="3"/>
  <c r="AD180" i="3"/>
  <c r="AD203" i="3"/>
  <c r="AD219" i="3"/>
  <c r="AD235" i="3"/>
  <c r="AD243" i="3"/>
  <c r="AD259" i="3"/>
  <c r="AD267" i="3"/>
  <c r="AD283" i="3"/>
  <c r="AD184" i="3"/>
  <c r="AD196" i="3"/>
  <c r="AD212" i="3"/>
  <c r="AD236" i="3"/>
  <c r="AD252" i="3"/>
  <c r="AD268" i="3"/>
  <c r="AD156" i="3"/>
  <c r="AD188" i="3"/>
  <c r="AD207" i="3"/>
  <c r="AD231" i="3"/>
  <c r="AD255" i="3"/>
  <c r="AD271" i="3"/>
  <c r="AD148" i="3"/>
  <c r="AD164" i="3"/>
  <c r="AD195" i="3"/>
  <c r="AD211" i="3"/>
  <c r="AD227" i="3"/>
  <c r="AD251" i="3"/>
  <c r="AD275" i="3"/>
  <c r="AD168" i="3"/>
  <c r="AD204" i="3"/>
  <c r="AD220" i="3"/>
  <c r="AD244" i="3"/>
  <c r="AD260" i="3"/>
  <c r="AD4" i="3"/>
  <c r="AD172" i="3"/>
  <c r="AD199" i="3"/>
  <c r="AD223" i="3"/>
  <c r="AD239" i="3"/>
  <c r="AD263" i="3"/>
  <c r="AD152" i="3"/>
  <c r="AD228" i="3"/>
  <c r="AD276" i="3"/>
  <c r="AD215" i="3"/>
  <c r="AD247" i="3"/>
  <c r="AD279" i="3"/>
  <c r="Z8" i="3"/>
  <c r="Z6" i="3"/>
  <c r="Z13" i="3"/>
  <c r="Z17" i="3"/>
  <c r="Z21" i="3"/>
  <c r="Z25" i="3"/>
  <c r="Z29" i="3"/>
  <c r="Z33" i="3"/>
  <c r="Z37" i="3"/>
  <c r="Z41" i="3"/>
  <c r="Z45" i="3"/>
  <c r="Z49" i="3"/>
  <c r="Z53" i="3"/>
  <c r="Z57" i="3"/>
  <c r="Z61" i="3"/>
  <c r="Z65" i="3"/>
  <c r="Z69" i="3"/>
  <c r="Z73" i="3"/>
  <c r="Z77" i="3"/>
  <c r="Z81" i="3"/>
  <c r="Z85" i="3"/>
  <c r="Z89" i="3"/>
  <c r="Z93" i="3"/>
  <c r="Z97" i="3"/>
  <c r="Z101" i="3"/>
  <c r="Z105" i="3"/>
  <c r="Z109" i="3"/>
  <c r="Z113" i="3"/>
  <c r="Z117" i="3"/>
  <c r="Z121" i="3"/>
  <c r="Z125" i="3"/>
  <c r="Z129" i="3"/>
  <c r="Z133" i="3"/>
  <c r="Z137" i="3"/>
  <c r="Z141" i="3"/>
  <c r="Z145" i="3"/>
  <c r="Z149" i="3"/>
  <c r="Z153" i="3"/>
  <c r="Z157" i="3"/>
  <c r="Z161" i="3"/>
  <c r="Z165" i="3"/>
  <c r="Z169" i="3"/>
  <c r="Z173" i="3"/>
  <c r="Z177" i="3"/>
  <c r="Z181" i="3"/>
  <c r="Z185" i="3"/>
  <c r="Z189" i="3"/>
  <c r="Z193" i="3"/>
  <c r="Z197" i="3"/>
  <c r="Z201" i="3"/>
  <c r="Z205" i="3"/>
  <c r="Z209" i="3"/>
  <c r="Z213" i="3"/>
  <c r="Z217" i="3"/>
  <c r="Z221" i="3"/>
  <c r="Z225" i="3"/>
  <c r="Z229" i="3"/>
  <c r="Z233" i="3"/>
  <c r="Z237" i="3"/>
  <c r="Z241" i="3"/>
  <c r="Z245" i="3"/>
  <c r="Z249" i="3"/>
  <c r="Z253" i="3"/>
  <c r="Z257" i="3"/>
  <c r="Z261" i="3"/>
  <c r="Z265" i="3"/>
  <c r="Z269" i="3"/>
  <c r="Z273" i="3"/>
  <c r="Z277" i="3"/>
  <c r="Z281" i="3"/>
  <c r="AE7" i="3"/>
  <c r="AE9" i="3"/>
  <c r="AE13" i="3"/>
  <c r="AE17" i="3"/>
  <c r="AE21" i="3"/>
  <c r="AE25" i="3"/>
  <c r="AE29" i="3"/>
  <c r="AE33" i="3"/>
  <c r="AE37" i="3"/>
  <c r="AE41" i="3"/>
  <c r="AE45" i="3"/>
  <c r="AE49" i="3"/>
  <c r="AE53" i="3"/>
  <c r="AE57" i="3"/>
  <c r="AE61" i="3"/>
  <c r="AE65" i="3"/>
  <c r="AE69" i="3"/>
  <c r="AE73" i="3"/>
  <c r="AE77" i="3"/>
  <c r="AE81" i="3"/>
  <c r="AE85" i="3"/>
  <c r="AE89" i="3"/>
  <c r="AE93" i="3"/>
  <c r="AE97" i="3"/>
  <c r="AE101" i="3"/>
  <c r="AE105" i="3"/>
  <c r="AE109" i="3"/>
  <c r="AE113" i="3"/>
  <c r="AE117" i="3"/>
  <c r="AE121" i="3"/>
  <c r="AE125" i="3"/>
  <c r="AE129" i="3"/>
  <c r="AE133" i="3"/>
  <c r="AE137" i="3"/>
  <c r="AE141" i="3"/>
  <c r="AE145" i="3"/>
  <c r="AE149" i="3"/>
  <c r="AE153" i="3"/>
  <c r="AE157" i="3"/>
  <c r="AE161" i="3"/>
  <c r="AE165" i="3"/>
  <c r="AE169" i="3"/>
  <c r="AE173" i="3"/>
  <c r="AE177" i="3"/>
  <c r="AE181" i="3"/>
  <c r="AE185" i="3"/>
  <c r="AE189" i="3"/>
  <c r="AE193" i="3"/>
  <c r="AE197" i="3"/>
  <c r="AE201" i="3"/>
  <c r="AE205" i="3"/>
  <c r="AE209" i="3"/>
  <c r="AE213" i="3"/>
  <c r="AE217" i="3"/>
  <c r="AE221" i="3"/>
  <c r="AE225" i="3"/>
  <c r="AE229" i="3"/>
  <c r="AE233" i="3"/>
  <c r="AE237" i="3"/>
  <c r="AE241" i="3"/>
  <c r="AE245" i="3"/>
  <c r="AE249" i="3"/>
  <c r="AE253" i="3"/>
  <c r="AE257" i="3"/>
  <c r="AE261" i="3"/>
  <c r="Z9" i="3"/>
  <c r="Z7" i="3"/>
  <c r="Z14" i="3"/>
  <c r="Z18" i="3"/>
  <c r="Z22" i="3"/>
  <c r="Z26" i="3"/>
  <c r="Z30" i="3"/>
  <c r="Z34" i="3"/>
  <c r="Z38" i="3"/>
  <c r="Z42" i="3"/>
  <c r="Z46" i="3"/>
  <c r="Z50" i="3"/>
  <c r="Z54" i="3"/>
  <c r="Z58" i="3"/>
  <c r="Z62" i="3"/>
  <c r="Z66" i="3"/>
  <c r="Z70" i="3"/>
  <c r="Z74" i="3"/>
  <c r="Z78" i="3"/>
  <c r="Z82" i="3"/>
  <c r="Z86" i="3"/>
  <c r="Z90" i="3"/>
  <c r="Z94" i="3"/>
  <c r="Z98" i="3"/>
  <c r="Z102" i="3"/>
  <c r="Z106" i="3"/>
  <c r="Z110" i="3"/>
  <c r="Z114" i="3"/>
  <c r="Z118" i="3"/>
  <c r="Z122" i="3"/>
  <c r="Z126" i="3"/>
  <c r="Z130" i="3"/>
  <c r="Z134" i="3"/>
  <c r="Z138" i="3"/>
  <c r="Z142" i="3"/>
  <c r="Z146" i="3"/>
  <c r="Z150" i="3"/>
  <c r="Z154" i="3"/>
  <c r="Z158" i="3"/>
  <c r="Z162" i="3"/>
  <c r="Z166" i="3"/>
  <c r="Z170" i="3"/>
  <c r="Z174" i="3"/>
  <c r="Z178" i="3"/>
  <c r="Z182" i="3"/>
  <c r="Z186" i="3"/>
  <c r="Z190" i="3"/>
  <c r="Z194" i="3"/>
  <c r="Z198" i="3"/>
  <c r="Z202" i="3"/>
  <c r="Z206" i="3"/>
  <c r="Z210" i="3"/>
  <c r="Z214" i="3"/>
  <c r="Z218" i="3"/>
  <c r="Z222" i="3"/>
  <c r="Z226" i="3"/>
  <c r="Z230" i="3"/>
  <c r="Z234" i="3"/>
  <c r="Z238" i="3"/>
  <c r="Z242" i="3"/>
  <c r="Z246" i="3"/>
  <c r="Z250" i="3"/>
  <c r="Z254" i="3"/>
  <c r="Z258" i="3"/>
  <c r="Z262" i="3"/>
  <c r="Z266" i="3"/>
  <c r="Z270" i="3"/>
  <c r="Z274" i="3"/>
  <c r="Z278" i="3"/>
  <c r="Z282" i="3"/>
  <c r="AE5" i="3"/>
  <c r="AE10" i="3"/>
  <c r="AE14" i="3"/>
  <c r="AE18" i="3"/>
  <c r="AE22" i="3"/>
  <c r="AE26" i="3"/>
  <c r="AE30" i="3"/>
  <c r="AE34" i="3"/>
  <c r="AE38" i="3"/>
  <c r="AE42" i="3"/>
  <c r="AE46" i="3"/>
  <c r="AE50" i="3"/>
  <c r="AE54" i="3"/>
  <c r="AE58" i="3"/>
  <c r="AE62" i="3"/>
  <c r="Z10" i="3"/>
  <c r="Z11" i="3"/>
  <c r="Z15" i="3"/>
  <c r="Z19" i="3"/>
  <c r="Z23" i="3"/>
  <c r="Z27" i="3"/>
  <c r="Z31" i="3"/>
  <c r="Z35" i="3"/>
  <c r="Z39" i="3"/>
  <c r="Z43" i="3"/>
  <c r="Z47" i="3"/>
  <c r="Z51" i="3"/>
  <c r="Z55" i="3"/>
  <c r="Z59" i="3"/>
  <c r="Z63" i="3"/>
  <c r="Z67" i="3"/>
  <c r="Z71" i="3"/>
  <c r="Z75" i="3"/>
  <c r="Z79" i="3"/>
  <c r="Z83" i="3"/>
  <c r="Z87" i="3"/>
  <c r="Z91" i="3"/>
  <c r="Z95" i="3"/>
  <c r="Z99" i="3"/>
  <c r="Z103" i="3"/>
  <c r="Z107" i="3"/>
  <c r="Z111" i="3"/>
  <c r="Z115" i="3"/>
  <c r="Z119" i="3"/>
  <c r="Z123" i="3"/>
  <c r="Z127" i="3"/>
  <c r="Z131" i="3"/>
  <c r="Z135" i="3"/>
  <c r="Z139" i="3"/>
  <c r="Z143" i="3"/>
  <c r="Z147" i="3"/>
  <c r="Z151" i="3"/>
  <c r="Z155" i="3"/>
  <c r="Z159" i="3"/>
  <c r="Z163" i="3"/>
  <c r="Z167" i="3"/>
  <c r="Z171" i="3"/>
  <c r="Z175" i="3"/>
  <c r="Z179" i="3"/>
  <c r="Z183" i="3"/>
  <c r="Z187" i="3"/>
  <c r="Z191" i="3"/>
  <c r="Z195" i="3"/>
  <c r="Z199" i="3"/>
  <c r="Z203" i="3"/>
  <c r="Z207" i="3"/>
  <c r="Z211" i="3"/>
  <c r="Z215" i="3"/>
  <c r="Z219" i="3"/>
  <c r="Z223" i="3"/>
  <c r="Z227" i="3"/>
  <c r="Z231" i="3"/>
  <c r="Z235" i="3"/>
  <c r="Z239" i="3"/>
  <c r="Z243" i="3"/>
  <c r="Z247" i="3"/>
  <c r="Z251" i="3"/>
  <c r="Z255" i="3"/>
  <c r="Z259" i="3"/>
  <c r="Z263" i="3"/>
  <c r="Z267" i="3"/>
  <c r="Z5" i="3"/>
  <c r="Z12" i="3"/>
  <c r="Z16" i="3"/>
  <c r="Z20" i="3"/>
  <c r="Z24" i="3"/>
  <c r="Z28" i="3"/>
  <c r="Z32" i="3"/>
  <c r="Z36" i="3"/>
  <c r="Z40" i="3"/>
  <c r="Z44" i="3"/>
  <c r="Z48" i="3"/>
  <c r="Z52" i="3"/>
  <c r="Z56" i="3"/>
  <c r="Z60" i="3"/>
  <c r="Z64" i="3"/>
  <c r="Z68" i="3"/>
  <c r="Z72" i="3"/>
  <c r="Z76" i="3"/>
  <c r="Z80" i="3"/>
  <c r="Z84" i="3"/>
  <c r="Z88" i="3"/>
  <c r="Z92" i="3"/>
  <c r="Z96" i="3"/>
  <c r="Z100" i="3"/>
  <c r="Z104" i="3"/>
  <c r="Z108" i="3"/>
  <c r="Z112" i="3"/>
  <c r="Z116" i="3"/>
  <c r="Z120" i="3"/>
  <c r="Z124" i="3"/>
  <c r="Z128" i="3"/>
  <c r="Z132" i="3"/>
  <c r="Z136" i="3"/>
  <c r="Z140" i="3"/>
  <c r="Z144" i="3"/>
  <c r="Z148" i="3"/>
  <c r="Z152" i="3"/>
  <c r="Z156" i="3"/>
  <c r="Z160" i="3"/>
  <c r="Z164" i="3"/>
  <c r="Z168" i="3"/>
  <c r="Z172" i="3"/>
  <c r="Z176" i="3"/>
  <c r="Z180" i="3"/>
  <c r="Z184" i="3"/>
  <c r="Z188" i="3"/>
  <c r="Z192" i="3"/>
  <c r="Z196" i="3"/>
  <c r="Z200" i="3"/>
  <c r="Z204" i="3"/>
  <c r="Z208" i="3"/>
  <c r="Z212" i="3"/>
  <c r="Z216" i="3"/>
  <c r="Z232" i="3"/>
  <c r="Z248" i="3"/>
  <c r="Z264" i="3"/>
  <c r="Z275" i="3"/>
  <c r="Z283" i="3"/>
  <c r="AE11" i="3"/>
  <c r="AE19" i="3"/>
  <c r="AE27" i="3"/>
  <c r="AE35" i="3"/>
  <c r="AE43" i="3"/>
  <c r="AE51" i="3"/>
  <c r="AE59" i="3"/>
  <c r="AE66" i="3"/>
  <c r="AE71" i="3"/>
  <c r="AE76" i="3"/>
  <c r="AE82" i="3"/>
  <c r="AE87" i="3"/>
  <c r="AE92" i="3"/>
  <c r="AE98" i="3"/>
  <c r="AE103" i="3"/>
  <c r="AE108" i="3"/>
  <c r="AE114" i="3"/>
  <c r="AE119" i="3"/>
  <c r="AE124" i="3"/>
  <c r="AE130" i="3"/>
  <c r="AE135" i="3"/>
  <c r="AE140" i="3"/>
  <c r="AE146" i="3"/>
  <c r="AE151" i="3"/>
  <c r="AE156" i="3"/>
  <c r="AE162" i="3"/>
  <c r="AE167" i="3"/>
  <c r="AE172" i="3"/>
  <c r="AE178" i="3"/>
  <c r="AE183" i="3"/>
  <c r="AE188" i="3"/>
  <c r="AE194" i="3"/>
  <c r="AE199" i="3"/>
  <c r="AE204" i="3"/>
  <c r="AE210" i="3"/>
  <c r="AE215" i="3"/>
  <c r="AE220" i="3"/>
  <c r="AE226" i="3"/>
  <c r="AE231" i="3"/>
  <c r="AE236" i="3"/>
  <c r="AE242" i="3"/>
  <c r="AE247" i="3"/>
  <c r="AE252" i="3"/>
  <c r="AE258" i="3"/>
  <c r="AE263" i="3"/>
  <c r="AE267" i="3"/>
  <c r="AE271" i="3"/>
  <c r="AE275" i="3"/>
  <c r="AE279" i="3"/>
  <c r="AE283" i="3"/>
  <c r="G8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207" i="3"/>
  <c r="G211" i="3"/>
  <c r="G215" i="3"/>
  <c r="G219" i="3"/>
  <c r="G223" i="3"/>
  <c r="G227" i="3"/>
  <c r="G231" i="3"/>
  <c r="G235" i="3"/>
  <c r="G239" i="3"/>
  <c r="G243" i="3"/>
  <c r="G247" i="3"/>
  <c r="G251" i="3"/>
  <c r="G255" i="3"/>
  <c r="G259" i="3"/>
  <c r="G263" i="3"/>
  <c r="G267" i="3"/>
  <c r="G271" i="3"/>
  <c r="G275" i="3"/>
  <c r="G279" i="3"/>
  <c r="G283" i="3"/>
  <c r="G96" i="3"/>
  <c r="G108" i="3"/>
  <c r="G116" i="3"/>
  <c r="G124" i="3"/>
  <c r="G128" i="3"/>
  <c r="G136" i="3"/>
  <c r="G140" i="3"/>
  <c r="G148" i="3"/>
  <c r="G152" i="3"/>
  <c r="G160" i="3"/>
  <c r="G164" i="3"/>
  <c r="G172" i="3"/>
  <c r="G176" i="3"/>
  <c r="G180" i="3"/>
  <c r="G188" i="3"/>
  <c r="G192" i="3"/>
  <c r="G200" i="3"/>
  <c r="G204" i="3"/>
  <c r="G212" i="3"/>
  <c r="G216" i="3"/>
  <c r="G224" i="3"/>
  <c r="G228" i="3"/>
  <c r="G236" i="3"/>
  <c r="G240" i="3"/>
  <c r="G248" i="3"/>
  <c r="G256" i="3"/>
  <c r="G260" i="3"/>
  <c r="G268" i="3"/>
  <c r="G276" i="3"/>
  <c r="G280" i="3"/>
  <c r="G85" i="3"/>
  <c r="G101" i="3"/>
  <c r="G113" i="3"/>
  <c r="G121" i="3"/>
  <c r="G129" i="3"/>
  <c r="G137" i="3"/>
  <c r="G145" i="3"/>
  <c r="G153" i="3"/>
  <c r="G165" i="3"/>
  <c r="G173" i="3"/>
  <c r="G185" i="3"/>
  <c r="G189" i="3"/>
  <c r="G201" i="3"/>
  <c r="G209" i="3"/>
  <c r="Z220" i="3"/>
  <c r="Z236" i="3"/>
  <c r="Z252" i="3"/>
  <c r="Z268" i="3"/>
  <c r="Z276" i="3"/>
  <c r="AE4" i="3"/>
  <c r="AE12" i="3"/>
  <c r="AE20" i="3"/>
  <c r="AE28" i="3"/>
  <c r="AE36" i="3"/>
  <c r="AE44" i="3"/>
  <c r="AE52" i="3"/>
  <c r="AE60" i="3"/>
  <c r="AE67" i="3"/>
  <c r="AE72" i="3"/>
  <c r="AE78" i="3"/>
  <c r="AE83" i="3"/>
  <c r="AE88" i="3"/>
  <c r="AE94" i="3"/>
  <c r="AE99" i="3"/>
  <c r="AE104" i="3"/>
  <c r="AE110" i="3"/>
  <c r="AE115" i="3"/>
  <c r="AE120" i="3"/>
  <c r="AE126" i="3"/>
  <c r="AE131" i="3"/>
  <c r="AE136" i="3"/>
  <c r="AE142" i="3"/>
  <c r="AE147" i="3"/>
  <c r="AE152" i="3"/>
  <c r="AE158" i="3"/>
  <c r="AE163" i="3"/>
  <c r="AE168" i="3"/>
  <c r="AE174" i="3"/>
  <c r="AE179" i="3"/>
  <c r="AE184" i="3"/>
  <c r="AE190" i="3"/>
  <c r="AE195" i="3"/>
  <c r="AE200" i="3"/>
  <c r="AE206" i="3"/>
  <c r="AE211" i="3"/>
  <c r="AE216" i="3"/>
  <c r="AE222" i="3"/>
  <c r="AE227" i="3"/>
  <c r="AE232" i="3"/>
  <c r="AE238" i="3"/>
  <c r="AE243" i="3"/>
  <c r="AE248" i="3"/>
  <c r="AE254" i="3"/>
  <c r="AE259" i="3"/>
  <c r="AE264" i="3"/>
  <c r="AE268" i="3"/>
  <c r="AE272" i="3"/>
  <c r="AE276" i="3"/>
  <c r="AE280" i="3"/>
  <c r="G5" i="3"/>
  <c r="G9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100" i="3"/>
  <c r="G104" i="3"/>
  <c r="G112" i="3"/>
  <c r="G120" i="3"/>
  <c r="G132" i="3"/>
  <c r="G144" i="3"/>
  <c r="G156" i="3"/>
  <c r="G168" i="3"/>
  <c r="G184" i="3"/>
  <c r="G196" i="3"/>
  <c r="G208" i="3"/>
  <c r="G220" i="3"/>
  <c r="G232" i="3"/>
  <c r="G244" i="3"/>
  <c r="G252" i="3"/>
  <c r="G264" i="3"/>
  <c r="G272" i="3"/>
  <c r="G89" i="3"/>
  <c r="G109" i="3"/>
  <c r="G125" i="3"/>
  <c r="G133" i="3"/>
  <c r="G149" i="3"/>
  <c r="G161" i="3"/>
  <c r="G169" i="3"/>
  <c r="G181" i="3"/>
  <c r="G193" i="3"/>
  <c r="G205" i="3"/>
  <c r="G217" i="3"/>
  <c r="Z224" i="3"/>
  <c r="Z240" i="3"/>
  <c r="Z256" i="3"/>
  <c r="Z271" i="3"/>
  <c r="Z279" i="3"/>
  <c r="AE6" i="3"/>
  <c r="AE15" i="3"/>
  <c r="AE23" i="3"/>
  <c r="AE31" i="3"/>
  <c r="AE39" i="3"/>
  <c r="AE47" i="3"/>
  <c r="AE55" i="3"/>
  <c r="AE63" i="3"/>
  <c r="AE68" i="3"/>
  <c r="AE74" i="3"/>
  <c r="AE79" i="3"/>
  <c r="AE84" i="3"/>
  <c r="AE90" i="3"/>
  <c r="AE95" i="3"/>
  <c r="AE100" i="3"/>
  <c r="AE106" i="3"/>
  <c r="AE111" i="3"/>
  <c r="AE116" i="3"/>
  <c r="AE122" i="3"/>
  <c r="AE127" i="3"/>
  <c r="AE132" i="3"/>
  <c r="AE138" i="3"/>
  <c r="AE143" i="3"/>
  <c r="AE148" i="3"/>
  <c r="AE154" i="3"/>
  <c r="AE159" i="3"/>
  <c r="AE164" i="3"/>
  <c r="AE170" i="3"/>
  <c r="AE175" i="3"/>
  <c r="AE180" i="3"/>
  <c r="AE186" i="3"/>
  <c r="AE191" i="3"/>
  <c r="AE196" i="3"/>
  <c r="AE202" i="3"/>
  <c r="AE207" i="3"/>
  <c r="AE212" i="3"/>
  <c r="AE218" i="3"/>
  <c r="AE223" i="3"/>
  <c r="AE228" i="3"/>
  <c r="AE234" i="3"/>
  <c r="AE239" i="3"/>
  <c r="AE244" i="3"/>
  <c r="AE250" i="3"/>
  <c r="AE255" i="3"/>
  <c r="AE260" i="3"/>
  <c r="AE265" i="3"/>
  <c r="AE269" i="3"/>
  <c r="AE273" i="3"/>
  <c r="AE277" i="3"/>
  <c r="AE281" i="3"/>
  <c r="G6" i="3"/>
  <c r="G10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93" i="3"/>
  <c r="G97" i="3"/>
  <c r="G105" i="3"/>
  <c r="G117" i="3"/>
  <c r="G141" i="3"/>
  <c r="G157" i="3"/>
  <c r="G177" i="3"/>
  <c r="G197" i="3"/>
  <c r="G213" i="3"/>
  <c r="Z228" i="3"/>
  <c r="Z244" i="3"/>
  <c r="Z260" i="3"/>
  <c r="Z272" i="3"/>
  <c r="Z280" i="3"/>
  <c r="AE8" i="3"/>
  <c r="AE16" i="3"/>
  <c r="AE24" i="3"/>
  <c r="AE32" i="3"/>
  <c r="AE40" i="3"/>
  <c r="AE48" i="3"/>
  <c r="AE56" i="3"/>
  <c r="AE64" i="3"/>
  <c r="AE70" i="3"/>
  <c r="AE75" i="3"/>
  <c r="AE80" i="3"/>
  <c r="AE86" i="3"/>
  <c r="AE91" i="3"/>
  <c r="AE96" i="3"/>
  <c r="AE102" i="3"/>
  <c r="AE107" i="3"/>
  <c r="AE112" i="3"/>
  <c r="AE118" i="3"/>
  <c r="AE123" i="3"/>
  <c r="AE128" i="3"/>
  <c r="AE134" i="3"/>
  <c r="AE139" i="3"/>
  <c r="AE144" i="3"/>
  <c r="AE150" i="3"/>
  <c r="AE155" i="3"/>
  <c r="AE160" i="3"/>
  <c r="AE166" i="3"/>
  <c r="AE171" i="3"/>
  <c r="AE176" i="3"/>
  <c r="AE182" i="3"/>
  <c r="AE187" i="3"/>
  <c r="AE192" i="3"/>
  <c r="AE198" i="3"/>
  <c r="AE203" i="3"/>
  <c r="AE208" i="3"/>
  <c r="AE214" i="3"/>
  <c r="AE219" i="3"/>
  <c r="AE224" i="3"/>
  <c r="AE230" i="3"/>
  <c r="AE235" i="3"/>
  <c r="AE240" i="3"/>
  <c r="AE246" i="3"/>
  <c r="AE251" i="3"/>
  <c r="AE256" i="3"/>
  <c r="AE262" i="3"/>
  <c r="AE266" i="3"/>
  <c r="AE270" i="3"/>
  <c r="AE274" i="3"/>
  <c r="AE278" i="3"/>
  <c r="AE282" i="3"/>
  <c r="G7" i="3"/>
  <c r="G4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42" i="3"/>
  <c r="G158" i="3"/>
  <c r="G174" i="3"/>
  <c r="G190" i="3"/>
  <c r="G206" i="3"/>
  <c r="G221" i="3"/>
  <c r="G229" i="3"/>
  <c r="G237" i="3"/>
  <c r="G245" i="3"/>
  <c r="G253" i="3"/>
  <c r="G261" i="3"/>
  <c r="G269" i="3"/>
  <c r="G277" i="3"/>
  <c r="G194" i="3"/>
  <c r="G222" i="3"/>
  <c r="G238" i="3"/>
  <c r="G246" i="3"/>
  <c r="G262" i="3"/>
  <c r="G270" i="3"/>
  <c r="G134" i="3"/>
  <c r="G182" i="3"/>
  <c r="G214" i="3"/>
  <c r="G233" i="3"/>
  <c r="G249" i="3"/>
  <c r="G273" i="3"/>
  <c r="G138" i="3"/>
  <c r="G170" i="3"/>
  <c r="G202" i="3"/>
  <c r="G234" i="3"/>
  <c r="G250" i="3"/>
  <c r="G266" i="3"/>
  <c r="G130" i="3"/>
  <c r="G146" i="3"/>
  <c r="G162" i="3"/>
  <c r="G178" i="3"/>
  <c r="G210" i="3"/>
  <c r="G230" i="3"/>
  <c r="G254" i="3"/>
  <c r="G278" i="3"/>
  <c r="G150" i="3"/>
  <c r="G198" i="3"/>
  <c r="G225" i="3"/>
  <c r="G241" i="3"/>
  <c r="G257" i="3"/>
  <c r="G281" i="3"/>
  <c r="G154" i="3"/>
  <c r="G186" i="3"/>
  <c r="G226" i="3"/>
  <c r="G258" i="3"/>
  <c r="G282" i="3"/>
  <c r="G166" i="3"/>
  <c r="G265" i="3"/>
  <c r="G218" i="3"/>
  <c r="G242" i="3"/>
  <c r="G274" i="3"/>
  <c r="I4" i="3"/>
  <c r="I7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I185" i="3"/>
  <c r="I189" i="3"/>
  <c r="I193" i="3"/>
  <c r="I197" i="3"/>
  <c r="I201" i="3"/>
  <c r="I205" i="3"/>
  <c r="I209" i="3"/>
  <c r="I213" i="3"/>
  <c r="I217" i="3"/>
  <c r="I221" i="3"/>
  <c r="I225" i="3"/>
  <c r="I229" i="3"/>
  <c r="I233" i="3"/>
  <c r="I237" i="3"/>
  <c r="I241" i="3"/>
  <c r="I245" i="3"/>
  <c r="I249" i="3"/>
  <c r="I253" i="3"/>
  <c r="I257" i="3"/>
  <c r="I261" i="3"/>
  <c r="I265" i="3"/>
  <c r="I269" i="3"/>
  <c r="I273" i="3"/>
  <c r="I277" i="3"/>
  <c r="I281" i="3"/>
  <c r="F23" i="3"/>
  <c r="F7" i="3"/>
  <c r="F11" i="3"/>
  <c r="F15" i="3"/>
  <c r="F19" i="3"/>
  <c r="I206" i="3"/>
  <c r="I214" i="3"/>
  <c r="I218" i="3"/>
  <c r="I226" i="3"/>
  <c r="I230" i="3"/>
  <c r="I238" i="3"/>
  <c r="I246" i="3"/>
  <c r="I250" i="3"/>
  <c r="I258" i="3"/>
  <c r="I262" i="3"/>
  <c r="I270" i="3"/>
  <c r="I274" i="3"/>
  <c r="I282" i="3"/>
  <c r="F24" i="3"/>
  <c r="F12" i="3"/>
  <c r="F16" i="3"/>
  <c r="I179" i="3"/>
  <c r="I191" i="3"/>
  <c r="I199" i="3"/>
  <c r="I203" i="3"/>
  <c r="I211" i="3"/>
  <c r="I223" i="3"/>
  <c r="I231" i="3"/>
  <c r="I239" i="3"/>
  <c r="I251" i="3"/>
  <c r="I259" i="3"/>
  <c r="I267" i="3"/>
  <c r="I275" i="3"/>
  <c r="I283" i="3"/>
  <c r="F9" i="3"/>
  <c r="F17" i="3"/>
  <c r="I168" i="3"/>
  <c r="I188" i="3"/>
  <c r="I192" i="3"/>
  <c r="I204" i="3"/>
  <c r="I212" i="3"/>
  <c r="I224" i="3"/>
  <c r="I240" i="3"/>
  <c r="I252" i="3"/>
  <c r="I268" i="3"/>
  <c r="I276" i="3"/>
  <c r="F6" i="3"/>
  <c r="F14" i="3"/>
  <c r="I8" i="3"/>
  <c r="I10" i="3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  <c r="I194" i="3"/>
  <c r="I198" i="3"/>
  <c r="I202" i="3"/>
  <c r="I210" i="3"/>
  <c r="I222" i="3"/>
  <c r="I234" i="3"/>
  <c r="I242" i="3"/>
  <c r="I254" i="3"/>
  <c r="I266" i="3"/>
  <c r="I278" i="3"/>
  <c r="F8" i="3"/>
  <c r="F20" i="3"/>
  <c r="I187" i="3"/>
  <c r="I207" i="3"/>
  <c r="I219" i="3"/>
  <c r="I235" i="3"/>
  <c r="I247" i="3"/>
  <c r="I263" i="3"/>
  <c r="I279" i="3"/>
  <c r="F5" i="3"/>
  <c r="F21" i="3"/>
  <c r="I176" i="3"/>
  <c r="I196" i="3"/>
  <c r="I216" i="3"/>
  <c r="I228" i="3"/>
  <c r="I244" i="3"/>
  <c r="I260" i="3"/>
  <c r="I280" i="3"/>
  <c r="F10" i="3"/>
  <c r="I5" i="3"/>
  <c r="I11" i="3"/>
  <c r="I15" i="3"/>
  <c r="I19" i="3"/>
  <c r="I23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I175" i="3"/>
  <c r="I183" i="3"/>
  <c r="I195" i="3"/>
  <c r="I215" i="3"/>
  <c r="I227" i="3"/>
  <c r="I243" i="3"/>
  <c r="I255" i="3"/>
  <c r="I271" i="3"/>
  <c r="F13" i="3"/>
  <c r="I180" i="3"/>
  <c r="I200" i="3"/>
  <c r="I220" i="3"/>
  <c r="I236" i="3"/>
  <c r="I248" i="3"/>
  <c r="I264" i="3"/>
  <c r="F4" i="3"/>
  <c r="F22" i="3"/>
  <c r="I6" i="3"/>
  <c r="I12" i="3"/>
  <c r="I16" i="3"/>
  <c r="I20" i="3"/>
  <c r="I24" i="3"/>
  <c r="I28" i="3"/>
  <c r="I32" i="3"/>
  <c r="I36" i="3"/>
  <c r="I40" i="3"/>
  <c r="I44" i="3"/>
  <c r="I48" i="3"/>
  <c r="I52" i="3"/>
  <c r="I56" i="3"/>
  <c r="I60" i="3"/>
  <c r="I64" i="3"/>
  <c r="I68" i="3"/>
  <c r="I72" i="3"/>
  <c r="I76" i="3"/>
  <c r="I80" i="3"/>
  <c r="I84" i="3"/>
  <c r="I88" i="3"/>
  <c r="I92" i="3"/>
  <c r="I96" i="3"/>
  <c r="I100" i="3"/>
  <c r="I104" i="3"/>
  <c r="I108" i="3"/>
  <c r="I112" i="3"/>
  <c r="I116" i="3"/>
  <c r="I120" i="3"/>
  <c r="I124" i="3"/>
  <c r="I128" i="3"/>
  <c r="I132" i="3"/>
  <c r="I136" i="3"/>
  <c r="I140" i="3"/>
  <c r="I144" i="3"/>
  <c r="I148" i="3"/>
  <c r="I152" i="3"/>
  <c r="I156" i="3"/>
  <c r="I160" i="3"/>
  <c r="I164" i="3"/>
  <c r="I172" i="3"/>
  <c r="I184" i="3"/>
  <c r="I208" i="3"/>
  <c r="I232" i="3"/>
  <c r="I256" i="3"/>
  <c r="I272" i="3"/>
  <c r="F18" i="3"/>
  <c r="F26" i="3"/>
  <c r="F30" i="3"/>
  <c r="F34" i="3"/>
  <c r="F38" i="3"/>
  <c r="F42" i="3"/>
  <c r="F46" i="3"/>
  <c r="F50" i="3"/>
  <c r="F54" i="3"/>
  <c r="F58" i="3"/>
  <c r="F62" i="3"/>
  <c r="F27" i="3"/>
  <c r="F32" i="3"/>
  <c r="F37" i="3"/>
  <c r="F43" i="3"/>
  <c r="F48" i="3"/>
  <c r="F53" i="3"/>
  <c r="F59" i="3"/>
  <c r="F64" i="3"/>
  <c r="F68" i="3"/>
  <c r="F72" i="3"/>
  <c r="F76" i="3"/>
  <c r="F80" i="3"/>
  <c r="F84" i="3"/>
  <c r="F88" i="3"/>
  <c r="F92" i="3"/>
  <c r="F96" i="3"/>
  <c r="F100" i="3"/>
  <c r="F104" i="3"/>
  <c r="F108" i="3"/>
  <c r="F112" i="3"/>
  <c r="F116" i="3"/>
  <c r="F120" i="3"/>
  <c r="F124" i="3"/>
  <c r="F128" i="3"/>
  <c r="F132" i="3"/>
  <c r="F136" i="3"/>
  <c r="F140" i="3"/>
  <c r="F144" i="3"/>
  <c r="F148" i="3"/>
  <c r="F152" i="3"/>
  <c r="F156" i="3"/>
  <c r="F160" i="3"/>
  <c r="F164" i="3"/>
  <c r="F168" i="3"/>
  <c r="F172" i="3"/>
  <c r="F176" i="3"/>
  <c r="F180" i="3"/>
  <c r="F184" i="3"/>
  <c r="F188" i="3"/>
  <c r="F192" i="3"/>
  <c r="F196" i="3"/>
  <c r="F200" i="3"/>
  <c r="F204" i="3"/>
  <c r="F208" i="3"/>
  <c r="F212" i="3"/>
  <c r="F216" i="3"/>
  <c r="F220" i="3"/>
  <c r="F224" i="3"/>
  <c r="F228" i="3"/>
  <c r="F232" i="3"/>
  <c r="F236" i="3"/>
  <c r="F240" i="3"/>
  <c r="F244" i="3"/>
  <c r="F248" i="3"/>
  <c r="F252" i="3"/>
  <c r="F256" i="3"/>
  <c r="F260" i="3"/>
  <c r="F264" i="3"/>
  <c r="F268" i="3"/>
  <c r="F271" i="3"/>
  <c r="F275" i="3"/>
  <c r="F279" i="3"/>
  <c r="F283" i="3"/>
  <c r="F28" i="3"/>
  <c r="F56" i="3"/>
  <c r="F74" i="3"/>
  <c r="F90" i="3"/>
  <c r="F101" i="3"/>
  <c r="F111" i="3"/>
  <c r="F127" i="3"/>
  <c r="F138" i="3"/>
  <c r="F154" i="3"/>
  <c r="F165" i="3"/>
  <c r="F181" i="3"/>
  <c r="F197" i="3"/>
  <c r="F213" i="3"/>
  <c r="F229" i="3"/>
  <c r="F239" i="3"/>
  <c r="F255" i="3"/>
  <c r="F281" i="3"/>
  <c r="F215" i="3"/>
  <c r="F29" i="3"/>
  <c r="F36" i="3"/>
  <c r="F44" i="3"/>
  <c r="F51" i="3"/>
  <c r="F57" i="3"/>
  <c r="F65" i="3"/>
  <c r="F70" i="3"/>
  <c r="F75" i="3"/>
  <c r="F81" i="3"/>
  <c r="F86" i="3"/>
  <c r="F91" i="3"/>
  <c r="F97" i="3"/>
  <c r="F102" i="3"/>
  <c r="F107" i="3"/>
  <c r="F113" i="3"/>
  <c r="F118" i="3"/>
  <c r="F123" i="3"/>
  <c r="F129" i="3"/>
  <c r="F134" i="3"/>
  <c r="F139" i="3"/>
  <c r="F145" i="3"/>
  <c r="F150" i="3"/>
  <c r="F155" i="3"/>
  <c r="F161" i="3"/>
  <c r="F166" i="3"/>
  <c r="F171" i="3"/>
  <c r="F177" i="3"/>
  <c r="F182" i="3"/>
  <c r="F187" i="3"/>
  <c r="F193" i="3"/>
  <c r="F198" i="3"/>
  <c r="F203" i="3"/>
  <c r="F209" i="3"/>
  <c r="F214" i="3"/>
  <c r="F219" i="3"/>
  <c r="F225" i="3"/>
  <c r="F230" i="3"/>
  <c r="F235" i="3"/>
  <c r="F241" i="3"/>
  <c r="F246" i="3"/>
  <c r="F251" i="3"/>
  <c r="F257" i="3"/>
  <c r="F262" i="3"/>
  <c r="F267" i="3"/>
  <c r="F272" i="3"/>
  <c r="F277" i="3"/>
  <c r="F282" i="3"/>
  <c r="F39" i="3"/>
  <c r="F31" i="3"/>
  <c r="F45" i="3"/>
  <c r="F52" i="3"/>
  <c r="F60" i="3"/>
  <c r="F66" i="3"/>
  <c r="F71" i="3"/>
  <c r="F77" i="3"/>
  <c r="F82" i="3"/>
  <c r="F87" i="3"/>
  <c r="F93" i="3"/>
  <c r="F98" i="3"/>
  <c r="F103" i="3"/>
  <c r="F109" i="3"/>
  <c r="F114" i="3"/>
  <c r="F119" i="3"/>
  <c r="F125" i="3"/>
  <c r="F130" i="3"/>
  <c r="F135" i="3"/>
  <c r="F141" i="3"/>
  <c r="F146" i="3"/>
  <c r="F151" i="3"/>
  <c r="F157" i="3"/>
  <c r="F162" i="3"/>
  <c r="F167" i="3"/>
  <c r="F173" i="3"/>
  <c r="F178" i="3"/>
  <c r="F183" i="3"/>
  <c r="F189" i="3"/>
  <c r="F194" i="3"/>
  <c r="F199" i="3"/>
  <c r="F210" i="3"/>
  <c r="F221" i="3"/>
  <c r="F226" i="3"/>
  <c r="F231" i="3"/>
  <c r="F237" i="3"/>
  <c r="F242" i="3"/>
  <c r="F247" i="3"/>
  <c r="F253" i="3"/>
  <c r="F258" i="3"/>
  <c r="F263" i="3"/>
  <c r="F269" i="3"/>
  <c r="F273" i="3"/>
  <c r="F278" i="3"/>
  <c r="F25" i="3"/>
  <c r="F33" i="3"/>
  <c r="F40" i="3"/>
  <c r="F47" i="3"/>
  <c r="F55" i="3"/>
  <c r="F61" i="3"/>
  <c r="F67" i="3"/>
  <c r="F73" i="3"/>
  <c r="F78" i="3"/>
  <c r="F83" i="3"/>
  <c r="F89" i="3"/>
  <c r="F94" i="3"/>
  <c r="F99" i="3"/>
  <c r="F105" i="3"/>
  <c r="F110" i="3"/>
  <c r="F115" i="3"/>
  <c r="F121" i="3"/>
  <c r="F126" i="3"/>
  <c r="F131" i="3"/>
  <c r="F137" i="3"/>
  <c r="F142" i="3"/>
  <c r="F147" i="3"/>
  <c r="F153" i="3"/>
  <c r="F158" i="3"/>
  <c r="F163" i="3"/>
  <c r="F169" i="3"/>
  <c r="F174" i="3"/>
  <c r="F179" i="3"/>
  <c r="F185" i="3"/>
  <c r="F190" i="3"/>
  <c r="F195" i="3"/>
  <c r="F201" i="3"/>
  <c r="F206" i="3"/>
  <c r="F211" i="3"/>
  <c r="F217" i="3"/>
  <c r="F222" i="3"/>
  <c r="F227" i="3"/>
  <c r="F233" i="3"/>
  <c r="F238" i="3"/>
  <c r="F243" i="3"/>
  <c r="F249" i="3"/>
  <c r="F254" i="3"/>
  <c r="F259" i="3"/>
  <c r="F265" i="3"/>
  <c r="F270" i="3"/>
  <c r="F274" i="3"/>
  <c r="F280" i="3"/>
  <c r="F35" i="3"/>
  <c r="F41" i="3"/>
  <c r="F49" i="3"/>
  <c r="F63" i="3"/>
  <c r="F69" i="3"/>
  <c r="F79" i="3"/>
  <c r="F85" i="3"/>
  <c r="F95" i="3"/>
  <c r="F106" i="3"/>
  <c r="F117" i="3"/>
  <c r="F122" i="3"/>
  <c r="F133" i="3"/>
  <c r="F143" i="3"/>
  <c r="F149" i="3"/>
  <c r="F159" i="3"/>
  <c r="F170" i="3"/>
  <c r="F175" i="3"/>
  <c r="F186" i="3"/>
  <c r="F191" i="3"/>
  <c r="F202" i="3"/>
  <c r="F207" i="3"/>
  <c r="F218" i="3"/>
  <c r="F223" i="3"/>
  <c r="F234" i="3"/>
  <c r="F245" i="3"/>
  <c r="F250" i="3"/>
  <c r="F261" i="3"/>
  <c r="F266" i="3"/>
  <c r="F276" i="3"/>
  <c r="F205" i="3"/>
  <c r="AE3" i="3" l="1"/>
  <c r="Z3" i="3"/>
  <c r="AD3" i="3"/>
  <c r="I3" i="3"/>
  <c r="F3" i="3"/>
  <c r="G3" i="3"/>
  <c r="AB3" i="3" l="1"/>
  <c r="H111" i="1" l="1"/>
  <c r="H97" i="1"/>
  <c r="H87" i="1"/>
  <c r="H91" i="1"/>
  <c r="H93" i="1"/>
  <c r="H100" i="1" l="1"/>
  <c r="H101" i="1"/>
  <c r="H102" i="1"/>
  <c r="H103" i="1"/>
  <c r="H84" i="1"/>
  <c r="H79" i="1"/>
  <c r="H75" i="1"/>
  <c r="H74" i="1"/>
  <c r="H118" i="1"/>
  <c r="H114" i="1"/>
  <c r="H130" i="1"/>
  <c r="H131" i="1"/>
  <c r="H126" i="1"/>
  <c r="H127" i="1"/>
  <c r="H128" i="1"/>
  <c r="H129" i="1"/>
  <c r="H119" i="1"/>
  <c r="H117" i="1"/>
  <c r="H116" i="1"/>
  <c r="D119" i="1"/>
  <c r="E119" i="1" s="1"/>
  <c r="C119" i="1"/>
  <c r="D115" i="1"/>
  <c r="C115" i="1"/>
  <c r="H113" i="1"/>
  <c r="H112" i="1"/>
  <c r="F115" i="1" l="1"/>
  <c r="G115" i="1" s="1"/>
  <c r="H115" i="1" s="1"/>
  <c r="E115" i="1"/>
  <c r="H99" i="1"/>
  <c r="H104" i="1" l="1"/>
  <c r="H137" i="1" l="1"/>
  <c r="H138" i="1"/>
  <c r="H164" i="1" l="1"/>
  <c r="H172" i="1"/>
  <c r="H183" i="1"/>
  <c r="H72" i="1"/>
  <c r="H73" i="1"/>
  <c r="H64" i="1"/>
  <c r="H62" i="1"/>
  <c r="H61" i="1"/>
  <c r="H60" i="1"/>
  <c r="H59" i="1"/>
  <c r="H58" i="1"/>
  <c r="H57" i="1"/>
  <c r="H56" i="1"/>
  <c r="H55" i="1"/>
  <c r="H50" i="1"/>
  <c r="H51" i="1"/>
  <c r="H52" i="1"/>
  <c r="H49" i="1"/>
  <c r="H46" i="1"/>
  <c r="ER6" i="4"/>
  <c r="ER7" i="4"/>
  <c r="ER8" i="4"/>
  <c r="ER9" i="4"/>
  <c r="ER10" i="4"/>
  <c r="ER11" i="4"/>
  <c r="ER12" i="4"/>
  <c r="ER13" i="4"/>
  <c r="ER14" i="4"/>
  <c r="ER15" i="4"/>
  <c r="ER16" i="4"/>
  <c r="ER17" i="4"/>
  <c r="ER18" i="4"/>
  <c r="ER19" i="4"/>
  <c r="ER20" i="4"/>
  <c r="ER21" i="4"/>
  <c r="ER22" i="4"/>
  <c r="ER23" i="4"/>
  <c r="ER24" i="4"/>
  <c r="ER25" i="4"/>
  <c r="ER26" i="4"/>
  <c r="ER27" i="4"/>
  <c r="ER28" i="4"/>
  <c r="ER29" i="4"/>
  <c r="ER30" i="4"/>
  <c r="ER31" i="4"/>
  <c r="ER32" i="4"/>
  <c r="ER33" i="4"/>
  <c r="ER34" i="4"/>
  <c r="ER35" i="4"/>
  <c r="ER36" i="4"/>
  <c r="ER37" i="4"/>
  <c r="ER38" i="4"/>
  <c r="ER39" i="4"/>
  <c r="ER40" i="4"/>
  <c r="ER41" i="4"/>
  <c r="ER42" i="4"/>
  <c r="ER43" i="4"/>
  <c r="ER44" i="4"/>
  <c r="ER45" i="4"/>
  <c r="ER46" i="4"/>
  <c r="ER47" i="4"/>
  <c r="ER48" i="4"/>
  <c r="ER49" i="4"/>
  <c r="ER50" i="4"/>
  <c r="ER51" i="4"/>
  <c r="ER52" i="4"/>
  <c r="ER53" i="4"/>
  <c r="ER54" i="4"/>
  <c r="ER55" i="4"/>
  <c r="ER56" i="4"/>
  <c r="ER57" i="4"/>
  <c r="ER58" i="4"/>
  <c r="ER59" i="4"/>
  <c r="ER60" i="4"/>
  <c r="ER61" i="4"/>
  <c r="ER62" i="4"/>
  <c r="ER63" i="4"/>
  <c r="ER64" i="4"/>
  <c r="ER65" i="4"/>
  <c r="ER66" i="4"/>
  <c r="ER67" i="4"/>
  <c r="ER68" i="4"/>
  <c r="ER69" i="4"/>
  <c r="ER70" i="4"/>
  <c r="ER71" i="4"/>
  <c r="ER72" i="4"/>
  <c r="ER73" i="4"/>
  <c r="ER74" i="4"/>
  <c r="ER75" i="4"/>
  <c r="ER76" i="4"/>
  <c r="ER77" i="4"/>
  <c r="ER78" i="4"/>
  <c r="ER79" i="4"/>
  <c r="ER80" i="4"/>
  <c r="ER81" i="4"/>
  <c r="ER82" i="4"/>
  <c r="ER83" i="4"/>
  <c r="ER84" i="4"/>
  <c r="ER85" i="4"/>
  <c r="ER86" i="4"/>
  <c r="ER87" i="4"/>
  <c r="ER88" i="4"/>
  <c r="ER89" i="4"/>
  <c r="ER90" i="4"/>
  <c r="ER91" i="4"/>
  <c r="ER92" i="4"/>
  <c r="ER93" i="4"/>
  <c r="ER94" i="4"/>
  <c r="ER95" i="4"/>
  <c r="ER96" i="4"/>
  <c r="ER97" i="4"/>
  <c r="ER98" i="4"/>
  <c r="ER99" i="4"/>
  <c r="ER100" i="4"/>
  <c r="ER101" i="4"/>
  <c r="ER102" i="4"/>
  <c r="ER103" i="4"/>
  <c r="ER104" i="4"/>
  <c r="ER105" i="4"/>
  <c r="ER106" i="4"/>
  <c r="ER107" i="4"/>
  <c r="ER108" i="4"/>
  <c r="ER109" i="4"/>
  <c r="ER110" i="4"/>
  <c r="ER111" i="4"/>
  <c r="ER112" i="4"/>
  <c r="ER113" i="4"/>
  <c r="ER114" i="4"/>
  <c r="ER115" i="4"/>
  <c r="ER116" i="4"/>
  <c r="ER117" i="4"/>
  <c r="ER118" i="4"/>
  <c r="ER119" i="4"/>
  <c r="ER120" i="4"/>
  <c r="ER121" i="4"/>
  <c r="ER122" i="4"/>
  <c r="ER123" i="4"/>
  <c r="ER124" i="4"/>
  <c r="ER125" i="4"/>
  <c r="ER126" i="4"/>
  <c r="ER127" i="4"/>
  <c r="ER128" i="4"/>
  <c r="ER129" i="4"/>
  <c r="ER130" i="4"/>
  <c r="ER131" i="4"/>
  <c r="ER132" i="4"/>
  <c r="ER133" i="4"/>
  <c r="ER134" i="4"/>
  <c r="ER135" i="4"/>
  <c r="ER136" i="4"/>
  <c r="ER137" i="4"/>
  <c r="ER138" i="4"/>
  <c r="ER139" i="4"/>
  <c r="ER140" i="4"/>
  <c r="ER141" i="4"/>
  <c r="ER142" i="4"/>
  <c r="ER143" i="4"/>
  <c r="ER144" i="4"/>
  <c r="ER145" i="4"/>
  <c r="ER146" i="4"/>
  <c r="ER147" i="4"/>
  <c r="ER148" i="4"/>
  <c r="ER149" i="4"/>
  <c r="ER150" i="4"/>
  <c r="ER151" i="4"/>
  <c r="ER152" i="4"/>
  <c r="ER153" i="4"/>
  <c r="ER154" i="4"/>
  <c r="ER155" i="4"/>
  <c r="ER156" i="4"/>
  <c r="ER157" i="4"/>
  <c r="ER158" i="4"/>
  <c r="ER159" i="4"/>
  <c r="ER160" i="4"/>
  <c r="ER161" i="4"/>
  <c r="ER162" i="4"/>
  <c r="ER163" i="4"/>
  <c r="ER164" i="4"/>
  <c r="ER165" i="4"/>
  <c r="ER166" i="4"/>
  <c r="ER167" i="4"/>
  <c r="ER168" i="4"/>
  <c r="ER169" i="4"/>
  <c r="ER170" i="4"/>
  <c r="ER171" i="4"/>
  <c r="ER172" i="4"/>
  <c r="ER173" i="4"/>
  <c r="ER174" i="4"/>
  <c r="ER175" i="4"/>
  <c r="ER176" i="4"/>
  <c r="ER177" i="4"/>
  <c r="ER178" i="4"/>
  <c r="ER179" i="4"/>
  <c r="ER180" i="4"/>
  <c r="ER181" i="4"/>
  <c r="ER182" i="4"/>
  <c r="ER183" i="4"/>
  <c r="ER184" i="4"/>
  <c r="ER185" i="4"/>
  <c r="ER186" i="4"/>
  <c r="ER187" i="4"/>
  <c r="ER188" i="4"/>
  <c r="ER189" i="4"/>
  <c r="ER190" i="4"/>
  <c r="ER191" i="4"/>
  <c r="ER192" i="4"/>
  <c r="ER193" i="4"/>
  <c r="ER194" i="4"/>
  <c r="ER195" i="4"/>
  <c r="ER196" i="4"/>
  <c r="ER197" i="4"/>
  <c r="ER198" i="4"/>
  <c r="ER199" i="4"/>
  <c r="ER200" i="4"/>
  <c r="ER201" i="4"/>
  <c r="ER202" i="4"/>
  <c r="ER203" i="4"/>
  <c r="ER204" i="4"/>
  <c r="ER205" i="4"/>
  <c r="ER206" i="4"/>
  <c r="ER207" i="4"/>
  <c r="ER208" i="4"/>
  <c r="ER209" i="4"/>
  <c r="ER210" i="4"/>
  <c r="ER211" i="4"/>
  <c r="ER212" i="4"/>
  <c r="ER213" i="4"/>
  <c r="ER214" i="4"/>
  <c r="ER215" i="4"/>
  <c r="ER216" i="4"/>
  <c r="ER217" i="4"/>
  <c r="ER218" i="4"/>
  <c r="ER219" i="4"/>
  <c r="ER220" i="4"/>
  <c r="ER221" i="4"/>
  <c r="ER222" i="4"/>
  <c r="ER223" i="4"/>
  <c r="ER224" i="4"/>
  <c r="ER225" i="4"/>
  <c r="ER226" i="4"/>
  <c r="ER227" i="4"/>
  <c r="ER228" i="4"/>
  <c r="ER229" i="4"/>
  <c r="ER230" i="4"/>
  <c r="ER231" i="4"/>
  <c r="ER232" i="4"/>
  <c r="ER234" i="4"/>
  <c r="ER235" i="4"/>
  <c r="ER236" i="4"/>
  <c r="ER237" i="4"/>
  <c r="ER238" i="4"/>
  <c r="ER239" i="4"/>
  <c r="ER240" i="4"/>
  <c r="ER241" i="4"/>
  <c r="ER242" i="4"/>
  <c r="ER243" i="4"/>
  <c r="ER244" i="4"/>
  <c r="ER245" i="4"/>
  <c r="ER246" i="4"/>
  <c r="ER247" i="4"/>
  <c r="ER248" i="4"/>
  <c r="ER249" i="4"/>
  <c r="ER250" i="4"/>
  <c r="ER251" i="4"/>
  <c r="ER252" i="4"/>
  <c r="ER253" i="4"/>
  <c r="ER254" i="4"/>
  <c r="ER255" i="4"/>
  <c r="ER256" i="4"/>
  <c r="ER257" i="4"/>
  <c r="ER258" i="4"/>
  <c r="ER259" i="4"/>
  <c r="ER260" i="4"/>
  <c r="ER261" i="4"/>
  <c r="ER262" i="4"/>
  <c r="ER263" i="4"/>
  <c r="ER264" i="4"/>
  <c r="ER265" i="4"/>
  <c r="ER266" i="4"/>
  <c r="ER267" i="4"/>
  <c r="ER268" i="4"/>
  <c r="ER269" i="4"/>
  <c r="ER270" i="4"/>
  <c r="ER271" i="4"/>
  <c r="ER272" i="4"/>
  <c r="ER273" i="4"/>
  <c r="ER274" i="4"/>
  <c r="ER275" i="4"/>
  <c r="ER276" i="4"/>
  <c r="ER277" i="4"/>
  <c r="ER278" i="4"/>
  <c r="ER279" i="4"/>
  <c r="ER280" i="4"/>
  <c r="ER281" i="4"/>
  <c r="ER282" i="4"/>
  <c r="ER283" i="4"/>
  <c r="ER284" i="4"/>
  <c r="ER285" i="4"/>
  <c r="ER286" i="4"/>
  <c r="ER5" i="4"/>
  <c r="H41" i="1"/>
  <c r="H37" i="1"/>
  <c r="EH6" i="4"/>
  <c r="EH7" i="4"/>
  <c r="EH8" i="4"/>
  <c r="EH9" i="4"/>
  <c r="EH10" i="4"/>
  <c r="EH11" i="4"/>
  <c r="EH12" i="4"/>
  <c r="EH13" i="4"/>
  <c r="EH14" i="4"/>
  <c r="EH15" i="4"/>
  <c r="EH16" i="4"/>
  <c r="EH17" i="4"/>
  <c r="EH18" i="4"/>
  <c r="EH19" i="4"/>
  <c r="EH20" i="4"/>
  <c r="EH21" i="4"/>
  <c r="EH22" i="4"/>
  <c r="EH23" i="4"/>
  <c r="EH24" i="4"/>
  <c r="EH25" i="4"/>
  <c r="EH26" i="4"/>
  <c r="EH27" i="4"/>
  <c r="EH28" i="4"/>
  <c r="EH29" i="4"/>
  <c r="EH30" i="4"/>
  <c r="EH31" i="4"/>
  <c r="EH32" i="4"/>
  <c r="EH33" i="4"/>
  <c r="EH34" i="4"/>
  <c r="EH35" i="4"/>
  <c r="EH36" i="4"/>
  <c r="EH37" i="4"/>
  <c r="EH38" i="4"/>
  <c r="EH39" i="4"/>
  <c r="EH40" i="4"/>
  <c r="EH41" i="4"/>
  <c r="EH42" i="4"/>
  <c r="EH43" i="4"/>
  <c r="EH44" i="4"/>
  <c r="EH45" i="4"/>
  <c r="EH46" i="4"/>
  <c r="EH47" i="4"/>
  <c r="EH48" i="4"/>
  <c r="EH49" i="4"/>
  <c r="EH50" i="4"/>
  <c r="EH51" i="4"/>
  <c r="EH52" i="4"/>
  <c r="EH53" i="4"/>
  <c r="EH54" i="4"/>
  <c r="EH55" i="4"/>
  <c r="EH56" i="4"/>
  <c r="EH57" i="4"/>
  <c r="EH58" i="4"/>
  <c r="EH59" i="4"/>
  <c r="EH60" i="4"/>
  <c r="EH61" i="4"/>
  <c r="EH62" i="4"/>
  <c r="EH63" i="4"/>
  <c r="EH64" i="4"/>
  <c r="EH65" i="4"/>
  <c r="EH66" i="4"/>
  <c r="EH67" i="4"/>
  <c r="EH68" i="4"/>
  <c r="EH69" i="4"/>
  <c r="EH70" i="4"/>
  <c r="EH71" i="4"/>
  <c r="EH72" i="4"/>
  <c r="EH73" i="4"/>
  <c r="EH74" i="4"/>
  <c r="EH75" i="4"/>
  <c r="EH76" i="4"/>
  <c r="EH77" i="4"/>
  <c r="EH78" i="4"/>
  <c r="EH79" i="4"/>
  <c r="EH80" i="4"/>
  <c r="EH81" i="4"/>
  <c r="EH82" i="4"/>
  <c r="EH83" i="4"/>
  <c r="EH84" i="4"/>
  <c r="EH85" i="4"/>
  <c r="EH86" i="4"/>
  <c r="EH87" i="4"/>
  <c r="EH88" i="4"/>
  <c r="EH89" i="4"/>
  <c r="EH90" i="4"/>
  <c r="EH91" i="4"/>
  <c r="EH92" i="4"/>
  <c r="EH93" i="4"/>
  <c r="EH94" i="4"/>
  <c r="EH95" i="4"/>
  <c r="EH96" i="4"/>
  <c r="EH97" i="4"/>
  <c r="EH98" i="4"/>
  <c r="EH99" i="4"/>
  <c r="EH100" i="4"/>
  <c r="EH101" i="4"/>
  <c r="EH102" i="4"/>
  <c r="EH103" i="4"/>
  <c r="EH104" i="4"/>
  <c r="EH105" i="4"/>
  <c r="EH106" i="4"/>
  <c r="EH107" i="4"/>
  <c r="EH108" i="4"/>
  <c r="EH109" i="4"/>
  <c r="EH110" i="4"/>
  <c r="EH111" i="4"/>
  <c r="EH112" i="4"/>
  <c r="EH113" i="4"/>
  <c r="EH114" i="4"/>
  <c r="EH115" i="4"/>
  <c r="EH116" i="4"/>
  <c r="EH117" i="4"/>
  <c r="EH118" i="4"/>
  <c r="EH119" i="4"/>
  <c r="EH120" i="4"/>
  <c r="EH121" i="4"/>
  <c r="EH122" i="4"/>
  <c r="EH123" i="4"/>
  <c r="EH124" i="4"/>
  <c r="EH125" i="4"/>
  <c r="EH126" i="4"/>
  <c r="EH127" i="4"/>
  <c r="EH128" i="4"/>
  <c r="EH129" i="4"/>
  <c r="EH130" i="4"/>
  <c r="EH131" i="4"/>
  <c r="EH132" i="4"/>
  <c r="EH133" i="4"/>
  <c r="EH134" i="4"/>
  <c r="EH135" i="4"/>
  <c r="EH136" i="4"/>
  <c r="EH137" i="4"/>
  <c r="EH138" i="4"/>
  <c r="EH139" i="4"/>
  <c r="EH140" i="4"/>
  <c r="EH141" i="4"/>
  <c r="EH142" i="4"/>
  <c r="EH143" i="4"/>
  <c r="EH144" i="4"/>
  <c r="EH145" i="4"/>
  <c r="EH146" i="4"/>
  <c r="EH147" i="4"/>
  <c r="EH148" i="4"/>
  <c r="EH149" i="4"/>
  <c r="EH150" i="4"/>
  <c r="EH151" i="4"/>
  <c r="EH152" i="4"/>
  <c r="EH153" i="4"/>
  <c r="EH154" i="4"/>
  <c r="EH155" i="4"/>
  <c r="EH156" i="4"/>
  <c r="EH157" i="4"/>
  <c r="EH158" i="4"/>
  <c r="EH159" i="4"/>
  <c r="EH160" i="4"/>
  <c r="EH161" i="4"/>
  <c r="EH162" i="4"/>
  <c r="EH163" i="4"/>
  <c r="EH164" i="4"/>
  <c r="EH165" i="4"/>
  <c r="EH166" i="4"/>
  <c r="EH167" i="4"/>
  <c r="EH168" i="4"/>
  <c r="EH169" i="4"/>
  <c r="EH170" i="4"/>
  <c r="EH171" i="4"/>
  <c r="EH172" i="4"/>
  <c r="EH173" i="4"/>
  <c r="EH174" i="4"/>
  <c r="EH175" i="4"/>
  <c r="EH176" i="4"/>
  <c r="EH177" i="4"/>
  <c r="EH178" i="4"/>
  <c r="EH179" i="4"/>
  <c r="EH180" i="4"/>
  <c r="EH181" i="4"/>
  <c r="EH182" i="4"/>
  <c r="EH183" i="4"/>
  <c r="EH184" i="4"/>
  <c r="EH185" i="4"/>
  <c r="EH186" i="4"/>
  <c r="EH187" i="4"/>
  <c r="EH188" i="4"/>
  <c r="EH189" i="4"/>
  <c r="EH190" i="4"/>
  <c r="EH191" i="4"/>
  <c r="EH192" i="4"/>
  <c r="EH193" i="4"/>
  <c r="EH194" i="4"/>
  <c r="EH195" i="4"/>
  <c r="EH196" i="4"/>
  <c r="EH197" i="4"/>
  <c r="EH198" i="4"/>
  <c r="EH199" i="4"/>
  <c r="EH200" i="4"/>
  <c r="EH201" i="4"/>
  <c r="EH202" i="4"/>
  <c r="EH203" i="4"/>
  <c r="EH204" i="4"/>
  <c r="EH205" i="4"/>
  <c r="EH206" i="4"/>
  <c r="EH207" i="4"/>
  <c r="EH208" i="4"/>
  <c r="EH209" i="4"/>
  <c r="EH210" i="4"/>
  <c r="EH211" i="4"/>
  <c r="EH212" i="4"/>
  <c r="EH213" i="4"/>
  <c r="EH214" i="4"/>
  <c r="EH215" i="4"/>
  <c r="EH216" i="4"/>
  <c r="EH217" i="4"/>
  <c r="EH218" i="4"/>
  <c r="EH219" i="4"/>
  <c r="EH220" i="4"/>
  <c r="EH221" i="4"/>
  <c r="EH222" i="4"/>
  <c r="EH223" i="4"/>
  <c r="EH224" i="4"/>
  <c r="EH225" i="4"/>
  <c r="EH226" i="4"/>
  <c r="EH227" i="4"/>
  <c r="EH228" i="4"/>
  <c r="EH229" i="4"/>
  <c r="EH230" i="4"/>
  <c r="EH231" i="4"/>
  <c r="EH232" i="4"/>
  <c r="EH233" i="4"/>
  <c r="EH234" i="4"/>
  <c r="EH235" i="4"/>
  <c r="EH236" i="4"/>
  <c r="EH237" i="4"/>
  <c r="EH238" i="4"/>
  <c r="EH239" i="4"/>
  <c r="EH240" i="4"/>
  <c r="EH241" i="4"/>
  <c r="EH242" i="4"/>
  <c r="EH243" i="4"/>
  <c r="EH244" i="4"/>
  <c r="EH245" i="4"/>
  <c r="EH246" i="4"/>
  <c r="EH247" i="4"/>
  <c r="EH248" i="4"/>
  <c r="EH249" i="4"/>
  <c r="EH250" i="4"/>
  <c r="EH251" i="4"/>
  <c r="EH252" i="4"/>
  <c r="EH253" i="4"/>
  <c r="EH254" i="4"/>
  <c r="EH255" i="4"/>
  <c r="EH256" i="4"/>
  <c r="EH257" i="4"/>
  <c r="EH258" i="4"/>
  <c r="EH259" i="4"/>
  <c r="EH260" i="4"/>
  <c r="EH261" i="4"/>
  <c r="EH262" i="4"/>
  <c r="EH263" i="4"/>
  <c r="EH264" i="4"/>
  <c r="EH265" i="4"/>
  <c r="EH266" i="4"/>
  <c r="EH267" i="4"/>
  <c r="EH268" i="4"/>
  <c r="EH269" i="4"/>
  <c r="EH270" i="4"/>
  <c r="EH271" i="4"/>
  <c r="EH272" i="4"/>
  <c r="EH273" i="4"/>
  <c r="EH274" i="4"/>
  <c r="EH275" i="4"/>
  <c r="EH276" i="4"/>
  <c r="EH277" i="4"/>
  <c r="EH278" i="4"/>
  <c r="EH279" i="4"/>
  <c r="EH280" i="4"/>
  <c r="EH281" i="4"/>
  <c r="EH282" i="4"/>
  <c r="EH283" i="4"/>
  <c r="EH284" i="4"/>
  <c r="EH285" i="4"/>
  <c r="EH286" i="4"/>
  <c r="EH5" i="4"/>
  <c r="M284" i="5"/>
  <c r="L284" i="5"/>
  <c r="K284" i="5"/>
  <c r="H284" i="5"/>
  <c r="M283" i="5"/>
  <c r="L283" i="5"/>
  <c r="K283" i="5"/>
  <c r="H283" i="5"/>
  <c r="M282" i="5"/>
  <c r="L282" i="5"/>
  <c r="K282" i="5"/>
  <c r="H282" i="5"/>
  <c r="M281" i="5"/>
  <c r="L281" i="5"/>
  <c r="K281" i="5"/>
  <c r="H281" i="5"/>
  <c r="M280" i="5"/>
  <c r="L280" i="5"/>
  <c r="K280" i="5"/>
  <c r="H280" i="5"/>
  <c r="M279" i="5"/>
  <c r="L279" i="5"/>
  <c r="K279" i="5"/>
  <c r="H279" i="5"/>
  <c r="M278" i="5"/>
  <c r="L278" i="5"/>
  <c r="K278" i="5"/>
  <c r="H278" i="5"/>
  <c r="M277" i="5"/>
  <c r="L277" i="5"/>
  <c r="K277" i="5"/>
  <c r="H277" i="5"/>
  <c r="M276" i="5"/>
  <c r="L276" i="5"/>
  <c r="K276" i="5"/>
  <c r="H276" i="5"/>
  <c r="M275" i="5"/>
  <c r="L275" i="5"/>
  <c r="K275" i="5"/>
  <c r="H275" i="5"/>
  <c r="M274" i="5"/>
  <c r="L274" i="5"/>
  <c r="K274" i="5"/>
  <c r="H274" i="5"/>
  <c r="M273" i="5"/>
  <c r="L273" i="5"/>
  <c r="K273" i="5"/>
  <c r="H273" i="5"/>
  <c r="M272" i="5"/>
  <c r="L272" i="5"/>
  <c r="K272" i="5"/>
  <c r="H272" i="5"/>
  <c r="M271" i="5"/>
  <c r="L271" i="5"/>
  <c r="K271" i="5"/>
  <c r="M270" i="5"/>
  <c r="L270" i="5"/>
  <c r="K270" i="5"/>
  <c r="H270" i="5"/>
  <c r="M269" i="5"/>
  <c r="L269" i="5"/>
  <c r="K269" i="5"/>
  <c r="H269" i="5"/>
  <c r="M268" i="5"/>
  <c r="L268" i="5"/>
  <c r="K268" i="5"/>
  <c r="H268" i="5"/>
  <c r="M267" i="5"/>
  <c r="L267" i="5"/>
  <c r="K267" i="5"/>
  <c r="H267" i="5"/>
  <c r="M266" i="5"/>
  <c r="L266" i="5"/>
  <c r="K266" i="5"/>
  <c r="H266" i="5"/>
  <c r="M265" i="5"/>
  <c r="L265" i="5"/>
  <c r="K265" i="5"/>
  <c r="H265" i="5"/>
  <c r="M264" i="5"/>
  <c r="L264" i="5"/>
  <c r="K264" i="5"/>
  <c r="H264" i="5"/>
  <c r="M263" i="5"/>
  <c r="L263" i="5"/>
  <c r="K263" i="5"/>
  <c r="H263" i="5"/>
  <c r="M262" i="5"/>
  <c r="L262" i="5"/>
  <c r="K262" i="5"/>
  <c r="H262" i="5"/>
  <c r="M261" i="5"/>
  <c r="L261" i="5"/>
  <c r="K261" i="5"/>
  <c r="H261" i="5"/>
  <c r="M260" i="5"/>
  <c r="L260" i="5"/>
  <c r="K260" i="5"/>
  <c r="H260" i="5"/>
  <c r="M259" i="5"/>
  <c r="L259" i="5"/>
  <c r="K259" i="5"/>
  <c r="H259" i="5"/>
  <c r="M258" i="5"/>
  <c r="L258" i="5"/>
  <c r="K258" i="5"/>
  <c r="H258" i="5"/>
  <c r="M257" i="5"/>
  <c r="L257" i="5"/>
  <c r="K257" i="5"/>
  <c r="H257" i="5"/>
  <c r="M256" i="5"/>
  <c r="L256" i="5"/>
  <c r="K256" i="5"/>
  <c r="H256" i="5"/>
  <c r="M255" i="5"/>
  <c r="L255" i="5"/>
  <c r="K255" i="5"/>
  <c r="H255" i="5"/>
  <c r="M254" i="5"/>
  <c r="L254" i="5"/>
  <c r="K254" i="5"/>
  <c r="H254" i="5"/>
  <c r="M253" i="5"/>
  <c r="L253" i="5"/>
  <c r="K253" i="5"/>
  <c r="H253" i="5"/>
  <c r="M252" i="5"/>
  <c r="L252" i="5"/>
  <c r="K252" i="5"/>
  <c r="H252" i="5"/>
  <c r="M251" i="5"/>
  <c r="L251" i="5"/>
  <c r="K251" i="5"/>
  <c r="H251" i="5"/>
  <c r="M250" i="5"/>
  <c r="L250" i="5"/>
  <c r="K250" i="5"/>
  <c r="H250" i="5"/>
  <c r="M249" i="5"/>
  <c r="L249" i="5"/>
  <c r="K249" i="5"/>
  <c r="H249" i="5"/>
  <c r="M248" i="5"/>
  <c r="L248" i="5"/>
  <c r="K248" i="5"/>
  <c r="H248" i="5"/>
  <c r="M247" i="5"/>
  <c r="L247" i="5"/>
  <c r="K247" i="5"/>
  <c r="H247" i="5"/>
  <c r="M246" i="5"/>
  <c r="L246" i="5"/>
  <c r="K246" i="5"/>
  <c r="H246" i="5"/>
  <c r="M245" i="5"/>
  <c r="L245" i="5"/>
  <c r="K245" i="5"/>
  <c r="H245" i="5"/>
  <c r="M244" i="5"/>
  <c r="L244" i="5"/>
  <c r="K244" i="5"/>
  <c r="H244" i="5"/>
  <c r="M243" i="5"/>
  <c r="L243" i="5"/>
  <c r="K243" i="5"/>
  <c r="H243" i="5"/>
  <c r="M242" i="5"/>
  <c r="L242" i="5"/>
  <c r="K242" i="5"/>
  <c r="H242" i="5"/>
  <c r="M241" i="5"/>
  <c r="L241" i="5"/>
  <c r="K241" i="5"/>
  <c r="H241" i="5"/>
  <c r="M240" i="5"/>
  <c r="L240" i="5"/>
  <c r="K240" i="5"/>
  <c r="H240" i="5"/>
  <c r="M239" i="5"/>
  <c r="L239" i="5"/>
  <c r="K239" i="5"/>
  <c r="H239" i="5"/>
  <c r="M238" i="5"/>
  <c r="L238" i="5"/>
  <c r="K238" i="5"/>
  <c r="H238" i="5"/>
  <c r="M237" i="5"/>
  <c r="L237" i="5"/>
  <c r="K237" i="5"/>
  <c r="H237" i="5"/>
  <c r="M236" i="5"/>
  <c r="L236" i="5"/>
  <c r="K236" i="5"/>
  <c r="H236" i="5"/>
  <c r="M235" i="5"/>
  <c r="L235" i="5"/>
  <c r="K235" i="5"/>
  <c r="H235" i="5"/>
  <c r="M234" i="5"/>
  <c r="L234" i="5"/>
  <c r="K234" i="5"/>
  <c r="H234" i="5"/>
  <c r="M233" i="5"/>
  <c r="L233" i="5"/>
  <c r="K233" i="5"/>
  <c r="H233" i="5"/>
  <c r="M232" i="5"/>
  <c r="L232" i="5"/>
  <c r="K232" i="5"/>
  <c r="H232" i="5"/>
  <c r="M231" i="5"/>
  <c r="L231" i="5"/>
  <c r="K231" i="5"/>
  <c r="H231" i="5"/>
  <c r="M230" i="5"/>
  <c r="L230" i="5"/>
  <c r="K230" i="5"/>
  <c r="H230" i="5"/>
  <c r="M229" i="5"/>
  <c r="L229" i="5"/>
  <c r="K229" i="5"/>
  <c r="H229" i="5"/>
  <c r="M228" i="5"/>
  <c r="L228" i="5"/>
  <c r="K228" i="5"/>
  <c r="H228" i="5"/>
  <c r="M227" i="5"/>
  <c r="L227" i="5"/>
  <c r="K227" i="5"/>
  <c r="H227" i="5"/>
  <c r="M226" i="5"/>
  <c r="L226" i="5"/>
  <c r="K226" i="5"/>
  <c r="H226" i="5"/>
  <c r="M225" i="5"/>
  <c r="L225" i="5"/>
  <c r="K225" i="5"/>
  <c r="H225" i="5"/>
  <c r="M224" i="5"/>
  <c r="L224" i="5"/>
  <c r="K224" i="5"/>
  <c r="H224" i="5"/>
  <c r="M223" i="5"/>
  <c r="L223" i="5"/>
  <c r="K223" i="5"/>
  <c r="H223" i="5"/>
  <c r="M222" i="5"/>
  <c r="L222" i="5"/>
  <c r="K222" i="5"/>
  <c r="H222" i="5"/>
  <c r="M221" i="5"/>
  <c r="L221" i="5"/>
  <c r="K221" i="5"/>
  <c r="H221" i="5"/>
  <c r="M220" i="5"/>
  <c r="L220" i="5"/>
  <c r="K220" i="5"/>
  <c r="H220" i="5"/>
  <c r="M219" i="5"/>
  <c r="L219" i="5"/>
  <c r="K219" i="5"/>
  <c r="H219" i="5"/>
  <c r="M218" i="5"/>
  <c r="L218" i="5"/>
  <c r="K218" i="5"/>
  <c r="H218" i="5"/>
  <c r="M217" i="5"/>
  <c r="L217" i="5"/>
  <c r="K217" i="5"/>
  <c r="H217" i="5"/>
  <c r="M216" i="5"/>
  <c r="L216" i="5"/>
  <c r="K216" i="5"/>
  <c r="H216" i="5"/>
  <c r="M215" i="5"/>
  <c r="L215" i="5"/>
  <c r="K215" i="5"/>
  <c r="H215" i="5"/>
  <c r="M214" i="5"/>
  <c r="L214" i="5"/>
  <c r="K214" i="5"/>
  <c r="H214" i="5"/>
  <c r="M213" i="5"/>
  <c r="L213" i="5"/>
  <c r="K213" i="5"/>
  <c r="H213" i="5"/>
  <c r="M212" i="5"/>
  <c r="L212" i="5"/>
  <c r="K212" i="5"/>
  <c r="H212" i="5"/>
  <c r="M211" i="5"/>
  <c r="L211" i="5"/>
  <c r="K211" i="5"/>
  <c r="H211" i="5"/>
  <c r="M210" i="5"/>
  <c r="L210" i="5"/>
  <c r="K210" i="5"/>
  <c r="H210" i="5"/>
  <c r="M209" i="5"/>
  <c r="L209" i="5"/>
  <c r="K209" i="5"/>
  <c r="H209" i="5"/>
  <c r="M208" i="5"/>
  <c r="L208" i="5"/>
  <c r="K208" i="5"/>
  <c r="H208" i="5"/>
  <c r="M207" i="5"/>
  <c r="L207" i="5"/>
  <c r="K207" i="5"/>
  <c r="H207" i="5"/>
  <c r="M206" i="5"/>
  <c r="L206" i="5"/>
  <c r="K206" i="5"/>
  <c r="H206" i="5"/>
  <c r="M205" i="5"/>
  <c r="L205" i="5"/>
  <c r="K205" i="5"/>
  <c r="M204" i="5"/>
  <c r="L204" i="5"/>
  <c r="K204" i="5"/>
  <c r="M203" i="5"/>
  <c r="L203" i="5"/>
  <c r="K203" i="5"/>
  <c r="M202" i="5"/>
  <c r="L202" i="5"/>
  <c r="K202" i="5"/>
  <c r="H202" i="5"/>
  <c r="M201" i="5"/>
  <c r="L201" i="5"/>
  <c r="K201" i="5"/>
  <c r="H201" i="5"/>
  <c r="M200" i="5"/>
  <c r="L200" i="5"/>
  <c r="K200" i="5"/>
  <c r="H200" i="5"/>
  <c r="M199" i="5"/>
  <c r="L199" i="5"/>
  <c r="K199" i="5"/>
  <c r="H199" i="5"/>
  <c r="M198" i="5"/>
  <c r="L198" i="5"/>
  <c r="K198" i="5"/>
  <c r="H198" i="5"/>
  <c r="M197" i="5"/>
  <c r="L197" i="5"/>
  <c r="K197" i="5"/>
  <c r="H197" i="5"/>
  <c r="M196" i="5"/>
  <c r="L196" i="5"/>
  <c r="K196" i="5"/>
  <c r="H196" i="5"/>
  <c r="M195" i="5"/>
  <c r="L195" i="5"/>
  <c r="K195" i="5"/>
  <c r="H195" i="5"/>
  <c r="M194" i="5"/>
  <c r="L194" i="5"/>
  <c r="K194" i="5"/>
  <c r="H194" i="5"/>
  <c r="M193" i="5"/>
  <c r="L193" i="5"/>
  <c r="K193" i="5"/>
  <c r="H193" i="5"/>
  <c r="M192" i="5"/>
  <c r="L192" i="5"/>
  <c r="K192" i="5"/>
  <c r="H192" i="5"/>
  <c r="M191" i="5"/>
  <c r="L191" i="5"/>
  <c r="K191" i="5"/>
  <c r="H191" i="5"/>
  <c r="M190" i="5"/>
  <c r="L190" i="5"/>
  <c r="K190" i="5"/>
  <c r="H190" i="5"/>
  <c r="M189" i="5"/>
  <c r="L189" i="5"/>
  <c r="K189" i="5"/>
  <c r="H189" i="5"/>
  <c r="M188" i="5"/>
  <c r="L188" i="5"/>
  <c r="K188" i="5"/>
  <c r="H188" i="5"/>
  <c r="M187" i="5"/>
  <c r="L187" i="5"/>
  <c r="K187" i="5"/>
  <c r="H187" i="5"/>
  <c r="M186" i="5"/>
  <c r="L186" i="5"/>
  <c r="K186" i="5"/>
  <c r="H186" i="5"/>
  <c r="M185" i="5"/>
  <c r="L185" i="5"/>
  <c r="K185" i="5"/>
  <c r="H185" i="5"/>
  <c r="M184" i="5"/>
  <c r="L184" i="5"/>
  <c r="K184" i="5"/>
  <c r="H184" i="5"/>
  <c r="M183" i="5"/>
  <c r="L183" i="5"/>
  <c r="K183" i="5"/>
  <c r="H183" i="5"/>
  <c r="M182" i="5"/>
  <c r="L182" i="5"/>
  <c r="K182" i="5"/>
  <c r="H182" i="5"/>
  <c r="M181" i="5"/>
  <c r="L181" i="5"/>
  <c r="K181" i="5"/>
  <c r="H181" i="5"/>
  <c r="M180" i="5"/>
  <c r="L180" i="5"/>
  <c r="K180" i="5"/>
  <c r="H180" i="5"/>
  <c r="M179" i="5"/>
  <c r="L179" i="5"/>
  <c r="K179" i="5"/>
  <c r="H179" i="5"/>
  <c r="M178" i="5"/>
  <c r="L178" i="5"/>
  <c r="K178" i="5"/>
  <c r="H178" i="5"/>
  <c r="M177" i="5"/>
  <c r="L177" i="5"/>
  <c r="K177" i="5"/>
  <c r="H177" i="5"/>
  <c r="M176" i="5"/>
  <c r="L176" i="5"/>
  <c r="K176" i="5"/>
  <c r="H176" i="5"/>
  <c r="M175" i="5"/>
  <c r="L175" i="5"/>
  <c r="K175" i="5"/>
  <c r="H175" i="5"/>
  <c r="M174" i="5"/>
  <c r="L174" i="5"/>
  <c r="K174" i="5"/>
  <c r="H174" i="5"/>
  <c r="M173" i="5"/>
  <c r="L173" i="5"/>
  <c r="K173" i="5"/>
  <c r="H173" i="5"/>
  <c r="M172" i="5"/>
  <c r="L172" i="5"/>
  <c r="K172" i="5"/>
  <c r="H172" i="5"/>
  <c r="M171" i="5"/>
  <c r="L171" i="5"/>
  <c r="K171" i="5"/>
  <c r="H171" i="5"/>
  <c r="M170" i="5"/>
  <c r="L170" i="5"/>
  <c r="K170" i="5"/>
  <c r="H170" i="5"/>
  <c r="M169" i="5"/>
  <c r="L169" i="5"/>
  <c r="K169" i="5"/>
  <c r="H169" i="5"/>
  <c r="M168" i="5"/>
  <c r="L168" i="5"/>
  <c r="K168" i="5"/>
  <c r="H168" i="5"/>
  <c r="M167" i="5"/>
  <c r="L167" i="5"/>
  <c r="K167" i="5"/>
  <c r="H167" i="5"/>
  <c r="M166" i="5"/>
  <c r="L166" i="5"/>
  <c r="K166" i="5"/>
  <c r="H166" i="5"/>
  <c r="M165" i="5"/>
  <c r="L165" i="5"/>
  <c r="K165" i="5"/>
  <c r="H165" i="5"/>
  <c r="M164" i="5"/>
  <c r="L164" i="5"/>
  <c r="K164" i="5"/>
  <c r="H164" i="5"/>
  <c r="M163" i="5"/>
  <c r="L163" i="5"/>
  <c r="K163" i="5"/>
  <c r="H163" i="5"/>
  <c r="M162" i="5"/>
  <c r="L162" i="5"/>
  <c r="K162" i="5"/>
  <c r="H162" i="5"/>
  <c r="M161" i="5"/>
  <c r="L161" i="5"/>
  <c r="K161" i="5"/>
  <c r="H161" i="5"/>
  <c r="M160" i="5"/>
  <c r="L160" i="5"/>
  <c r="K160" i="5"/>
  <c r="H160" i="5"/>
  <c r="M159" i="5"/>
  <c r="L159" i="5"/>
  <c r="K159" i="5"/>
  <c r="H159" i="5"/>
  <c r="M158" i="5"/>
  <c r="L158" i="5"/>
  <c r="K158" i="5"/>
  <c r="H158" i="5"/>
  <c r="M157" i="5"/>
  <c r="L157" i="5"/>
  <c r="K157" i="5"/>
  <c r="H157" i="5"/>
  <c r="M156" i="5"/>
  <c r="L156" i="5"/>
  <c r="K156" i="5"/>
  <c r="H156" i="5"/>
  <c r="M155" i="5"/>
  <c r="L155" i="5"/>
  <c r="K155" i="5"/>
  <c r="H155" i="5"/>
  <c r="M154" i="5"/>
  <c r="L154" i="5"/>
  <c r="K154" i="5"/>
  <c r="H154" i="5"/>
  <c r="M153" i="5"/>
  <c r="L153" i="5"/>
  <c r="K153" i="5"/>
  <c r="H153" i="5"/>
  <c r="M152" i="5"/>
  <c r="L152" i="5"/>
  <c r="K152" i="5"/>
  <c r="H152" i="5"/>
  <c r="M151" i="5"/>
  <c r="L151" i="5"/>
  <c r="K151" i="5"/>
  <c r="H151" i="5"/>
  <c r="M150" i="5"/>
  <c r="L150" i="5"/>
  <c r="K150" i="5"/>
  <c r="M149" i="5"/>
  <c r="L149" i="5"/>
  <c r="K149" i="5"/>
  <c r="H149" i="5"/>
  <c r="M148" i="5"/>
  <c r="L148" i="5"/>
  <c r="K148" i="5"/>
  <c r="H148" i="5"/>
  <c r="M147" i="5"/>
  <c r="L147" i="5"/>
  <c r="K147" i="5"/>
  <c r="H147" i="5"/>
  <c r="M146" i="5"/>
  <c r="L146" i="5"/>
  <c r="K146" i="5"/>
  <c r="H146" i="5"/>
  <c r="M145" i="5"/>
  <c r="L145" i="5"/>
  <c r="K145" i="5"/>
  <c r="H145" i="5"/>
  <c r="M144" i="5"/>
  <c r="L144" i="5"/>
  <c r="K144" i="5"/>
  <c r="H144" i="5"/>
  <c r="M143" i="5"/>
  <c r="L143" i="5"/>
  <c r="K143" i="5"/>
  <c r="H143" i="5"/>
  <c r="M142" i="5"/>
  <c r="L142" i="5"/>
  <c r="K142" i="5"/>
  <c r="H142" i="5"/>
  <c r="M141" i="5"/>
  <c r="L141" i="5"/>
  <c r="K141" i="5"/>
  <c r="H141" i="5"/>
  <c r="M140" i="5"/>
  <c r="L140" i="5"/>
  <c r="K140" i="5"/>
  <c r="H140" i="5"/>
  <c r="M139" i="5"/>
  <c r="L139" i="5"/>
  <c r="K139" i="5"/>
  <c r="H139" i="5"/>
  <c r="M138" i="5"/>
  <c r="L138" i="5"/>
  <c r="K138" i="5"/>
  <c r="H138" i="5"/>
  <c r="M137" i="5"/>
  <c r="L137" i="5"/>
  <c r="K137" i="5"/>
  <c r="H137" i="5"/>
  <c r="M136" i="5"/>
  <c r="L136" i="5"/>
  <c r="K136" i="5"/>
  <c r="H136" i="5"/>
  <c r="M135" i="5"/>
  <c r="L135" i="5"/>
  <c r="K135" i="5"/>
  <c r="H135" i="5"/>
  <c r="M134" i="5"/>
  <c r="L134" i="5"/>
  <c r="K134" i="5"/>
  <c r="H134" i="5"/>
  <c r="M133" i="5"/>
  <c r="L133" i="5"/>
  <c r="K133" i="5"/>
  <c r="H133" i="5"/>
  <c r="M132" i="5"/>
  <c r="L132" i="5"/>
  <c r="K132" i="5"/>
  <c r="H132" i="5"/>
  <c r="M131" i="5"/>
  <c r="L131" i="5"/>
  <c r="K131" i="5"/>
  <c r="H131" i="5"/>
  <c r="M130" i="5"/>
  <c r="L130" i="5"/>
  <c r="K130" i="5"/>
  <c r="H130" i="5"/>
  <c r="M129" i="5"/>
  <c r="L129" i="5"/>
  <c r="K129" i="5"/>
  <c r="H129" i="5"/>
  <c r="M128" i="5"/>
  <c r="L128" i="5"/>
  <c r="K128" i="5"/>
  <c r="H128" i="5"/>
  <c r="M127" i="5"/>
  <c r="L127" i="5"/>
  <c r="K127" i="5"/>
  <c r="H127" i="5"/>
  <c r="M126" i="5"/>
  <c r="L126" i="5"/>
  <c r="K126" i="5"/>
  <c r="H126" i="5"/>
  <c r="M125" i="5"/>
  <c r="L125" i="5"/>
  <c r="K125" i="5"/>
  <c r="H125" i="5"/>
  <c r="M124" i="5"/>
  <c r="L124" i="5"/>
  <c r="K124" i="5"/>
  <c r="H124" i="5"/>
  <c r="M123" i="5"/>
  <c r="L123" i="5"/>
  <c r="K123" i="5"/>
  <c r="H123" i="5"/>
  <c r="M122" i="5"/>
  <c r="L122" i="5"/>
  <c r="K122" i="5"/>
  <c r="H122" i="5"/>
  <c r="M121" i="5"/>
  <c r="L121" i="5"/>
  <c r="K121" i="5"/>
  <c r="H121" i="5"/>
  <c r="M120" i="5"/>
  <c r="L120" i="5"/>
  <c r="K120" i="5"/>
  <c r="H120" i="5"/>
  <c r="M119" i="5"/>
  <c r="L119" i="5"/>
  <c r="K119" i="5"/>
  <c r="M118" i="5"/>
  <c r="L118" i="5"/>
  <c r="K118" i="5"/>
  <c r="H118" i="5"/>
  <c r="M117" i="5"/>
  <c r="L117" i="5"/>
  <c r="K117" i="5"/>
  <c r="H117" i="5"/>
  <c r="M116" i="5"/>
  <c r="L116" i="5"/>
  <c r="K116" i="5"/>
  <c r="H116" i="5"/>
  <c r="M115" i="5"/>
  <c r="L115" i="5"/>
  <c r="K115" i="5"/>
  <c r="H115" i="5"/>
  <c r="M114" i="5"/>
  <c r="L114" i="5"/>
  <c r="K114" i="5"/>
  <c r="H114" i="5"/>
  <c r="M113" i="5"/>
  <c r="L113" i="5"/>
  <c r="K113" i="5"/>
  <c r="H113" i="5"/>
  <c r="M112" i="5"/>
  <c r="L112" i="5"/>
  <c r="K112" i="5"/>
  <c r="H112" i="5"/>
  <c r="M111" i="5"/>
  <c r="L111" i="5"/>
  <c r="K111" i="5"/>
  <c r="H111" i="5"/>
  <c r="M110" i="5"/>
  <c r="L110" i="5"/>
  <c r="K110" i="5"/>
  <c r="H110" i="5"/>
  <c r="M109" i="5"/>
  <c r="L109" i="5"/>
  <c r="K109" i="5"/>
  <c r="H109" i="5"/>
  <c r="M108" i="5"/>
  <c r="L108" i="5"/>
  <c r="K108" i="5"/>
  <c r="H108" i="5"/>
  <c r="M107" i="5"/>
  <c r="L107" i="5"/>
  <c r="K107" i="5"/>
  <c r="H107" i="5"/>
  <c r="M106" i="5"/>
  <c r="L106" i="5"/>
  <c r="K106" i="5"/>
  <c r="H106" i="5"/>
  <c r="M105" i="5"/>
  <c r="L105" i="5"/>
  <c r="K105" i="5"/>
  <c r="H105" i="5"/>
  <c r="M104" i="5"/>
  <c r="L104" i="5"/>
  <c r="K104" i="5"/>
  <c r="H104" i="5"/>
  <c r="M103" i="5"/>
  <c r="L103" i="5"/>
  <c r="K103" i="5"/>
  <c r="H103" i="5"/>
  <c r="M102" i="5"/>
  <c r="L102" i="5"/>
  <c r="K102" i="5"/>
  <c r="H102" i="5"/>
  <c r="M101" i="5"/>
  <c r="L101" i="5"/>
  <c r="K101" i="5"/>
  <c r="H101" i="5"/>
  <c r="M100" i="5"/>
  <c r="L100" i="5"/>
  <c r="K100" i="5"/>
  <c r="H100" i="5"/>
  <c r="M99" i="5"/>
  <c r="L99" i="5"/>
  <c r="K99" i="5"/>
  <c r="H99" i="5"/>
  <c r="M98" i="5"/>
  <c r="L98" i="5"/>
  <c r="K98" i="5"/>
  <c r="H98" i="5"/>
  <c r="M97" i="5"/>
  <c r="L97" i="5"/>
  <c r="K97" i="5"/>
  <c r="H97" i="5"/>
  <c r="M96" i="5"/>
  <c r="L96" i="5"/>
  <c r="K96" i="5"/>
  <c r="H96" i="5"/>
  <c r="M95" i="5"/>
  <c r="L95" i="5"/>
  <c r="K95" i="5"/>
  <c r="H95" i="5"/>
  <c r="M94" i="5"/>
  <c r="L94" i="5"/>
  <c r="K94" i="5"/>
  <c r="H94" i="5"/>
  <c r="M93" i="5"/>
  <c r="L93" i="5"/>
  <c r="K93" i="5"/>
  <c r="H93" i="5"/>
  <c r="M92" i="5"/>
  <c r="L92" i="5"/>
  <c r="K92" i="5"/>
  <c r="H92" i="5"/>
  <c r="M91" i="5"/>
  <c r="L91" i="5"/>
  <c r="K91" i="5"/>
  <c r="H91" i="5"/>
  <c r="M90" i="5"/>
  <c r="L90" i="5"/>
  <c r="K90" i="5"/>
  <c r="H90" i="5"/>
  <c r="M89" i="5"/>
  <c r="L89" i="5"/>
  <c r="K89" i="5"/>
  <c r="H89" i="5"/>
  <c r="M88" i="5"/>
  <c r="L88" i="5"/>
  <c r="K88" i="5"/>
  <c r="H88" i="5"/>
  <c r="M87" i="5"/>
  <c r="L87" i="5"/>
  <c r="K87" i="5"/>
  <c r="H87" i="5"/>
  <c r="M86" i="5"/>
  <c r="L86" i="5"/>
  <c r="K86" i="5"/>
  <c r="H86" i="5"/>
  <c r="M85" i="5"/>
  <c r="L85" i="5"/>
  <c r="K85" i="5"/>
  <c r="H85" i="5"/>
  <c r="M84" i="5"/>
  <c r="L84" i="5"/>
  <c r="K84" i="5"/>
  <c r="H84" i="5"/>
  <c r="M83" i="5"/>
  <c r="L83" i="5"/>
  <c r="K83" i="5"/>
  <c r="H83" i="5"/>
  <c r="M82" i="5"/>
  <c r="L82" i="5"/>
  <c r="K82" i="5"/>
  <c r="H82" i="5"/>
  <c r="M81" i="5"/>
  <c r="L81" i="5"/>
  <c r="K81" i="5"/>
  <c r="H81" i="5"/>
  <c r="M80" i="5"/>
  <c r="L80" i="5"/>
  <c r="K80" i="5"/>
  <c r="H80" i="5"/>
  <c r="M79" i="5"/>
  <c r="L79" i="5"/>
  <c r="K79" i="5"/>
  <c r="H79" i="5"/>
  <c r="M78" i="5"/>
  <c r="L78" i="5"/>
  <c r="K78" i="5"/>
  <c r="H78" i="5"/>
  <c r="M77" i="5"/>
  <c r="L77" i="5"/>
  <c r="K77" i="5"/>
  <c r="H77" i="5"/>
  <c r="M76" i="5"/>
  <c r="L76" i="5"/>
  <c r="K76" i="5"/>
  <c r="H76" i="5"/>
  <c r="M75" i="5"/>
  <c r="L75" i="5"/>
  <c r="K75" i="5"/>
  <c r="H75" i="5"/>
  <c r="M74" i="5"/>
  <c r="L74" i="5"/>
  <c r="K74" i="5"/>
  <c r="H74" i="5"/>
  <c r="M73" i="5"/>
  <c r="L73" i="5"/>
  <c r="K73" i="5"/>
  <c r="H73" i="5"/>
  <c r="M72" i="5"/>
  <c r="L72" i="5"/>
  <c r="K72" i="5"/>
  <c r="H72" i="5"/>
  <c r="M71" i="5"/>
  <c r="L71" i="5"/>
  <c r="K71" i="5"/>
  <c r="H71" i="5"/>
  <c r="M70" i="5"/>
  <c r="L70" i="5"/>
  <c r="K70" i="5"/>
  <c r="H70" i="5"/>
  <c r="M69" i="5"/>
  <c r="L69" i="5"/>
  <c r="K69" i="5"/>
  <c r="H69" i="5"/>
  <c r="M68" i="5"/>
  <c r="L68" i="5"/>
  <c r="K68" i="5"/>
  <c r="H68" i="5"/>
  <c r="M67" i="5"/>
  <c r="L67" i="5"/>
  <c r="K67" i="5"/>
  <c r="H67" i="5"/>
  <c r="M66" i="5"/>
  <c r="L66" i="5"/>
  <c r="K66" i="5"/>
  <c r="H66" i="5"/>
  <c r="M65" i="5"/>
  <c r="L65" i="5"/>
  <c r="K65" i="5"/>
  <c r="H65" i="5"/>
  <c r="M64" i="5"/>
  <c r="L64" i="5"/>
  <c r="K64" i="5"/>
  <c r="H64" i="5"/>
  <c r="M63" i="5"/>
  <c r="L63" i="5"/>
  <c r="K63" i="5"/>
  <c r="H63" i="5"/>
  <c r="M62" i="5"/>
  <c r="L62" i="5"/>
  <c r="K62" i="5"/>
  <c r="H62" i="5"/>
  <c r="M61" i="5"/>
  <c r="L61" i="5"/>
  <c r="K61" i="5"/>
  <c r="H61" i="5"/>
  <c r="M60" i="5"/>
  <c r="L60" i="5"/>
  <c r="K60" i="5"/>
  <c r="H60" i="5"/>
  <c r="M59" i="5"/>
  <c r="L59" i="5"/>
  <c r="K59" i="5"/>
  <c r="H59" i="5"/>
  <c r="M58" i="5"/>
  <c r="L58" i="5"/>
  <c r="K58" i="5"/>
  <c r="H58" i="5"/>
  <c r="M57" i="5"/>
  <c r="L57" i="5"/>
  <c r="K57" i="5"/>
  <c r="H57" i="5"/>
  <c r="M56" i="5"/>
  <c r="L56" i="5"/>
  <c r="K56" i="5"/>
  <c r="H56" i="5"/>
  <c r="M55" i="5"/>
  <c r="L55" i="5"/>
  <c r="K55" i="5"/>
  <c r="H55" i="5"/>
  <c r="M54" i="5"/>
  <c r="L54" i="5"/>
  <c r="K54" i="5"/>
  <c r="H54" i="5"/>
  <c r="M53" i="5"/>
  <c r="L53" i="5"/>
  <c r="K53" i="5"/>
  <c r="H53" i="5"/>
  <c r="M52" i="5"/>
  <c r="L52" i="5"/>
  <c r="K52" i="5"/>
  <c r="H52" i="5"/>
  <c r="M51" i="5"/>
  <c r="L51" i="5"/>
  <c r="K51" i="5"/>
  <c r="H51" i="5"/>
  <c r="M50" i="5"/>
  <c r="L50" i="5"/>
  <c r="K50" i="5"/>
  <c r="H50" i="5"/>
  <c r="M49" i="5"/>
  <c r="L49" i="5"/>
  <c r="K49" i="5"/>
  <c r="H49" i="5"/>
  <c r="M48" i="5"/>
  <c r="L48" i="5"/>
  <c r="K48" i="5"/>
  <c r="H48" i="5"/>
  <c r="M47" i="5"/>
  <c r="L47" i="5"/>
  <c r="K47" i="5"/>
  <c r="H47" i="5"/>
  <c r="M46" i="5"/>
  <c r="L46" i="5"/>
  <c r="K46" i="5"/>
  <c r="H46" i="5"/>
  <c r="M45" i="5"/>
  <c r="L45" i="5"/>
  <c r="K45" i="5"/>
  <c r="H45" i="5"/>
  <c r="M44" i="5"/>
  <c r="L44" i="5"/>
  <c r="K44" i="5"/>
  <c r="H44" i="5"/>
  <c r="M43" i="5"/>
  <c r="L43" i="5"/>
  <c r="K43" i="5"/>
  <c r="H43" i="5"/>
  <c r="M42" i="5"/>
  <c r="L42" i="5"/>
  <c r="K42" i="5"/>
  <c r="H42" i="5"/>
  <c r="M41" i="5"/>
  <c r="L41" i="5"/>
  <c r="K41" i="5"/>
  <c r="H41" i="5"/>
  <c r="M40" i="5"/>
  <c r="L40" i="5"/>
  <c r="K40" i="5"/>
  <c r="H40" i="5"/>
  <c r="M39" i="5"/>
  <c r="L39" i="5"/>
  <c r="K39" i="5"/>
  <c r="H39" i="5"/>
  <c r="M38" i="5"/>
  <c r="L38" i="5"/>
  <c r="K38" i="5"/>
  <c r="H38" i="5"/>
  <c r="M37" i="5"/>
  <c r="L37" i="5"/>
  <c r="K37" i="5"/>
  <c r="H37" i="5"/>
  <c r="M36" i="5"/>
  <c r="L36" i="5"/>
  <c r="K36" i="5"/>
  <c r="H36" i="5"/>
  <c r="M35" i="5"/>
  <c r="L35" i="5"/>
  <c r="K35" i="5"/>
  <c r="H35" i="5"/>
  <c r="M34" i="5"/>
  <c r="L34" i="5"/>
  <c r="K34" i="5"/>
  <c r="H34" i="5"/>
  <c r="M33" i="5"/>
  <c r="L33" i="5"/>
  <c r="K33" i="5"/>
  <c r="H33" i="5"/>
  <c r="M32" i="5"/>
  <c r="L32" i="5"/>
  <c r="K32" i="5"/>
  <c r="H32" i="5"/>
  <c r="M31" i="5"/>
  <c r="L31" i="5"/>
  <c r="K31" i="5"/>
  <c r="H31" i="5"/>
  <c r="M30" i="5"/>
  <c r="L30" i="5"/>
  <c r="K30" i="5"/>
  <c r="H30" i="5"/>
  <c r="M29" i="5"/>
  <c r="L29" i="5"/>
  <c r="K29" i="5"/>
  <c r="H29" i="5"/>
  <c r="M28" i="5"/>
  <c r="L28" i="5"/>
  <c r="K28" i="5"/>
  <c r="H28" i="5"/>
  <c r="M27" i="5"/>
  <c r="L27" i="5"/>
  <c r="K27" i="5"/>
  <c r="H27" i="5"/>
  <c r="M26" i="5"/>
  <c r="L26" i="5"/>
  <c r="K26" i="5"/>
  <c r="H26" i="5"/>
  <c r="M25" i="5"/>
  <c r="L25" i="5"/>
  <c r="K25" i="5"/>
  <c r="H25" i="5"/>
  <c r="M24" i="5"/>
  <c r="L24" i="5"/>
  <c r="K24" i="5"/>
  <c r="H24" i="5"/>
  <c r="M23" i="5"/>
  <c r="L23" i="5"/>
  <c r="K23" i="5"/>
  <c r="H23" i="5"/>
  <c r="M22" i="5"/>
  <c r="L22" i="5"/>
  <c r="K22" i="5"/>
  <c r="H22" i="5"/>
  <c r="M21" i="5"/>
  <c r="L21" i="5"/>
  <c r="K21" i="5"/>
  <c r="H21" i="5"/>
  <c r="M20" i="5"/>
  <c r="L20" i="5"/>
  <c r="K20" i="5"/>
  <c r="H20" i="5"/>
  <c r="M19" i="5"/>
  <c r="L19" i="5"/>
  <c r="K19" i="5"/>
  <c r="H19" i="5"/>
  <c r="M18" i="5"/>
  <c r="L18" i="5"/>
  <c r="K18" i="5"/>
  <c r="H18" i="5"/>
  <c r="M17" i="5"/>
  <c r="L17" i="5"/>
  <c r="K17" i="5"/>
  <c r="H17" i="5"/>
  <c r="M16" i="5"/>
  <c r="L16" i="5"/>
  <c r="K16" i="5"/>
  <c r="H16" i="5"/>
  <c r="M15" i="5"/>
  <c r="L15" i="5"/>
  <c r="K15" i="5"/>
  <c r="H15" i="5"/>
  <c r="M14" i="5"/>
  <c r="L14" i="5"/>
  <c r="K14" i="5"/>
  <c r="H14" i="5"/>
  <c r="M13" i="5"/>
  <c r="L13" i="5"/>
  <c r="K13" i="5"/>
  <c r="H13" i="5"/>
  <c r="M12" i="5"/>
  <c r="L12" i="5"/>
  <c r="K12" i="5"/>
  <c r="H12" i="5"/>
  <c r="M11" i="5"/>
  <c r="L11" i="5"/>
  <c r="K11" i="5"/>
  <c r="H11" i="5"/>
  <c r="M10" i="5"/>
  <c r="L10" i="5"/>
  <c r="K10" i="5"/>
  <c r="H10" i="5"/>
  <c r="M9" i="5"/>
  <c r="L9" i="5"/>
  <c r="K9" i="5"/>
  <c r="H9" i="5"/>
  <c r="M8" i="5"/>
  <c r="L8" i="5"/>
  <c r="K8" i="5"/>
  <c r="H8" i="5"/>
  <c r="M7" i="5"/>
  <c r="L7" i="5"/>
  <c r="K7" i="5"/>
  <c r="H7" i="5"/>
  <c r="M6" i="5"/>
  <c r="L6" i="5"/>
  <c r="K6" i="5"/>
  <c r="H6" i="5"/>
  <c r="M5" i="5"/>
  <c r="L5" i="5"/>
  <c r="K5" i="5"/>
  <c r="H5" i="5"/>
  <c r="M4" i="5"/>
  <c r="L4" i="5"/>
  <c r="K4" i="5"/>
  <c r="H4" i="5"/>
  <c r="M3" i="5"/>
  <c r="M2" i="5" s="1"/>
  <c r="L3" i="5"/>
  <c r="L2" i="5" s="1"/>
  <c r="K3" i="5"/>
  <c r="K2" i="5" s="1"/>
  <c r="H3" i="5"/>
  <c r="H2" i="5"/>
  <c r="G2" i="5"/>
  <c r="F24" i="7" l="1"/>
  <c r="F24" i="8" s="1"/>
  <c r="F24" i="6"/>
  <c r="G24" i="6" s="1"/>
  <c r="H24" i="6" s="1"/>
  <c r="H21" i="6" s="1"/>
  <c r="H69" i="1"/>
  <c r="H54" i="1"/>
  <c r="H48" i="1"/>
  <c r="H35" i="1"/>
  <c r="G24" i="7" l="1"/>
  <c r="G24" i="8" s="1"/>
  <c r="DX286" i="4"/>
  <c r="Y286" i="4"/>
  <c r="B286" i="4"/>
  <c r="DX285" i="4"/>
  <c r="Y285" i="4"/>
  <c r="B285" i="4"/>
  <c r="DX284" i="4"/>
  <c r="Y284" i="4"/>
  <c r="B284" i="4"/>
  <c r="DX283" i="4"/>
  <c r="Y283" i="4"/>
  <c r="B283" i="4"/>
  <c r="DX282" i="4"/>
  <c r="Y282" i="4"/>
  <c r="B282" i="4"/>
  <c r="DX281" i="4"/>
  <c r="Y281" i="4"/>
  <c r="B281" i="4"/>
  <c r="DX280" i="4"/>
  <c r="Y280" i="4"/>
  <c r="B280" i="4"/>
  <c r="DX279" i="4"/>
  <c r="Y279" i="4"/>
  <c r="B279" i="4"/>
  <c r="DX278" i="4"/>
  <c r="Y278" i="4"/>
  <c r="B278" i="4"/>
  <c r="DX277" i="4"/>
  <c r="Y277" i="4"/>
  <c r="B277" i="4"/>
  <c r="DX276" i="4"/>
  <c r="Y276" i="4"/>
  <c r="B276" i="4"/>
  <c r="DX275" i="4"/>
  <c r="Y275" i="4"/>
  <c r="B275" i="4"/>
  <c r="DX274" i="4"/>
  <c r="Y274" i="4"/>
  <c r="B274" i="4"/>
  <c r="DX273" i="4"/>
  <c r="Y273" i="4"/>
  <c r="B273" i="4"/>
  <c r="DX272" i="4"/>
  <c r="Y272" i="4"/>
  <c r="B272" i="4"/>
  <c r="DX271" i="4"/>
  <c r="Y271" i="4"/>
  <c r="B271" i="4"/>
  <c r="DX270" i="4"/>
  <c r="Y270" i="4"/>
  <c r="B270" i="4"/>
  <c r="DX269" i="4"/>
  <c r="Y269" i="4"/>
  <c r="B269" i="4"/>
  <c r="DX268" i="4"/>
  <c r="Y268" i="4"/>
  <c r="B268" i="4"/>
  <c r="DX267" i="4"/>
  <c r="Y267" i="4"/>
  <c r="B267" i="4"/>
  <c r="DX266" i="4"/>
  <c r="Y266" i="4"/>
  <c r="B266" i="4"/>
  <c r="DX265" i="4"/>
  <c r="Y265" i="4"/>
  <c r="B265" i="4"/>
  <c r="DX264" i="4"/>
  <c r="Y264" i="4"/>
  <c r="B264" i="4"/>
  <c r="DX263" i="4"/>
  <c r="Y263" i="4"/>
  <c r="B263" i="4"/>
  <c r="DX262" i="4"/>
  <c r="Y262" i="4"/>
  <c r="B262" i="4"/>
  <c r="DX261" i="4"/>
  <c r="Y261" i="4"/>
  <c r="B261" i="4"/>
  <c r="DX260" i="4"/>
  <c r="Y260" i="4"/>
  <c r="B260" i="4"/>
  <c r="DX259" i="4"/>
  <c r="Y259" i="4"/>
  <c r="B259" i="4"/>
  <c r="DX258" i="4"/>
  <c r="Y258" i="4"/>
  <c r="B258" i="4"/>
  <c r="DX257" i="4"/>
  <c r="Y257" i="4"/>
  <c r="B257" i="4"/>
  <c r="DX256" i="4"/>
  <c r="Y256" i="4"/>
  <c r="B256" i="4"/>
  <c r="DX255" i="4"/>
  <c r="Y255" i="4"/>
  <c r="B255" i="4"/>
  <c r="DX254" i="4"/>
  <c r="Y254" i="4"/>
  <c r="B254" i="4"/>
  <c r="DX253" i="4"/>
  <c r="Y253" i="4"/>
  <c r="B253" i="4"/>
  <c r="DX252" i="4"/>
  <c r="Y252" i="4"/>
  <c r="B252" i="4"/>
  <c r="DX251" i="4"/>
  <c r="Y251" i="4"/>
  <c r="B251" i="4"/>
  <c r="DX250" i="4"/>
  <c r="Y250" i="4"/>
  <c r="B250" i="4"/>
  <c r="DX249" i="4"/>
  <c r="Y249" i="4"/>
  <c r="B249" i="4"/>
  <c r="DX248" i="4"/>
  <c r="Y248" i="4"/>
  <c r="B248" i="4"/>
  <c r="DX247" i="4"/>
  <c r="Y247" i="4"/>
  <c r="B247" i="4"/>
  <c r="DX246" i="4"/>
  <c r="Y246" i="4"/>
  <c r="B246" i="4"/>
  <c r="DX245" i="4"/>
  <c r="Y245" i="4"/>
  <c r="B245" i="4"/>
  <c r="DX244" i="4"/>
  <c r="Y244" i="4"/>
  <c r="B244" i="4"/>
  <c r="DX243" i="4"/>
  <c r="Y243" i="4"/>
  <c r="B243" i="4"/>
  <c r="DX242" i="4"/>
  <c r="Y242" i="4"/>
  <c r="B242" i="4"/>
  <c r="DX241" i="4"/>
  <c r="Y241" i="4"/>
  <c r="B241" i="4"/>
  <c r="DX240" i="4"/>
  <c r="Y240" i="4"/>
  <c r="B240" i="4"/>
  <c r="DX239" i="4"/>
  <c r="Y239" i="4"/>
  <c r="B239" i="4"/>
  <c r="DX238" i="4"/>
  <c r="Y238" i="4"/>
  <c r="B238" i="4"/>
  <c r="DX237" i="4"/>
  <c r="Y237" i="4"/>
  <c r="B237" i="4"/>
  <c r="DX236" i="4"/>
  <c r="Y236" i="4"/>
  <c r="B236" i="4"/>
  <c r="DX235" i="4"/>
  <c r="Y235" i="4"/>
  <c r="B235" i="4"/>
  <c r="DX234" i="4"/>
  <c r="Y234" i="4"/>
  <c r="B234" i="4"/>
  <c r="DX233" i="4"/>
  <c r="Y233" i="4"/>
  <c r="B233" i="4"/>
  <c r="DX232" i="4"/>
  <c r="Y232" i="4"/>
  <c r="B232" i="4"/>
  <c r="DX231" i="4"/>
  <c r="Y231" i="4"/>
  <c r="B231" i="4"/>
  <c r="DX230" i="4"/>
  <c r="Y230" i="4"/>
  <c r="B230" i="4"/>
  <c r="DX229" i="4"/>
  <c r="Y229" i="4"/>
  <c r="B229" i="4"/>
  <c r="DX228" i="4"/>
  <c r="Y228" i="4"/>
  <c r="B228" i="4"/>
  <c r="DX227" i="4"/>
  <c r="Y227" i="4"/>
  <c r="B227" i="4"/>
  <c r="DX226" i="4"/>
  <c r="Y226" i="4"/>
  <c r="B226" i="4"/>
  <c r="DX225" i="4"/>
  <c r="Y225" i="4"/>
  <c r="B225" i="4"/>
  <c r="DX224" i="4"/>
  <c r="Y224" i="4"/>
  <c r="B224" i="4"/>
  <c r="DX223" i="4"/>
  <c r="Y223" i="4"/>
  <c r="B223" i="4"/>
  <c r="DX222" i="4"/>
  <c r="Y222" i="4"/>
  <c r="B222" i="4"/>
  <c r="DX221" i="4"/>
  <c r="Y221" i="4"/>
  <c r="B221" i="4"/>
  <c r="DX220" i="4"/>
  <c r="Y220" i="4"/>
  <c r="B220" i="4"/>
  <c r="DX219" i="4"/>
  <c r="Y219" i="4"/>
  <c r="B219" i="4"/>
  <c r="DX218" i="4"/>
  <c r="Y218" i="4"/>
  <c r="B218" i="4"/>
  <c r="DX217" i="4"/>
  <c r="Y217" i="4"/>
  <c r="B217" i="4"/>
  <c r="DX216" i="4"/>
  <c r="Y216" i="4"/>
  <c r="B216" i="4"/>
  <c r="DX215" i="4"/>
  <c r="Y215" i="4"/>
  <c r="B215" i="4"/>
  <c r="DX214" i="4"/>
  <c r="Y214" i="4"/>
  <c r="B214" i="4"/>
  <c r="DX213" i="4"/>
  <c r="Y213" i="4"/>
  <c r="B213" i="4"/>
  <c r="DX212" i="4"/>
  <c r="Y212" i="4"/>
  <c r="B212" i="4"/>
  <c r="DX211" i="4"/>
  <c r="Y211" i="4"/>
  <c r="B211" i="4"/>
  <c r="DX210" i="4"/>
  <c r="Y210" i="4"/>
  <c r="B210" i="4"/>
  <c r="DX209" i="4"/>
  <c r="Y209" i="4"/>
  <c r="B209" i="4"/>
  <c r="DX208" i="4"/>
  <c r="Y208" i="4"/>
  <c r="B208" i="4"/>
  <c r="DX207" i="4"/>
  <c r="Y207" i="4"/>
  <c r="B207" i="4"/>
  <c r="DX206" i="4"/>
  <c r="Y206" i="4"/>
  <c r="B206" i="4"/>
  <c r="DX205" i="4"/>
  <c r="Y205" i="4"/>
  <c r="B205" i="4"/>
  <c r="DX204" i="4"/>
  <c r="Y204" i="4"/>
  <c r="B204" i="4"/>
  <c r="DX203" i="4"/>
  <c r="Y203" i="4"/>
  <c r="B203" i="4"/>
  <c r="DX202" i="4"/>
  <c r="Y202" i="4"/>
  <c r="B202" i="4"/>
  <c r="DX201" i="4"/>
  <c r="Y201" i="4"/>
  <c r="B201" i="4"/>
  <c r="DX200" i="4"/>
  <c r="Y200" i="4"/>
  <c r="B200" i="4"/>
  <c r="DX199" i="4"/>
  <c r="Y199" i="4"/>
  <c r="B199" i="4"/>
  <c r="DX198" i="4"/>
  <c r="Y198" i="4"/>
  <c r="B198" i="4"/>
  <c r="DX197" i="4"/>
  <c r="Y197" i="4"/>
  <c r="B197" i="4"/>
  <c r="DX196" i="4"/>
  <c r="Y196" i="4"/>
  <c r="B196" i="4"/>
  <c r="DX195" i="4"/>
  <c r="Y195" i="4"/>
  <c r="B195" i="4"/>
  <c r="DX194" i="4"/>
  <c r="Y194" i="4"/>
  <c r="B194" i="4"/>
  <c r="DX193" i="4"/>
  <c r="Y193" i="4"/>
  <c r="B193" i="4"/>
  <c r="DX192" i="4"/>
  <c r="Y192" i="4"/>
  <c r="B192" i="4"/>
  <c r="DX191" i="4"/>
  <c r="Y191" i="4"/>
  <c r="B191" i="4"/>
  <c r="DX190" i="4"/>
  <c r="Y190" i="4"/>
  <c r="B190" i="4"/>
  <c r="DX189" i="4"/>
  <c r="Y189" i="4"/>
  <c r="B189" i="4"/>
  <c r="DX188" i="4"/>
  <c r="Y188" i="4"/>
  <c r="B188" i="4"/>
  <c r="DX187" i="4"/>
  <c r="Y187" i="4"/>
  <c r="B187" i="4"/>
  <c r="DX186" i="4"/>
  <c r="Y186" i="4"/>
  <c r="B186" i="4"/>
  <c r="DX185" i="4"/>
  <c r="Y185" i="4"/>
  <c r="B185" i="4"/>
  <c r="DX184" i="4"/>
  <c r="Y184" i="4"/>
  <c r="B184" i="4"/>
  <c r="DX183" i="4"/>
  <c r="Y183" i="4"/>
  <c r="B183" i="4"/>
  <c r="DX182" i="4"/>
  <c r="B182" i="4"/>
  <c r="DX181" i="4"/>
  <c r="B181" i="4"/>
  <c r="DX180" i="4"/>
  <c r="B180" i="4"/>
  <c r="DX179" i="4"/>
  <c r="B179" i="4"/>
  <c r="DX178" i="4"/>
  <c r="B178" i="4"/>
  <c r="DX177" i="4"/>
  <c r="B177" i="4"/>
  <c r="DX176" i="4"/>
  <c r="B176" i="4"/>
  <c r="DX175" i="4"/>
  <c r="B175" i="4"/>
  <c r="DX174" i="4"/>
  <c r="B174" i="4"/>
  <c r="DX173" i="4"/>
  <c r="B173" i="4"/>
  <c r="DX172" i="4"/>
  <c r="B172" i="4"/>
  <c r="DX171" i="4"/>
  <c r="B171" i="4"/>
  <c r="DX170" i="4"/>
  <c r="B170" i="4"/>
  <c r="DX169" i="4"/>
  <c r="B169" i="4"/>
  <c r="DX168" i="4"/>
  <c r="B168" i="4"/>
  <c r="DX167" i="4"/>
  <c r="B167" i="4"/>
  <c r="DX166" i="4"/>
  <c r="B166" i="4"/>
  <c r="DX165" i="4"/>
  <c r="B165" i="4"/>
  <c r="DX164" i="4"/>
  <c r="B164" i="4"/>
  <c r="DX163" i="4"/>
  <c r="B163" i="4"/>
  <c r="DX162" i="4"/>
  <c r="B162" i="4"/>
  <c r="DX161" i="4"/>
  <c r="B161" i="4"/>
  <c r="DX160" i="4"/>
  <c r="B160" i="4"/>
  <c r="DX159" i="4"/>
  <c r="B159" i="4"/>
  <c r="DX158" i="4"/>
  <c r="B158" i="4"/>
  <c r="DX157" i="4"/>
  <c r="B157" i="4"/>
  <c r="DX156" i="4"/>
  <c r="B156" i="4"/>
  <c r="DX155" i="4"/>
  <c r="B155" i="4"/>
  <c r="DX154" i="4"/>
  <c r="B154" i="4"/>
  <c r="DX153" i="4"/>
  <c r="B153" i="4"/>
  <c r="DX152" i="4"/>
  <c r="B152" i="4"/>
  <c r="DX151" i="4"/>
  <c r="B151" i="4"/>
  <c r="DX150" i="4"/>
  <c r="B150" i="4"/>
  <c r="DX149" i="4"/>
  <c r="B149" i="4"/>
  <c r="DX148" i="4"/>
  <c r="B148" i="4"/>
  <c r="DX147" i="4"/>
  <c r="B147" i="4"/>
  <c r="DX146" i="4"/>
  <c r="B146" i="4"/>
  <c r="DX145" i="4"/>
  <c r="B145" i="4"/>
  <c r="DX144" i="4"/>
  <c r="B144" i="4"/>
  <c r="DX143" i="4"/>
  <c r="B143" i="4"/>
  <c r="DX142" i="4"/>
  <c r="B142" i="4"/>
  <c r="DX141" i="4"/>
  <c r="B141" i="4"/>
  <c r="DX140" i="4"/>
  <c r="B140" i="4"/>
  <c r="DX139" i="4"/>
  <c r="B139" i="4"/>
  <c r="DX138" i="4"/>
  <c r="B138" i="4"/>
  <c r="DX137" i="4"/>
  <c r="B137" i="4"/>
  <c r="DX136" i="4"/>
  <c r="B136" i="4"/>
  <c r="DX135" i="4"/>
  <c r="B135" i="4"/>
  <c r="DX134" i="4"/>
  <c r="B134" i="4"/>
  <c r="DX133" i="4"/>
  <c r="B133" i="4"/>
  <c r="DX132" i="4"/>
  <c r="B132" i="4"/>
  <c r="DX131" i="4"/>
  <c r="B131" i="4"/>
  <c r="DX130" i="4"/>
  <c r="B130" i="4"/>
  <c r="DX129" i="4"/>
  <c r="B129" i="4"/>
  <c r="DX128" i="4"/>
  <c r="Y128" i="4"/>
  <c r="B128" i="4"/>
  <c r="DX127" i="4"/>
  <c r="Y127" i="4"/>
  <c r="B127" i="4"/>
  <c r="DX126" i="4"/>
  <c r="Y126" i="4"/>
  <c r="B126" i="4"/>
  <c r="DX125" i="4"/>
  <c r="Y125" i="4"/>
  <c r="B125" i="4"/>
  <c r="DX124" i="4"/>
  <c r="Y124" i="4"/>
  <c r="B124" i="4"/>
  <c r="DX123" i="4"/>
  <c r="Y123" i="4"/>
  <c r="B123" i="4"/>
  <c r="DX122" i="4"/>
  <c r="Y122" i="4"/>
  <c r="B122" i="4"/>
  <c r="DX121" i="4"/>
  <c r="Y121" i="4"/>
  <c r="B121" i="4"/>
  <c r="DX120" i="4"/>
  <c r="Y120" i="4"/>
  <c r="B120" i="4"/>
  <c r="DX119" i="4"/>
  <c r="Y119" i="4"/>
  <c r="B119" i="4"/>
  <c r="DX118" i="4"/>
  <c r="Y118" i="4"/>
  <c r="B118" i="4"/>
  <c r="DX117" i="4"/>
  <c r="Y117" i="4"/>
  <c r="B117" i="4"/>
  <c r="DX116" i="4"/>
  <c r="Y116" i="4"/>
  <c r="B116" i="4"/>
  <c r="DX115" i="4"/>
  <c r="Y115" i="4"/>
  <c r="B115" i="4"/>
  <c r="DX114" i="4"/>
  <c r="Y114" i="4"/>
  <c r="B114" i="4"/>
  <c r="DX113" i="4"/>
  <c r="Y113" i="4"/>
  <c r="B113" i="4"/>
  <c r="DX112" i="4"/>
  <c r="Y112" i="4"/>
  <c r="B112" i="4"/>
  <c r="DX111" i="4"/>
  <c r="Y111" i="4"/>
  <c r="B111" i="4"/>
  <c r="DX110" i="4"/>
  <c r="Y110" i="4"/>
  <c r="B110" i="4"/>
  <c r="DX109" i="4"/>
  <c r="Y109" i="4"/>
  <c r="B109" i="4"/>
  <c r="DX108" i="4"/>
  <c r="Y108" i="4"/>
  <c r="B108" i="4"/>
  <c r="DX107" i="4"/>
  <c r="Y107" i="4"/>
  <c r="B107" i="4"/>
  <c r="DX106" i="4"/>
  <c r="Y106" i="4"/>
  <c r="B106" i="4"/>
  <c r="DX105" i="4"/>
  <c r="Y105" i="4"/>
  <c r="B105" i="4"/>
  <c r="DX104" i="4"/>
  <c r="Y104" i="4"/>
  <c r="B104" i="4"/>
  <c r="DX103" i="4"/>
  <c r="Y103" i="4"/>
  <c r="B103" i="4"/>
  <c r="DX102" i="4"/>
  <c r="Y102" i="4"/>
  <c r="B102" i="4"/>
  <c r="DX101" i="4"/>
  <c r="Y101" i="4"/>
  <c r="B101" i="4"/>
  <c r="DX100" i="4"/>
  <c r="Y100" i="4"/>
  <c r="B100" i="4"/>
  <c r="DX99" i="4"/>
  <c r="Y99" i="4"/>
  <c r="B99" i="4"/>
  <c r="DX98" i="4"/>
  <c r="Y98" i="4"/>
  <c r="B98" i="4"/>
  <c r="DX97" i="4"/>
  <c r="Y97" i="4"/>
  <c r="B97" i="4"/>
  <c r="DX96" i="4"/>
  <c r="Y96" i="4"/>
  <c r="B96" i="4"/>
  <c r="DX95" i="4"/>
  <c r="Y95" i="4"/>
  <c r="B95" i="4"/>
  <c r="DX94" i="4"/>
  <c r="Y94" i="4"/>
  <c r="B94" i="4"/>
  <c r="DX93" i="4"/>
  <c r="Y93" i="4"/>
  <c r="B93" i="4"/>
  <c r="DX92" i="4"/>
  <c r="Y92" i="4"/>
  <c r="B92" i="4"/>
  <c r="DX91" i="4"/>
  <c r="Y91" i="4"/>
  <c r="B91" i="4"/>
  <c r="DX90" i="4"/>
  <c r="Y90" i="4"/>
  <c r="B90" i="4"/>
  <c r="DX89" i="4"/>
  <c r="Y89" i="4"/>
  <c r="B89" i="4"/>
  <c r="DX88" i="4"/>
  <c r="Y88" i="4"/>
  <c r="B88" i="4"/>
  <c r="DX87" i="4"/>
  <c r="Y87" i="4"/>
  <c r="B87" i="4"/>
  <c r="DX86" i="4"/>
  <c r="Y86" i="4"/>
  <c r="B86" i="4"/>
  <c r="DX85" i="4"/>
  <c r="Y85" i="4"/>
  <c r="B85" i="4"/>
  <c r="DX84" i="4"/>
  <c r="Y84" i="4"/>
  <c r="B84" i="4"/>
  <c r="DX83" i="4"/>
  <c r="Y83" i="4"/>
  <c r="B83" i="4"/>
  <c r="DX82" i="4"/>
  <c r="Y82" i="4"/>
  <c r="B82" i="4"/>
  <c r="DX81" i="4"/>
  <c r="Y81" i="4"/>
  <c r="B81" i="4"/>
  <c r="DX80" i="4"/>
  <c r="Y80" i="4"/>
  <c r="B80" i="4"/>
  <c r="DX79" i="4"/>
  <c r="Y79" i="4"/>
  <c r="B79" i="4"/>
  <c r="DX78" i="4"/>
  <c r="Y78" i="4"/>
  <c r="B78" i="4"/>
  <c r="DX77" i="4"/>
  <c r="Y77" i="4"/>
  <c r="B77" i="4"/>
  <c r="DX76" i="4"/>
  <c r="Y76" i="4"/>
  <c r="B76" i="4"/>
  <c r="DX75" i="4"/>
  <c r="Y75" i="4"/>
  <c r="B75" i="4"/>
  <c r="DX74" i="4"/>
  <c r="Y74" i="4"/>
  <c r="B74" i="4"/>
  <c r="DX73" i="4"/>
  <c r="Y73" i="4"/>
  <c r="B73" i="4"/>
  <c r="DX72" i="4"/>
  <c r="Y72" i="4"/>
  <c r="B72" i="4"/>
  <c r="DX71" i="4"/>
  <c r="Y71" i="4"/>
  <c r="B71" i="4"/>
  <c r="DX70" i="4"/>
  <c r="Y70" i="4"/>
  <c r="B70" i="4"/>
  <c r="DX69" i="4"/>
  <c r="Y69" i="4"/>
  <c r="B69" i="4"/>
  <c r="DX68" i="4"/>
  <c r="Y68" i="4"/>
  <c r="B68" i="4"/>
  <c r="DX67" i="4"/>
  <c r="Y67" i="4"/>
  <c r="B67" i="4"/>
  <c r="DX66" i="4"/>
  <c r="Y66" i="4"/>
  <c r="B66" i="4"/>
  <c r="DX65" i="4"/>
  <c r="Y65" i="4"/>
  <c r="B65" i="4"/>
  <c r="DX64" i="4"/>
  <c r="Y64" i="4"/>
  <c r="B64" i="4"/>
  <c r="DX63" i="4"/>
  <c r="B63" i="4"/>
  <c r="DX62" i="4"/>
  <c r="B62" i="4"/>
  <c r="DX61" i="4"/>
  <c r="B61" i="4"/>
  <c r="DX60" i="4"/>
  <c r="B60" i="4"/>
  <c r="DX59" i="4"/>
  <c r="B59" i="4"/>
  <c r="DX58" i="4"/>
  <c r="B58" i="4"/>
  <c r="DX57" i="4"/>
  <c r="B57" i="4"/>
  <c r="DX56" i="4"/>
  <c r="B56" i="4"/>
  <c r="DX55" i="4"/>
  <c r="B55" i="4"/>
  <c r="DX54" i="4"/>
  <c r="B54" i="4"/>
  <c r="DX53" i="4"/>
  <c r="B53" i="4"/>
  <c r="DX52" i="4"/>
  <c r="B52" i="4"/>
  <c r="DX51" i="4"/>
  <c r="B51" i="4"/>
  <c r="DX50" i="4"/>
  <c r="B50" i="4"/>
  <c r="DX49" i="4"/>
  <c r="B49" i="4"/>
  <c r="DX48" i="4"/>
  <c r="B48" i="4"/>
  <c r="DX47" i="4"/>
  <c r="B47" i="4"/>
  <c r="DX46" i="4"/>
  <c r="B46" i="4"/>
  <c r="DX45" i="4"/>
  <c r="B45" i="4"/>
  <c r="DX44" i="4"/>
  <c r="B44" i="4"/>
  <c r="DX43" i="4"/>
  <c r="B43" i="4"/>
  <c r="DX42" i="4"/>
  <c r="B42" i="4"/>
  <c r="DX41" i="4"/>
  <c r="B41" i="4"/>
  <c r="DX40" i="4"/>
  <c r="B40" i="4"/>
  <c r="DX39" i="4"/>
  <c r="B39" i="4"/>
  <c r="DX38" i="4"/>
  <c r="B38" i="4"/>
  <c r="DX37" i="4"/>
  <c r="B37" i="4"/>
  <c r="DX36" i="4"/>
  <c r="B36" i="4"/>
  <c r="DX35" i="4"/>
  <c r="B35" i="4"/>
  <c r="DX34" i="4"/>
  <c r="B34" i="4"/>
  <c r="DX33" i="4"/>
  <c r="B33" i="4"/>
  <c r="DX32" i="4"/>
  <c r="B32" i="4"/>
  <c r="DX31" i="4"/>
  <c r="B31" i="4"/>
  <c r="DX30" i="4"/>
  <c r="B30" i="4"/>
  <c r="DX29" i="4"/>
  <c r="B29" i="4"/>
  <c r="DX28" i="4"/>
  <c r="B28" i="4"/>
  <c r="DX27" i="4"/>
  <c r="B27" i="4"/>
  <c r="DX26" i="4"/>
  <c r="B26" i="4"/>
  <c r="DX25" i="4"/>
  <c r="B25" i="4"/>
  <c r="DX24" i="4"/>
  <c r="B24" i="4"/>
  <c r="DX23" i="4"/>
  <c r="B23" i="4"/>
  <c r="DX22" i="4"/>
  <c r="B22" i="4"/>
  <c r="DX21" i="4"/>
  <c r="B21" i="4"/>
  <c r="DX20" i="4"/>
  <c r="B20" i="4"/>
  <c r="DX19" i="4"/>
  <c r="B19" i="4"/>
  <c r="DX18" i="4"/>
  <c r="B18" i="4"/>
  <c r="DX17" i="4"/>
  <c r="B17" i="4"/>
  <c r="DX16" i="4"/>
  <c r="B16" i="4"/>
  <c r="DX15" i="4"/>
  <c r="B15" i="4"/>
  <c r="DX14" i="4"/>
  <c r="B14" i="4"/>
  <c r="DX13" i="4"/>
  <c r="B13" i="4"/>
  <c r="DX12" i="4"/>
  <c r="B12" i="4"/>
  <c r="DX11" i="4"/>
  <c r="B11" i="4"/>
  <c r="DX10" i="4"/>
  <c r="B10" i="4"/>
  <c r="DX9" i="4"/>
  <c r="B9" i="4"/>
  <c r="DX8" i="4"/>
  <c r="B8" i="4"/>
  <c r="DX7" i="4"/>
  <c r="B7" i="4"/>
  <c r="DX6" i="4"/>
  <c r="B6" i="4"/>
  <c r="DX5" i="4"/>
  <c r="B5" i="4"/>
  <c r="H24" i="7" l="1"/>
  <c r="L24" i="7" s="1"/>
  <c r="B6" i="1"/>
  <c r="F14" i="1" l="1"/>
  <c r="F19" i="1"/>
  <c r="G19" i="1" s="1"/>
  <c r="F24" i="1"/>
  <c r="G24" i="1" s="1"/>
  <c r="H24" i="1" s="1"/>
  <c r="F28" i="1"/>
  <c r="F33" i="1"/>
  <c r="F20" i="1"/>
  <c r="G20" i="1" s="1"/>
  <c r="H20" i="1" s="1"/>
  <c r="F25" i="1"/>
  <c r="G25" i="1" s="1"/>
  <c r="H25" i="1" s="1"/>
  <c r="F29" i="1"/>
  <c r="F12" i="1"/>
  <c r="F22" i="1"/>
  <c r="G22" i="1" s="1"/>
  <c r="H22" i="1" s="1"/>
  <c r="F26" i="1"/>
  <c r="F30" i="1"/>
  <c r="F13" i="1"/>
  <c r="F18" i="1"/>
  <c r="G18" i="1" s="1"/>
  <c r="F23" i="1"/>
  <c r="G23" i="1" s="1"/>
  <c r="H23" i="1" s="1"/>
  <c r="D153" i="1"/>
  <c r="E153" i="1" s="1"/>
  <c r="D14" i="1"/>
  <c r="E14" i="1" s="1"/>
  <c r="H21" i="7"/>
  <c r="H24" i="8"/>
  <c r="H21" i="8" s="1"/>
  <c r="L21" i="7"/>
  <c r="H10" i="1"/>
  <c r="D27" i="1"/>
  <c r="I143" i="1"/>
  <c r="H121" i="1"/>
  <c r="H135" i="1"/>
  <c r="H122" i="1"/>
  <c r="I133" i="1"/>
  <c r="H139" i="1"/>
  <c r="I80" i="1"/>
  <c r="H182" i="1"/>
  <c r="I83" i="1"/>
  <c r="H180" i="1"/>
  <c r="H120" i="1"/>
  <c r="I132" i="1"/>
  <c r="I153" i="1"/>
  <c r="H158" i="1"/>
  <c r="H157" i="1"/>
  <c r="H174" i="1"/>
  <c r="H162" i="1"/>
  <c r="H161" i="1" s="1"/>
  <c r="H171" i="1"/>
  <c r="H170" i="1" s="1"/>
  <c r="H167" i="1"/>
  <c r="H175" i="1"/>
  <c r="D95" i="1"/>
  <c r="E95" i="1" s="1"/>
  <c r="H95" i="1" s="1"/>
  <c r="H86" i="1" s="1"/>
  <c r="C95" i="1"/>
  <c r="D44" i="1"/>
  <c r="D105" i="1"/>
  <c r="E105" i="1" s="1"/>
  <c r="D141" i="1"/>
  <c r="E141" i="1" s="1"/>
  <c r="H141" i="1" s="1"/>
  <c r="F80" i="1"/>
  <c r="F83" i="1"/>
  <c r="D34" i="1"/>
  <c r="D106" i="1"/>
  <c r="E106" i="1" s="1"/>
  <c r="D108" i="1"/>
  <c r="E108" i="1" s="1"/>
  <c r="D142" i="1"/>
  <c r="E142" i="1" s="1"/>
  <c r="H142" i="1" s="1"/>
  <c r="D148" i="1"/>
  <c r="D150" i="1"/>
  <c r="E150" i="1" s="1"/>
  <c r="H150" i="1" s="1"/>
  <c r="D149" i="1"/>
  <c r="E149" i="1" s="1"/>
  <c r="H149" i="1" s="1"/>
  <c r="D146" i="1"/>
  <c r="E146" i="1" s="1"/>
  <c r="H146" i="1" s="1"/>
  <c r="C145" i="1"/>
  <c r="C148" i="1"/>
  <c r="C146" i="1"/>
  <c r="D147" i="1"/>
  <c r="C147" i="1"/>
  <c r="C143" i="1"/>
  <c r="C142" i="1"/>
  <c r="D38" i="1"/>
  <c r="F39" i="1"/>
  <c r="G39" i="1" s="1"/>
  <c r="H39" i="1" s="1"/>
  <c r="D145" i="1"/>
  <c r="D143" i="1"/>
  <c r="C38" i="1"/>
  <c r="D158" i="1"/>
  <c r="E158" i="1" s="1"/>
  <c r="C40" i="1"/>
  <c r="C144" i="1"/>
  <c r="F153" i="1"/>
  <c r="C158" i="1"/>
  <c r="D144" i="1"/>
  <c r="C157" i="1"/>
  <c r="D159" i="1"/>
  <c r="E159" i="1" s="1"/>
  <c r="H159" i="1" s="1"/>
  <c r="D157" i="1"/>
  <c r="E157" i="1" s="1"/>
  <c r="F178" i="1"/>
  <c r="H178" i="1" s="1"/>
  <c r="H176" i="1" s="1"/>
  <c r="C44" i="1"/>
  <c r="D40" i="1"/>
  <c r="C27" i="1"/>
  <c r="G30" i="1"/>
  <c r="H30" i="1" s="1"/>
  <c r="C34" i="1"/>
  <c r="D31" i="1"/>
  <c r="C31" i="1"/>
  <c r="G29" i="1"/>
  <c r="H29" i="1" s="1"/>
  <c r="D15" i="1"/>
  <c r="C15" i="1"/>
  <c r="C14" i="1"/>
  <c r="I9" i="1"/>
  <c r="G14" i="1"/>
  <c r="G12" i="1"/>
  <c r="H12" i="1" s="1"/>
  <c r="D16" i="1"/>
  <c r="A4" i="1"/>
  <c r="C13" i="1"/>
  <c r="C19" i="1"/>
  <c r="C16" i="1"/>
  <c r="C18" i="1"/>
  <c r="G13" i="1"/>
  <c r="F143" i="1" l="1"/>
  <c r="E143" i="1"/>
  <c r="E16" i="1"/>
  <c r="F16" i="1"/>
  <c r="G16" i="1" s="1"/>
  <c r="F144" i="1"/>
  <c r="G144" i="1" s="1"/>
  <c r="E144" i="1"/>
  <c r="F145" i="1"/>
  <c r="G145" i="1" s="1"/>
  <c r="E145" i="1"/>
  <c r="F15" i="1"/>
  <c r="G15" i="1" s="1"/>
  <c r="E15" i="1"/>
  <c r="F148" i="1"/>
  <c r="G148" i="1" s="1"/>
  <c r="E148" i="1"/>
  <c r="E34" i="1"/>
  <c r="F34" i="1"/>
  <c r="G34" i="1" s="1"/>
  <c r="E27" i="1"/>
  <c r="F27" i="1"/>
  <c r="G27" i="1" s="1"/>
  <c r="E31" i="1"/>
  <c r="F31" i="1"/>
  <c r="F40" i="1"/>
  <c r="G40" i="1" s="1"/>
  <c r="E40" i="1"/>
  <c r="F38" i="1"/>
  <c r="G38" i="1" s="1"/>
  <c r="E38" i="1"/>
  <c r="F147" i="1"/>
  <c r="G147" i="1" s="1"/>
  <c r="E147" i="1"/>
  <c r="F44" i="1"/>
  <c r="G44" i="1" s="1"/>
  <c r="E44" i="1"/>
  <c r="C120" i="1"/>
  <c r="D120" i="1"/>
  <c r="E120" i="1" s="1"/>
  <c r="G80" i="1"/>
  <c r="H80" i="1" s="1"/>
  <c r="G83" i="1"/>
  <c r="H83" i="1" s="1"/>
  <c r="H179" i="1"/>
  <c r="D135" i="1"/>
  <c r="E135" i="1" s="1"/>
  <c r="C135" i="1"/>
  <c r="D121" i="1"/>
  <c r="E121" i="1" s="1"/>
  <c r="C121" i="1"/>
  <c r="H156" i="1"/>
  <c r="G143" i="1"/>
  <c r="D132" i="1"/>
  <c r="C133" i="1"/>
  <c r="D133" i="1"/>
  <c r="G153" i="1"/>
  <c r="H153" i="1" s="1"/>
  <c r="C167" i="1"/>
  <c r="C162" i="1" s="1"/>
  <c r="D167" i="1"/>
  <c r="E167" i="1" s="1"/>
  <c r="H166" i="1"/>
  <c r="H144" i="1"/>
  <c r="H13" i="1"/>
  <c r="H14" i="1"/>
  <c r="H19" i="1"/>
  <c r="H18" i="1"/>
  <c r="G28" i="1"/>
  <c r="H28" i="1" s="1"/>
  <c r="G31" i="1"/>
  <c r="H31" i="1" s="1"/>
  <c r="G33" i="1"/>
  <c r="H33" i="1" s="1"/>
  <c r="G26" i="1"/>
  <c r="H26" i="1" s="1"/>
  <c r="H34" i="1" l="1"/>
  <c r="H148" i="1"/>
  <c r="H27" i="1"/>
  <c r="H21" i="1" s="1"/>
  <c r="H16" i="1"/>
  <c r="H147" i="1"/>
  <c r="H145" i="1"/>
  <c r="H15" i="1"/>
  <c r="H38" i="1"/>
  <c r="H36" i="1" s="1"/>
  <c r="H44" i="1"/>
  <c r="H43" i="1" s="1"/>
  <c r="F133" i="1"/>
  <c r="G133" i="1" s="1"/>
  <c r="E133" i="1"/>
  <c r="F132" i="1"/>
  <c r="G132" i="1" s="1"/>
  <c r="E132" i="1"/>
  <c r="H78" i="1"/>
  <c r="H47" i="1" s="1"/>
  <c r="H17" i="1"/>
  <c r="H40" i="1"/>
  <c r="H32" i="1"/>
  <c r="H132" i="1" l="1"/>
  <c r="H133" i="1"/>
  <c r="H11" i="1"/>
  <c r="H110" i="1" l="1"/>
  <c r="F215" i="2"/>
  <c r="F214" i="2"/>
  <c r="F213" i="2"/>
  <c r="F212" i="2"/>
  <c r="F211" i="2"/>
  <c r="F210" i="2"/>
  <c r="F209" i="2"/>
  <c r="F208" i="2"/>
  <c r="F207" i="2"/>
  <c r="F205" i="2"/>
  <c r="F204" i="2"/>
  <c r="F203" i="2"/>
  <c r="F202" i="2"/>
  <c r="F201" i="2"/>
  <c r="F200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1" i="2"/>
  <c r="F180" i="2"/>
  <c r="F179" i="2"/>
  <c r="F177" i="2"/>
  <c r="F176" i="2"/>
  <c r="F175" i="2"/>
  <c r="F171" i="2"/>
  <c r="F170" i="2"/>
  <c r="F169" i="2"/>
  <c r="F167" i="2"/>
  <c r="F166" i="2"/>
  <c r="F164" i="2"/>
  <c r="F161" i="2"/>
  <c r="F159" i="2"/>
  <c r="F158" i="2"/>
  <c r="F156" i="2"/>
  <c r="F155" i="2"/>
  <c r="F154" i="2"/>
  <c r="F153" i="2"/>
  <c r="F151" i="2"/>
  <c r="F150" i="2"/>
  <c r="F149" i="2"/>
  <c r="F148" i="2"/>
  <c r="F147" i="2"/>
  <c r="F145" i="2"/>
  <c r="F144" i="2"/>
  <c r="F143" i="2"/>
  <c r="F142" i="2"/>
  <c r="F141" i="2"/>
  <c r="F140" i="2"/>
  <c r="F139" i="2"/>
  <c r="F138" i="2"/>
  <c r="F136" i="2"/>
  <c r="F135" i="2"/>
  <c r="F134" i="2"/>
  <c r="F133" i="2"/>
  <c r="F131" i="2"/>
  <c r="F130" i="2"/>
  <c r="F129" i="2"/>
  <c r="F128" i="2"/>
  <c r="F126" i="2"/>
  <c r="F125" i="2"/>
  <c r="F124" i="2"/>
  <c r="F123" i="2"/>
  <c r="F121" i="2"/>
  <c r="F120" i="2"/>
  <c r="F119" i="2"/>
  <c r="F118" i="2"/>
  <c r="F114" i="2"/>
  <c r="F113" i="2"/>
  <c r="F112" i="2"/>
  <c r="F110" i="2"/>
  <c r="F109" i="2"/>
  <c r="F108" i="2"/>
  <c r="F107" i="2"/>
  <c r="F106" i="2"/>
  <c r="F105" i="2"/>
  <c r="F103" i="2"/>
  <c r="F102" i="2"/>
  <c r="F100" i="2"/>
  <c r="F99" i="2"/>
  <c r="F98" i="2"/>
  <c r="F95" i="2"/>
  <c r="F94" i="2"/>
  <c r="F93" i="2"/>
  <c r="F90" i="2"/>
  <c r="F89" i="2"/>
  <c r="F88" i="2"/>
  <c r="F87" i="2"/>
  <c r="F85" i="2"/>
  <c r="F84" i="2"/>
  <c r="F83" i="2"/>
  <c r="F81" i="2"/>
  <c r="F80" i="2"/>
  <c r="F79" i="2"/>
  <c r="F78" i="2"/>
  <c r="F77" i="2"/>
  <c r="F76" i="2"/>
  <c r="F75" i="2"/>
  <c r="F74" i="2"/>
  <c r="F73" i="2"/>
  <c r="F72" i="2"/>
  <c r="F71" i="2"/>
  <c r="F68" i="2"/>
  <c r="F67" i="2"/>
  <c r="F65" i="2"/>
  <c r="F64" i="2"/>
  <c r="F62" i="2"/>
  <c r="F61" i="2"/>
  <c r="F60" i="2"/>
  <c r="F59" i="2"/>
  <c r="F58" i="2"/>
  <c r="F56" i="2"/>
  <c r="F55" i="2"/>
  <c r="F54" i="2"/>
  <c r="F53" i="2"/>
  <c r="F51" i="2"/>
  <c r="F50" i="2"/>
  <c r="F49" i="2"/>
  <c r="F47" i="2"/>
  <c r="F46" i="2"/>
  <c r="F45" i="2"/>
  <c r="F44" i="2"/>
  <c r="F43" i="2"/>
  <c r="F42" i="2"/>
  <c r="F41" i="2"/>
  <c r="F40" i="2"/>
  <c r="F37" i="2"/>
  <c r="F36" i="2"/>
  <c r="F35" i="2"/>
  <c r="F34" i="2"/>
  <c r="F33" i="2"/>
  <c r="F32" i="2"/>
  <c r="F30" i="2"/>
  <c r="F29" i="2"/>
  <c r="F28" i="2"/>
  <c r="F27" i="2"/>
  <c r="F26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8" i="2"/>
  <c r="F7" i="2"/>
  <c r="F6" i="2"/>
  <c r="F5" i="2"/>
  <c r="H152" i="1" l="1"/>
  <c r="H143" i="1"/>
  <c r="H140" i="1" s="1"/>
  <c r="H9" i="1" s="1"/>
  <c r="I37" i="6" l="1"/>
  <c r="H37" i="6" s="1"/>
  <c r="H36" i="6" s="1"/>
  <c r="I37" i="7"/>
  <c r="I162" i="7"/>
  <c r="I113" i="7"/>
  <c r="H113" i="7" s="1"/>
  <c r="L113" i="7" s="1"/>
  <c r="H113" i="8" s="1"/>
  <c r="I75" i="7"/>
  <c r="H75" i="7" s="1"/>
  <c r="L75" i="7" s="1"/>
  <c r="H75" i="8" s="1"/>
  <c r="I79" i="7"/>
  <c r="H79" i="7" s="1"/>
  <c r="L79" i="7" s="1"/>
  <c r="H79" i="8" s="1"/>
  <c r="I49" i="7"/>
  <c r="H49" i="7" s="1"/>
  <c r="L49" i="7" s="1"/>
  <c r="H49" i="8" s="1"/>
  <c r="I50" i="7"/>
  <c r="H50" i="7" s="1"/>
  <c r="L50" i="7" s="1"/>
  <c r="H50" i="8" s="1"/>
  <c r="I126" i="7"/>
  <c r="I91" i="7"/>
  <c r="H91" i="7" s="1"/>
  <c r="L91" i="7" s="1"/>
  <c r="H91" i="8" s="1"/>
  <c r="I111" i="7"/>
  <c r="H111" i="7" s="1"/>
  <c r="I129" i="7"/>
  <c r="I149" i="7"/>
  <c r="H149" i="7" s="1"/>
  <c r="L149" i="7" s="1"/>
  <c r="H149" i="8" s="1"/>
  <c r="I105" i="7"/>
  <c r="H105" i="7" s="1"/>
  <c r="L105" i="7" s="1"/>
  <c r="H105" i="8" s="1"/>
  <c r="I142" i="7"/>
  <c r="H142" i="7" s="1"/>
  <c r="L142" i="7" s="1"/>
  <c r="H142" i="8" s="1"/>
  <c r="I72" i="7"/>
  <c r="H72" i="7" s="1"/>
  <c r="L72" i="7" s="1"/>
  <c r="H72" i="8" s="1"/>
  <c r="I128" i="7"/>
  <c r="I107" i="7"/>
  <c r="H107" i="7" s="1"/>
  <c r="L107" i="7" s="1"/>
  <c r="H107" i="8" s="1"/>
  <c r="I62" i="7"/>
  <c r="H62" i="7" s="1"/>
  <c r="L62" i="7" s="1"/>
  <c r="H62" i="8" s="1"/>
  <c r="I74" i="7"/>
  <c r="H74" i="7" s="1"/>
  <c r="L74" i="7" s="1"/>
  <c r="H74" i="8" s="1"/>
  <c r="I127" i="7"/>
  <c r="I172" i="7"/>
  <c r="H172" i="7" s="1"/>
  <c r="L172" i="7" s="1"/>
  <c r="I122" i="7"/>
  <c r="I61" i="7"/>
  <c r="H61" i="7" s="1"/>
  <c r="L61" i="7" s="1"/>
  <c r="H61" i="8" s="1"/>
  <c r="I102" i="7"/>
  <c r="H102" i="7" s="1"/>
  <c r="L102" i="7" s="1"/>
  <c r="H102" i="8" s="1"/>
  <c r="I82" i="7"/>
  <c r="H82" i="7" s="1"/>
  <c r="L82" i="7" s="1"/>
  <c r="I95" i="7"/>
  <c r="H95" i="7" s="1"/>
  <c r="L95" i="7" s="1"/>
  <c r="H95" i="8" s="1"/>
  <c r="I147" i="7"/>
  <c r="I121" i="7"/>
  <c r="I118" i="7"/>
  <c r="I101" i="7"/>
  <c r="H101" i="7" s="1"/>
  <c r="L101" i="7" s="1"/>
  <c r="H101" i="8" s="1"/>
  <c r="I57" i="7"/>
  <c r="H57" i="7" s="1"/>
  <c r="L57" i="7" s="1"/>
  <c r="H57" i="8" s="1"/>
  <c r="I59" i="7"/>
  <c r="H59" i="7" s="1"/>
  <c r="L59" i="7" s="1"/>
  <c r="H59" i="8" s="1"/>
  <c r="I112" i="7"/>
  <c r="H112" i="7" s="1"/>
  <c r="L112" i="7" s="1"/>
  <c r="H112" i="8" s="1"/>
  <c r="I138" i="7"/>
  <c r="I117" i="7"/>
  <c r="H117" i="7" s="1"/>
  <c r="L117" i="7" s="1"/>
  <c r="H117" i="8" s="1"/>
  <c r="I58" i="7"/>
  <c r="H58" i="7" s="1"/>
  <c r="L58" i="7" s="1"/>
  <c r="H58" i="8" s="1"/>
  <c r="I55" i="7"/>
  <c r="H55" i="7" s="1"/>
  <c r="L55" i="7" s="1"/>
  <c r="H55" i="8" s="1"/>
  <c r="I60" i="7"/>
  <c r="H60" i="7" s="1"/>
  <c r="L60" i="7" s="1"/>
  <c r="H60" i="8" s="1"/>
  <c r="I150" i="7"/>
  <c r="I108" i="7"/>
  <c r="H108" i="7" s="1"/>
  <c r="L108" i="7" s="1"/>
  <c r="H108" i="8" s="1"/>
  <c r="I87" i="7"/>
  <c r="H87" i="7" s="1"/>
  <c r="L87" i="7" s="1"/>
  <c r="H87" i="8" s="1"/>
  <c r="I116" i="7"/>
  <c r="H116" i="7" s="1"/>
  <c r="L116" i="7" s="1"/>
  <c r="H116" i="8" s="1"/>
  <c r="I93" i="7"/>
  <c r="H93" i="7" s="1"/>
  <c r="L93" i="7" s="1"/>
  <c r="H93" i="8" s="1"/>
  <c r="I52" i="7"/>
  <c r="H52" i="7" s="1"/>
  <c r="L52" i="7" s="1"/>
  <c r="H52" i="8" s="1"/>
  <c r="I56" i="7"/>
  <c r="H56" i="7" s="1"/>
  <c r="L56" i="7" s="1"/>
  <c r="H56" i="8" s="1"/>
  <c r="I97" i="7"/>
  <c r="H97" i="7" s="1"/>
  <c r="L97" i="7" s="1"/>
  <c r="H97" i="8" s="1"/>
  <c r="I130" i="7"/>
  <c r="I51" i="7"/>
  <c r="H51" i="7" s="1"/>
  <c r="L51" i="7" s="1"/>
  <c r="H51" i="8" s="1"/>
  <c r="I41" i="7"/>
  <c r="H41" i="7" s="1"/>
  <c r="L41" i="7" s="1"/>
  <c r="H41" i="8" s="1"/>
  <c r="I146" i="7"/>
  <c r="H146" i="7" s="1"/>
  <c r="L146" i="7" s="1"/>
  <c r="H146" i="8" s="1"/>
  <c r="I106" i="7"/>
  <c r="H106" i="7" s="1"/>
  <c r="L106" i="7" s="1"/>
  <c r="H106" i="8" s="1"/>
  <c r="I141" i="7"/>
  <c r="H141" i="7" s="1"/>
  <c r="L141" i="7" s="1"/>
  <c r="H141" i="8" s="1"/>
  <c r="I100" i="7"/>
  <c r="H100" i="7" s="1"/>
  <c r="L100" i="7" s="1"/>
  <c r="H100" i="8" s="1"/>
  <c r="H159" i="6"/>
  <c r="H156" i="6" s="1"/>
  <c r="I141" i="6"/>
  <c r="H141" i="6" s="1"/>
  <c r="I150" i="6"/>
  <c r="H150" i="6" s="1"/>
  <c r="I149" i="6"/>
  <c r="H149" i="6" s="1"/>
  <c r="I142" i="6"/>
  <c r="H142" i="6" s="1"/>
  <c r="I147" i="6"/>
  <c r="G147" i="6" s="1"/>
  <c r="H147" i="6" s="1"/>
  <c r="I95" i="6"/>
  <c r="H95" i="6" s="1"/>
  <c r="I108" i="6"/>
  <c r="H108" i="6" s="1"/>
  <c r="I146" i="6"/>
  <c r="H146" i="6" s="1"/>
  <c r="I121" i="6"/>
  <c r="I122" i="6"/>
  <c r="I128" i="6"/>
  <c r="H128" i="6" s="1"/>
  <c r="I127" i="6"/>
  <c r="H127" i="6" s="1"/>
  <c r="I107" i="6"/>
  <c r="H107" i="6" s="1"/>
  <c r="I138" i="6"/>
  <c r="I105" i="6"/>
  <c r="H105" i="6" s="1"/>
  <c r="I116" i="6"/>
  <c r="H116" i="6" s="1"/>
  <c r="I75" i="6"/>
  <c r="H75" i="6" s="1"/>
  <c r="I162" i="6"/>
  <c r="I130" i="6"/>
  <c r="H130" i="6" s="1"/>
  <c r="I117" i="6"/>
  <c r="H117" i="6" s="1"/>
  <c r="I106" i="6"/>
  <c r="H106" i="6" s="1"/>
  <c r="I91" i="6"/>
  <c r="H91" i="6" s="1"/>
  <c r="I74" i="6"/>
  <c r="H74" i="6" s="1"/>
  <c r="I97" i="6"/>
  <c r="H97" i="6" s="1"/>
  <c r="I126" i="6"/>
  <c r="H126" i="6" s="1"/>
  <c r="H164" i="6"/>
  <c r="H161" i="6" s="1"/>
  <c r="I87" i="6"/>
  <c r="H87" i="6" s="1"/>
  <c r="I118" i="6"/>
  <c r="I93" i="6"/>
  <c r="H93" i="6" s="1"/>
  <c r="I129" i="6"/>
  <c r="H129" i="6" s="1"/>
  <c r="I172" i="6"/>
  <c r="H172" i="6" s="1"/>
  <c r="H170" i="6" s="1"/>
  <c r="I101" i="6"/>
  <c r="H101" i="6" s="1"/>
  <c r="I103" i="6"/>
  <c r="H103" i="6" s="1"/>
  <c r="I113" i="6"/>
  <c r="H113" i="6" s="1"/>
  <c r="I111" i="6"/>
  <c r="H111" i="6" s="1"/>
  <c r="I102" i="6"/>
  <c r="H102" i="6" s="1"/>
  <c r="I112" i="6"/>
  <c r="H112" i="6" s="1"/>
  <c r="I41" i="6"/>
  <c r="H41" i="6" s="1"/>
  <c r="I82" i="6"/>
  <c r="H82" i="6" s="1"/>
  <c r="I100" i="6"/>
  <c r="H100" i="6" s="1"/>
  <c r="I79" i="6"/>
  <c r="H79" i="6" s="1"/>
  <c r="I72" i="6"/>
  <c r="H72" i="6" s="1"/>
  <c r="I56" i="6"/>
  <c r="H56" i="6" s="1"/>
  <c r="I51" i="6"/>
  <c r="H51" i="6" s="1"/>
  <c r="I52" i="6"/>
  <c r="H52" i="6" s="1"/>
  <c r="I60" i="6"/>
  <c r="H60" i="6" s="1"/>
  <c r="I57" i="6"/>
  <c r="H57" i="6" s="1"/>
  <c r="I59" i="6"/>
  <c r="H59" i="6" s="1"/>
  <c r="I50" i="6"/>
  <c r="H50" i="6" s="1"/>
  <c r="I58" i="6"/>
  <c r="H58" i="6" s="1"/>
  <c r="I55" i="6"/>
  <c r="H55" i="6" s="1"/>
  <c r="I61" i="6"/>
  <c r="H61" i="6" s="1"/>
  <c r="I62" i="6"/>
  <c r="H62" i="6" s="1"/>
  <c r="I49" i="6"/>
  <c r="H49" i="6" s="1"/>
  <c r="F147" i="7" l="1"/>
  <c r="F147" i="8" s="1"/>
  <c r="H150" i="7"/>
  <c r="L150" i="7" s="1"/>
  <c r="H150" i="8" s="1"/>
  <c r="L111" i="7"/>
  <c r="H111" i="8" s="1"/>
  <c r="L78" i="7"/>
  <c r="H82" i="8"/>
  <c r="H78" i="8" s="1"/>
  <c r="L170" i="7"/>
  <c r="H172" i="8"/>
  <c r="H170" i="8" s="1"/>
  <c r="L104" i="7"/>
  <c r="H48" i="8"/>
  <c r="L73" i="7"/>
  <c r="L69" i="7" s="1"/>
  <c r="H86" i="8"/>
  <c r="H104" i="8"/>
  <c r="H73" i="8"/>
  <c r="H69" i="8" s="1"/>
  <c r="L86" i="7"/>
  <c r="L54" i="7"/>
  <c r="L48" i="7"/>
  <c r="H54" i="8"/>
  <c r="H130" i="7"/>
  <c r="H127" i="7"/>
  <c r="H128" i="7"/>
  <c r="H126" i="7"/>
  <c r="H129" i="7"/>
  <c r="H37" i="7"/>
  <c r="H170" i="7"/>
  <c r="H73" i="7"/>
  <c r="H104" i="7"/>
  <c r="H78" i="7"/>
  <c r="H86" i="7"/>
  <c r="H54" i="7"/>
  <c r="H48" i="7"/>
  <c r="H104" i="6"/>
  <c r="H86" i="6"/>
  <c r="H99" i="6"/>
  <c r="H140" i="6"/>
  <c r="H11" i="6"/>
  <c r="H73" i="6"/>
  <c r="H69" i="6" s="1"/>
  <c r="H78" i="6"/>
  <c r="H48" i="6"/>
  <c r="H54" i="6"/>
  <c r="C115" i="6"/>
  <c r="D115" i="6"/>
  <c r="F115" i="6" s="1"/>
  <c r="G147" i="7" l="1"/>
  <c r="G147" i="8" s="1"/>
  <c r="H47" i="6"/>
  <c r="H36" i="7"/>
  <c r="H11" i="7" s="1"/>
  <c r="L37" i="7"/>
  <c r="H110" i="7"/>
  <c r="H69" i="7"/>
  <c r="G115" i="6"/>
  <c r="H115" i="6" s="1"/>
  <c r="C119" i="6"/>
  <c r="D119" i="6"/>
  <c r="H119" i="6"/>
  <c r="H147" i="7" l="1"/>
  <c r="L36" i="7"/>
  <c r="L11" i="7" s="1"/>
  <c r="H37" i="8"/>
  <c r="H36" i="8" s="1"/>
  <c r="H11" i="8" s="1"/>
  <c r="H110" i="6"/>
  <c r="H9" i="6" s="1"/>
  <c r="L147" i="7" l="1"/>
  <c r="H140" i="7"/>
  <c r="J103" i="7"/>
  <c r="I103" i="7" s="1"/>
  <c r="H103" i="7" s="1"/>
  <c r="L103" i="7" s="1"/>
  <c r="H147" i="8" l="1"/>
  <c r="H140" i="8" s="1"/>
  <c r="L140" i="7"/>
  <c r="J9" i="7"/>
  <c r="L99" i="7"/>
  <c r="L47" i="7" s="1"/>
  <c r="H103" i="8"/>
  <c r="H99" i="7"/>
  <c r="H47" i="7" s="1"/>
  <c r="H9" i="7" s="1"/>
  <c r="K9" i="7" l="1"/>
  <c r="H99" i="8"/>
  <c r="H47" i="8" s="1"/>
  <c r="K128" i="7" l="1"/>
  <c r="L128" i="7" s="1"/>
  <c r="H128" i="8" s="1"/>
  <c r="K127" i="7"/>
  <c r="L127" i="7" s="1"/>
  <c r="H127" i="8" s="1"/>
  <c r="K130" i="7"/>
  <c r="L130" i="7" s="1"/>
  <c r="H130" i="8" s="1"/>
  <c r="K126" i="7"/>
  <c r="L126" i="7" s="1"/>
  <c r="H126" i="8" s="1"/>
  <c r="K129" i="7"/>
  <c r="L129" i="7" s="1"/>
  <c r="H129" i="8" s="1"/>
  <c r="H110" i="8" l="1"/>
  <c r="H9" i="8" s="1"/>
  <c r="L110" i="7"/>
  <c r="L9" i="7" s="1"/>
</calcChain>
</file>

<file path=xl/comments1.xml><?xml version="1.0" encoding="utf-8"?>
<comments xmlns="http://schemas.openxmlformats.org/spreadsheetml/2006/main">
  <authors>
    <author>ПЭО (МАРИЯ)</author>
  </authors>
  <commentList>
    <comment ref="ER233" authorId="0">
      <text>
        <r>
          <rPr>
            <b/>
            <sz val="9"/>
            <color indexed="81"/>
            <rFont val="Tahoma"/>
            <family val="2"/>
            <charset val="204"/>
          </rPr>
          <t>ПЭО (МАРИЯ):</t>
        </r>
        <r>
          <rPr>
            <sz val="9"/>
            <color indexed="81"/>
            <rFont val="Tahoma"/>
            <family val="2"/>
            <charset val="204"/>
          </rPr>
          <t xml:space="preserve">
заварены клапаны на лестничной клетке</t>
        </r>
      </text>
    </comment>
  </commentList>
</comments>
</file>

<file path=xl/sharedStrings.xml><?xml version="1.0" encoding="utf-8"?>
<sst xmlns="http://schemas.openxmlformats.org/spreadsheetml/2006/main" count="13531" uniqueCount="1183">
  <si>
    <t>№п/п</t>
  </si>
  <si>
    <t>Наименование работ (услуг)</t>
  </si>
  <si>
    <t>Периодичность выполнения работ(услуг)</t>
  </si>
  <si>
    <t>Единица измерения работ (услуг)</t>
  </si>
  <si>
    <t>Плановое количество/объем</t>
  </si>
  <si>
    <t>Стоимость за единицу работ (услуг), руб.</t>
  </si>
  <si>
    <t>Годовая плановая стоимость работы (услуги), тыс. руб.</t>
  </si>
  <si>
    <t>Всего</t>
  </si>
  <si>
    <t>2.1</t>
  </si>
  <si>
    <t>2.2</t>
  </si>
  <si>
    <t>2.3</t>
  </si>
  <si>
    <t>2.4</t>
  </si>
  <si>
    <t>2.5</t>
  </si>
  <si>
    <t>2.6.1</t>
  </si>
  <si>
    <t>2.6.2</t>
  </si>
  <si>
    <t>2.6</t>
  </si>
  <si>
    <t>2.7</t>
  </si>
  <si>
    <t>2.8</t>
  </si>
  <si>
    <t>2.9</t>
  </si>
  <si>
    <t>2.10</t>
  </si>
  <si>
    <t>2.11</t>
  </si>
  <si>
    <t>2.12</t>
  </si>
  <si>
    <t>Работы (услуги) по управлению многоквартирным домом</t>
  </si>
  <si>
    <t>Влажное подметание лестничных площадок и маршей нижних 2 этажей</t>
  </si>
  <si>
    <t>Влажное подметание лестничных площадок и маршей выше 2 этажа</t>
  </si>
  <si>
    <t>Мытье пола кабины лифта</t>
  </si>
  <si>
    <t>Мытье окон</t>
  </si>
  <si>
    <t>2.13</t>
  </si>
  <si>
    <t>2.14</t>
  </si>
  <si>
    <t>Очистка кровли</t>
  </si>
  <si>
    <t>3</t>
  </si>
  <si>
    <t>Удаление мусора из мусороприемных камер</t>
  </si>
  <si>
    <t>4</t>
  </si>
  <si>
    <t>3.1</t>
  </si>
  <si>
    <t>3.2</t>
  </si>
  <si>
    <t>5</t>
  </si>
  <si>
    <t>Фундамент</t>
  </si>
  <si>
    <t>Стены и фасад</t>
  </si>
  <si>
    <t>Заделка и восстановление архитектурных элементов</t>
  </si>
  <si>
    <t>Окраска, промывка фасадов</t>
  </si>
  <si>
    <t>Окраска, промывка цоколей</t>
  </si>
  <si>
    <t>Перекрытия</t>
  </si>
  <si>
    <t>Заделка швов и трещин</t>
  </si>
  <si>
    <t>Укрепление и окраска</t>
  </si>
  <si>
    <t>Крыши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</si>
  <si>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</si>
  <si>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</si>
  <si>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</si>
  <si>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</si>
  <si>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</si>
  <si>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</si>
  <si>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</si>
  <si>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</si>
  <si>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</si>
  <si>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</si>
  <si>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</si>
  <si>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Замена козырьков над входами в подъезды</t>
  </si>
  <si>
    <t>Восстановление конструкций над балконами верхних этажей</t>
  </si>
  <si>
    <t>Замена конструкций над балконами верхних этажей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</si>
  <si>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</si>
  <si>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</si>
  <si>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</si>
  <si>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</si>
  <si>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</si>
  <si>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Ремонт или замена входных дверей в подъезды</t>
  </si>
  <si>
    <t>Ремонт, регулировка, промывка и опрессовка систем центрального отопления, утепление бойлеров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</si>
  <si>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</si>
  <si>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</si>
  <si>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</si>
  <si>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Регулировка и наладка систем автоматики расширительных баков</t>
  </si>
  <si>
    <t>Обслуживание ламп-сигналов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</si>
  <si>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</si>
  <si>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</si>
  <si>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</si>
  <si>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</si>
  <si>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</si>
  <si>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</si>
  <si>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</si>
  <si>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</si>
  <si>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</si>
  <si>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</si>
  <si>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</si>
  <si>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</si>
  <si>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</si>
  <si>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</si>
  <si>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</si>
  <si>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</si>
  <si>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Работы по содержанию и ремонту лифта (лифтов) в многоквартирном доме</t>
  </si>
  <si>
    <t>Обслуживание лифтов и лифтового оборудования</t>
  </si>
  <si>
    <t>Работы по обеспечению требований 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</si>
  <si>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</si>
  <si>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</si>
  <si>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</si>
  <si>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</si>
  <si>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</si>
  <si>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</si>
  <si>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</si>
  <si>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</si>
  <si>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</si>
  <si>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</si>
  <si>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</si>
  <si>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Техническая инвентаризация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</si>
  <si>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</si>
  <si>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</si>
  <si>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</si>
  <si>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</si>
  <si>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</si>
  <si>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</si>
  <si>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</si>
  <si>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</si>
  <si>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</si>
  <si>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</si>
  <si>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</si>
  <si>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</si>
  <si>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5.1.1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</si>
  <si>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</si>
  <si>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</si>
  <si>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</si>
  <si>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</si>
  <si>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</si>
  <si>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</si>
  <si>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</si>
  <si>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</si>
  <si>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</si>
  <si>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</si>
  <si>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</si>
  <si>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</si>
  <si>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</si>
  <si>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</si>
  <si>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</si>
  <si>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</si>
  <si>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</si>
  <si>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</si>
  <si>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5.4.4</t>
  </si>
  <si>
    <t>5.4.5</t>
  </si>
  <si>
    <t>5.4.6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</si>
  <si>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</si>
  <si>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</si>
  <si>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</si>
  <si>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</si>
  <si>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</si>
  <si>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</si>
  <si>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</si>
  <si>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</si>
  <si>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</si>
  <si>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</si>
  <si>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</si>
  <si>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</si>
  <si>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</si>
  <si>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</si>
  <si>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</si>
  <si>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</si>
  <si>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</si>
  <si>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</si>
  <si>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</si>
  <si>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5.7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</si>
  <si>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</si>
  <si>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</si>
  <si>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</si>
  <si>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</si>
  <si>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</si>
  <si>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</si>
  <si>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</si>
  <si>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</si>
  <si>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</si>
  <si>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</si>
  <si>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</si>
  <si>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</si>
  <si>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</si>
  <si>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</si>
  <si>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</si>
  <si>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</si>
  <si>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</si>
  <si>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</si>
  <si>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</si>
  <si>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</si>
  <si>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</si>
  <si>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</si>
  <si>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</si>
  <si>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</si>
  <si>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</si>
  <si>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</si>
  <si>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</si>
  <si>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</si>
  <si>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</si>
  <si>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</si>
  <si>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</si>
  <si>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</si>
  <si>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</si>
  <si>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</si>
  <si>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7.1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</si>
  <si>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</si>
  <si>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</si>
  <si>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</si>
  <si>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</si>
  <si>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</si>
  <si>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</si>
  <si>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</si>
  <si>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</si>
  <si>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</si>
  <si>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</si>
  <si>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</si>
  <si>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11</t>
  </si>
  <si>
    <t>11.1</t>
  </si>
  <si>
    <t>11.2</t>
  </si>
  <si>
    <t>12</t>
  </si>
  <si>
    <t>13</t>
  </si>
  <si>
    <t>14</t>
  </si>
  <si>
    <t>15</t>
  </si>
  <si>
    <t>15.1</t>
  </si>
  <si>
    <t>15.2</t>
  </si>
  <si>
    <t>Устранение по мере обнаружения дефектов</t>
  </si>
  <si>
    <t>В ходе подготовки к эксплуатации дома в осенне-зимний период</t>
  </si>
  <si>
    <t>Незамедлительное реагирование с момента получения заявки</t>
  </si>
  <si>
    <t>Работы по содержанию помещений, входящих в состав общего имущества в многоквартирном доме</t>
  </si>
  <si>
    <t>Уборка загрузочных клапанов мусоропровода</t>
  </si>
  <si>
    <t>Мытье лестничных площадок и маршей</t>
  </si>
  <si>
    <t>Мытье лестничных площадок и маршей нижних 2-х этажей</t>
  </si>
  <si>
    <t>-</t>
  </si>
  <si>
    <t>Мытье лестничных площадок и маршей выше 2-го этажа</t>
  </si>
  <si>
    <t>Влажная протирка</t>
  </si>
  <si>
    <t>Влажная протирка стен на лестничных клетках</t>
  </si>
  <si>
    <t>Влажная протирка плафонов на лестничных клетках</t>
  </si>
  <si>
    <t>Влажная протирка дверных полотен на лестничных клетках</t>
  </si>
  <si>
    <t>Влажная протирка подоконников</t>
  </si>
  <si>
    <t>Влажная протирка оконных решеток</t>
  </si>
  <si>
    <t>Влажная протирка чердачных лестниц</t>
  </si>
  <si>
    <t>Влажная протирка отопительных приборов</t>
  </si>
  <si>
    <t>Влажная протирка шкафов для электросчетчиков, слаботочных устройств</t>
  </si>
  <si>
    <t>Влажная протирка почтовых ящиков</t>
  </si>
  <si>
    <t>Влажная протирка стен, дверей кабины лифта</t>
  </si>
  <si>
    <t>Очистка кровли и ее элементов (в том числе козырьков над подъездами) от мусора и листьев</t>
  </si>
  <si>
    <t>Очистка кровли от снега</t>
  </si>
  <si>
    <t>Очистка кровли от снега и наледеобразований</t>
  </si>
  <si>
    <t>Смена частей водосточных труб и прочистка внутреннего водостока</t>
  </si>
  <si>
    <t>Смена частей водосточных труб</t>
  </si>
  <si>
    <t>Прочистка водоприемной воронки внутреннего водостока</t>
  </si>
  <si>
    <t>Очистка подвалов и чердаков от мусора</t>
  </si>
  <si>
    <t>Уборка мусороприемной камеры</t>
  </si>
  <si>
    <t>Ремонт почтовых ящиков, установка, смена замка</t>
  </si>
  <si>
    <t>Иное (Работы по содержанию помещений, входящих в состав общего имущества в многоквартирном доме)</t>
  </si>
  <si>
    <t>Работы по обеспечению вывоза твердых бытовых отходов</t>
  </si>
  <si>
    <t>Иное (Работы по обеспечению вывоза твердых бытовых отходов)</t>
  </si>
  <si>
    <t>Работы по обеспечению вывоза крупногабаритного мусора</t>
  </si>
  <si>
    <t>Работы по содержанию и ремонту конструктивных элементов (несущих и ненесущих конструкций) многоквартирных домов</t>
  </si>
  <si>
    <t>Восстановление поврежденных участков фундаментов</t>
  </si>
  <si>
    <t>Восстановление гидроизоляции и систем водоотвода фундаментов</t>
  </si>
  <si>
    <t>Восстановление поврежденных участков вентиляционных продухов</t>
  </si>
  <si>
    <t>Восстановление поврежденных участков входов в подвалы</t>
  </si>
  <si>
    <t>Иное (Фундамент)</t>
  </si>
  <si>
    <t>Герметизация стыков стен и фасадов</t>
  </si>
  <si>
    <t>Ремонт штукатурки гладких фасадов</t>
  </si>
  <si>
    <t>Восстановление поврежденных участков цоколей</t>
  </si>
  <si>
    <t>Смена пластмассового короба домового знака или уличного указателя</t>
  </si>
  <si>
    <t>Восстановление гидроизоляции между цокольной частью здания и стенами</t>
  </si>
  <si>
    <t>Иное (Стены и фасад)</t>
  </si>
  <si>
    <t>Частичная смена отдельных деревянных элементов</t>
  </si>
  <si>
    <t>Иное (Перекрытия)</t>
  </si>
  <si>
    <t>Усиление элементов деревянной стропильной системы</t>
  </si>
  <si>
    <t>Устранение неисправностей и ремонт стальных, асбестоцементных и других кровельных покрытий</t>
  </si>
  <si>
    <t>Разборка и ремонт кровли из рулонных материалов</t>
  </si>
  <si>
    <t>Ремонт конструкций и элементов крыши</t>
  </si>
  <si>
    <t>5.4.4.1</t>
  </si>
  <si>
    <t>Ремонт частей водосточных труб</t>
  </si>
  <si>
    <t>5.4.4.2</t>
  </si>
  <si>
    <t>Ремонт металлической парапетной решетки</t>
  </si>
  <si>
    <t>Окраска конструкций и элементов крыши</t>
  </si>
  <si>
    <t>Иное (Крыши)</t>
  </si>
  <si>
    <t>Оконные и дверные заполнения на лестничных клетках и во вспомогательных помещениях общего пользования, входные двери</t>
  </si>
  <si>
    <t>Лестницы, пандусы, крыльца, козырьки над входами в подъезды, подвалы и над балконами верхних этажей</t>
  </si>
  <si>
    <t>Восстановление козырьков над входами в подъезды, ремонт кровельного покрытия козырьков, ложных балконов</t>
  </si>
  <si>
    <t>Ремонт полов (на лестницах, чердаках, в холлах и подвалах)</t>
  </si>
  <si>
    <t>Иное (Лестницы, пандусы, крыльца, козырьки над входами в подъезды, подвалы и над балконами верхних этажей)</t>
  </si>
  <si>
    <t>Внутренняя отделка в подъездах, технических помещениях, и других помещениях общего пользования</t>
  </si>
  <si>
    <t>Восстановление отделки стен</t>
  </si>
  <si>
    <t>Восстановление отделки потолков</t>
  </si>
  <si>
    <t>Ремонт лестничных клеток</t>
  </si>
  <si>
    <t>Изготовление новых или ремонт существующих ходовых досок и переходных мостиков на чердаках, в подвалах</t>
  </si>
  <si>
    <t>Иное (Ремонт чердаков, подвалов)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</si>
  <si>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</si>
  <si>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Консервация (расконсервация) поливочной системы</t>
  </si>
  <si>
    <t>Утепление вентиляционных и дымовых каналов</t>
  </si>
  <si>
    <t>Прочистка вентиляционных и дымовых каналов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</si>
  <si>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</si>
  <si>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Устранение засора внутреннего канализационного трубопровода</t>
  </si>
  <si>
    <t>Проверка заземления оболочки электрокабеля, оборудования (насосы, щитовые вентиляторы и др.)</t>
  </si>
  <si>
    <t>Замеры сопротивления изоляции проводов, трубопроводов и восстановление цепей заземления</t>
  </si>
  <si>
    <t>Поверка общедомовых приборов учета горячего и холодного водоснабжения, отопления, электроснабжения</t>
  </si>
  <si>
    <t>Ремонт общедомовых приборов учета горячего и холодного водоснабжения, отопления, электроснабжения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</si>
  <si>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</si>
  <si>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</si>
  <si>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</si>
  <si>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</si>
  <si>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</si>
  <si>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</si>
  <si>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</si>
  <si>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Мелкий ремонт неисправностей мусоропровода</t>
  </si>
  <si>
    <t>Иное (Работы по содержанию и ремонту мусоропроводов в многоквартирном доме)</t>
  </si>
  <si>
    <t>Организация системы диспетчерского контроля и обеспечение диспетчерской связи с кабиной лифта</t>
  </si>
  <si>
    <t>Осмотр пожарной сигнализации и средств пожаротушения</t>
  </si>
  <si>
    <t>Обслуживание систем дымоудаления и противопожарной автоматики</t>
  </si>
  <si>
    <t>Иное (Работы по обеспечению требований пожарной безопасности)</t>
  </si>
  <si>
    <t>Работы по содержанию и ремонту систем вентиляции</t>
  </si>
  <si>
    <t>Иное (Работы по содержанию и ремонту систем вентиляции)</t>
  </si>
  <si>
    <t>Проверка состояния системы внутридомового газового оборудования и ее отдельных элементов</t>
  </si>
  <si>
    <t>Замена и восстановление работоспособности отдельных элементов системы внутридомового газового оборудования</t>
  </si>
  <si>
    <t>Иное (Работы по содержанию и ремонту систем внутридомового газового оборудования)</t>
  </si>
  <si>
    <t>Иное (Обеспечение устранения аварий на внутридомовых инженерных системах в многоквартирном доме)</t>
  </si>
  <si>
    <t>Расход воды на общедомовые нужды</t>
  </si>
  <si>
    <t>Проведение дератизации и дезинсекции помещений, входящих в состав общего имущества в многоквартирном доме</t>
  </si>
  <si>
    <t>Прочие работы и услуги по содержанию и ремонту общего имущества в многоквартирном доме</t>
  </si>
  <si>
    <t>Иное (Прочие работы и услуги по содержанию и ремонту общего имущества в многоквартирном доме)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</si>
  <si>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</si>
  <si>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Влажное подметание перед загрузочными клапанами мусоропроводов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</si>
  <si>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</si>
  <si>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</si>
  <si>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</si>
  <si>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</si>
  <si>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</si>
  <si>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</si>
  <si>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</si>
  <si>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</si>
  <si>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</si>
  <si>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</si>
  <si>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2.9.1</t>
  </si>
  <si>
    <t>2.9.2</t>
  </si>
  <si>
    <t>2.9.3</t>
  </si>
  <si>
    <t>2.10.1</t>
  </si>
  <si>
    <t>2.10.2</t>
  </si>
  <si>
    <t>5.1.2</t>
  </si>
  <si>
    <t>5.1.3</t>
  </si>
  <si>
    <t>5.1.4</t>
  </si>
  <si>
    <t>5.1.5</t>
  </si>
  <si>
    <t>5.3.4</t>
  </si>
  <si>
    <t>5.5.6</t>
  </si>
  <si>
    <t>5.5.7</t>
  </si>
  <si>
    <t xml:space="preserve">Иное (Оконные и дверные заполнения на лестничных клетках и во вспомогательных помещениях общего пользования, входные двери) </t>
  </si>
  <si>
    <t>5.8.5</t>
  </si>
  <si>
    <t>6.25</t>
  </si>
  <si>
    <t>6.26</t>
  </si>
  <si>
    <t>6.27</t>
  </si>
  <si>
    <t>6.28</t>
  </si>
  <si>
    <t>6.29</t>
  </si>
  <si>
    <t>7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</si>
  <si>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</si>
  <si>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</si>
  <si>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</si>
  <si>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</si>
  <si>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</si>
  <si>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</si>
  <si>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</si>
  <si>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</si>
  <si>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</si>
  <si>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</si>
  <si>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 Иное (Работы по содержанию и ремонту лифта (лифтов) в многоквартирном доме)</t>
  </si>
  <si>
    <t>9.4</t>
  </si>
  <si>
    <t>10.3</t>
  </si>
  <si>
    <t>10.4</t>
  </si>
  <si>
    <t>11.3</t>
  </si>
  <si>
    <t>12.1</t>
  </si>
  <si>
    <t>12.2</t>
  </si>
  <si>
    <t>12.3</t>
  </si>
  <si>
    <t>16.1</t>
  </si>
  <si>
    <t>16.2</t>
  </si>
  <si>
    <t>16.3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</si>
  <si>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</si>
  <si>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</si>
  <si>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</si>
  <si>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</si>
  <si>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</si>
  <si>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</si>
  <si>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</si>
  <si>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</si>
  <si>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</si>
  <si>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</si>
  <si>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</si>
  <si>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N п/п</t>
  </si>
  <si>
    <t>Виды работ</t>
  </si>
  <si>
    <t>Ед.</t>
  </si>
  <si>
    <t>Ед. измерения</t>
  </si>
  <si>
    <t>Предельная единичная расценка, руб., коп. (без учета НДС)</t>
  </si>
  <si>
    <t>Предельная единичная расценка,                 руб.коп.                           (без учета НДС) за 1 единицу</t>
  </si>
  <si>
    <t>1.</t>
  </si>
  <si>
    <t>Кровля</t>
  </si>
  <si>
    <t>1.1.</t>
  </si>
  <si>
    <t>Содержание кровли и ограждающих элементов</t>
  </si>
  <si>
    <t>1.1.1.</t>
  </si>
  <si>
    <t>Технический осмотр стальной кровли</t>
  </si>
  <si>
    <t>кв. м кровли</t>
  </si>
  <si>
    <t>1.1.2.</t>
  </si>
  <si>
    <t>Технический осмотр рулонной кровли</t>
  </si>
  <si>
    <t>1.1.3.</t>
  </si>
  <si>
    <t>Технический осмотр кровли из штучного материала</t>
  </si>
  <si>
    <t>1.1.4.</t>
  </si>
  <si>
    <t>Очистка кровли и ее элементов (в том числе козырьки над подъездами) от мусора, листьев</t>
  </si>
  <si>
    <t>кв. м</t>
  </si>
  <si>
    <t>1.1.5.</t>
  </si>
  <si>
    <t>Очистка кровли от снега (в т.ч. со сбрасыванием снега вниз и формирование его в валы) при толщине снега:</t>
  </si>
  <si>
    <t>1.1.5.1.</t>
  </si>
  <si>
    <t>до 10 см</t>
  </si>
  <si>
    <t>1.1.5.2.</t>
  </si>
  <si>
    <t>до 20 см</t>
  </si>
  <si>
    <t>1.1.6.</t>
  </si>
  <si>
    <t>Очистка металлической кровли с уклоном до 30 градусов от снега и наледеобразований</t>
  </si>
  <si>
    <t>1.1.7.</t>
  </si>
  <si>
    <t>Очистка металлической кровли с уклоном от 30 до 45 градусов от снега и наледеобразований</t>
  </si>
  <si>
    <t>1.1.8.</t>
  </si>
  <si>
    <t>Поджатие фальцев и гребней стальной кровли</t>
  </si>
  <si>
    <t>м фальца (гребня)</t>
  </si>
  <si>
    <t>1.1.9.</t>
  </si>
  <si>
    <t>Укрепление металлической парапетной решетки</t>
  </si>
  <si>
    <t>м решетки</t>
  </si>
  <si>
    <t>1.1.10.</t>
  </si>
  <si>
    <t>Выпрямление погнутых элементов парапетной решетки без снятия с места</t>
  </si>
  <si>
    <t>1.1.11.</t>
  </si>
  <si>
    <t>Проверка и осмотр деревянных конструкций крыш</t>
  </si>
  <si>
    <t>куб. м здания</t>
  </si>
  <si>
    <t>1.2.</t>
  </si>
  <si>
    <t>1.2.1.</t>
  </si>
  <si>
    <t>Смена части трубы</t>
  </si>
  <si>
    <t>м трубы</t>
  </si>
  <si>
    <t>1.2.2.</t>
  </si>
  <si>
    <t>Смена простых колен</t>
  </si>
  <si>
    <t>колено</t>
  </si>
  <si>
    <t>1.2.3.</t>
  </si>
  <si>
    <t>Смена простых отливов</t>
  </si>
  <si>
    <t>отлив</t>
  </si>
  <si>
    <t>1.2.4.</t>
  </si>
  <si>
    <t>Смена воронок</t>
  </si>
  <si>
    <t>воронка</t>
  </si>
  <si>
    <t>1.2.5.</t>
  </si>
  <si>
    <t>Прочистка водоприемной воронки внутреннего водостока в теплый период года</t>
  </si>
  <si>
    <t>1.2.6.</t>
  </si>
  <si>
    <t>Прочистка водоприемной воронки внутреннего водостока в холодный период года</t>
  </si>
  <si>
    <t>2.</t>
  </si>
  <si>
    <t>Техническое обслуживание и мелкий ремонт вентиляции</t>
  </si>
  <si>
    <t>2.1.</t>
  </si>
  <si>
    <t>Прочистка горизонтального дымохода с пробивкой и заделкой отверстий</t>
  </si>
  <si>
    <t>м дымохода</t>
  </si>
  <si>
    <t>2.2.</t>
  </si>
  <si>
    <t>Прочистка вертикального дымохода с пробивкой и заделкой отверстий</t>
  </si>
  <si>
    <t>2.3.</t>
  </si>
  <si>
    <t>Ремонт вентиляционных коробов при прочистке засоренных вентиляционных коробов</t>
  </si>
  <si>
    <t>м короба</t>
  </si>
  <si>
    <t>2.4.</t>
  </si>
  <si>
    <t>Проверка и прочистка вентиляционных каналов с пробивкой и заделкой отверстий</t>
  </si>
  <si>
    <t>проверка (квартира)</t>
  </si>
  <si>
    <t>2.5.</t>
  </si>
  <si>
    <t>Смена колпаков дымовых и вентиляционных труб с одним каналом</t>
  </si>
  <si>
    <t>колпак</t>
  </si>
  <si>
    <t>3.</t>
  </si>
  <si>
    <t>Содержание стен, фасадов</t>
  </si>
  <si>
    <t>3.1.</t>
  </si>
  <si>
    <t>Осмотр состояния стен, фасадов</t>
  </si>
  <si>
    <t>3.1.1.</t>
  </si>
  <si>
    <t>Проверка состояния деревянных стен</t>
  </si>
  <si>
    <t>3.2.</t>
  </si>
  <si>
    <t>Протирка световых домовых знаков или уличных указателей, расположенных на высоте не выше 3 метров</t>
  </si>
  <si>
    <t>шт.</t>
  </si>
  <si>
    <t>3.3.</t>
  </si>
  <si>
    <t>Вывешивание или снятие флагов на высоте не выше 3 метров</t>
  </si>
  <si>
    <t>флаг</t>
  </si>
  <si>
    <t>3.4.</t>
  </si>
  <si>
    <t>Промывка и очистка фасадов зданий от атмосферных и грязепочвенных загрязнений</t>
  </si>
  <si>
    <t>кв. м проекции фасада</t>
  </si>
  <si>
    <t>3.5.</t>
  </si>
  <si>
    <t>Промывка и очистка фасадов зданий из белого облицовочного и силикатного кирпича, белого отделочного камня, ракушечника и других пористых материалов, от комплексных застарелых загрязнений</t>
  </si>
  <si>
    <t>4.</t>
  </si>
  <si>
    <t>Центральное отопление, системы горячего и холодного водоснабжения</t>
  </si>
  <si>
    <t>4.1.</t>
  </si>
  <si>
    <t>Подготовка здания к сезонной эксплуатации, мелкий ремонт запорно-регулировочной арматуры и другие работы</t>
  </si>
  <si>
    <t>4.1.1.</t>
  </si>
  <si>
    <t>Осмотр системы центрального отопления, водопровода и горячего водоснабжения</t>
  </si>
  <si>
    <t>кв. м эксплуатируемой площади</t>
  </si>
  <si>
    <t>4.1.2.</t>
  </si>
  <si>
    <t>Промывка трубопроводов системы центрального отопления</t>
  </si>
  <si>
    <t>4.1.3.</t>
  </si>
  <si>
    <t>Очистка грязевика элеваторного узла</t>
  </si>
  <si>
    <t>грязевик</t>
  </si>
  <si>
    <t>4.1.4.</t>
  </si>
  <si>
    <t>Очистка конуса элеватора</t>
  </si>
  <si>
    <t>конус</t>
  </si>
  <si>
    <t>4.1.5.</t>
  </si>
  <si>
    <t>Смена прокладок у крана или вентиля без снятия с места</t>
  </si>
  <si>
    <t>кран</t>
  </si>
  <si>
    <t>4.1.6.</t>
  </si>
  <si>
    <t>Разборка, прочистка и сборка пробочных кранов, вентилей и обратных клапанов</t>
  </si>
  <si>
    <t>кран или вентиль, клапан</t>
  </si>
  <si>
    <t>4.1.7.</t>
  </si>
  <si>
    <t>пролет между ревизиями</t>
  </si>
  <si>
    <t>4.1.8.</t>
  </si>
  <si>
    <t>Перевод водостока на межсезонный период</t>
  </si>
  <si>
    <t>вентиль</t>
  </si>
  <si>
    <t>4.2.</t>
  </si>
  <si>
    <t>Испытание трубопроводов системы холодного и горячего водоснабжения</t>
  </si>
  <si>
    <t>4.2.1.</t>
  </si>
  <si>
    <t>Первое рабочее испытание отдельных частей системы холодного и горячего водоснабжения</t>
  </si>
  <si>
    <t>м трубопровода</t>
  </si>
  <si>
    <t>4.2.2.</t>
  </si>
  <si>
    <t>Рабочая проверка системы холодного и горячего водоснабжения</t>
  </si>
  <si>
    <t>4.2.3.</t>
  </si>
  <si>
    <t>Окончательная проверка системы холодного и горячего водоснабжения</t>
  </si>
  <si>
    <t>4.3.</t>
  </si>
  <si>
    <t>Испытание трубопроводов системы центрального отопления</t>
  </si>
  <si>
    <t>4.3.1.</t>
  </si>
  <si>
    <t>Первое рабочее испытание отдельных частей системы центрального отопления</t>
  </si>
  <si>
    <t>4.3.2.</t>
  </si>
  <si>
    <t>Рабочая проверка системы центрального отопления</t>
  </si>
  <si>
    <t>4.3.3.</t>
  </si>
  <si>
    <t>Окончательная проверка системы центрального отопления</t>
  </si>
  <si>
    <t>4.3.4.</t>
  </si>
  <si>
    <t>Проверка на прогрев трубопровода отопительных приборов с регулировкой</t>
  </si>
  <si>
    <t>4.4.</t>
  </si>
  <si>
    <t>Спуск и напуск воды в систему отопления и осмотр отремонтированных приборов отопления</t>
  </si>
  <si>
    <t>4.4.1.</t>
  </si>
  <si>
    <t>Спуск и напуск воды в систему отопления без осмотра системы</t>
  </si>
  <si>
    <t>4.4.2.</t>
  </si>
  <si>
    <t>Спуск и напуск воды в систему отопления с осмотром системы</t>
  </si>
  <si>
    <t>4.4.3.</t>
  </si>
  <si>
    <t>Спуск воды из системы</t>
  </si>
  <si>
    <t>4.4.4.</t>
  </si>
  <si>
    <t>Осмотр отремонтированных приборов отопления при наполнении системы водой</t>
  </si>
  <si>
    <t>отремонтированных приборов</t>
  </si>
  <si>
    <t>4.4.5.</t>
  </si>
  <si>
    <t>Проверка на прогрев отопительных приборов с регулировкой</t>
  </si>
  <si>
    <t>нагревательный прибор</t>
  </si>
  <si>
    <t>4.5.</t>
  </si>
  <si>
    <t>Ликвидация воздушных пробок в системе отопления</t>
  </si>
  <si>
    <t>4.5.1.</t>
  </si>
  <si>
    <t>Ликвидация воздушных пробок в стояке</t>
  </si>
  <si>
    <t>стояк</t>
  </si>
  <si>
    <t>4.5.2.</t>
  </si>
  <si>
    <t>Ликвидация воздушных пробок в радиаторном блоке</t>
  </si>
  <si>
    <t>радиаторный блок</t>
  </si>
  <si>
    <t>4.6.</t>
  </si>
  <si>
    <t>Поливочная система</t>
  </si>
  <si>
    <t>4.6.1.</t>
  </si>
  <si>
    <t>Консервация поливочной системы</t>
  </si>
  <si>
    <t>поливочная система</t>
  </si>
  <si>
    <t>4.6.2.</t>
  </si>
  <si>
    <t>Расконсервация поливочной системы</t>
  </si>
  <si>
    <t>5.</t>
  </si>
  <si>
    <t>Внутренняя система электроснабжения</t>
  </si>
  <si>
    <t>5.1.</t>
  </si>
  <si>
    <t>Техническое обслуживание внутренней системы электроснабжения</t>
  </si>
  <si>
    <t>5.1.1.</t>
  </si>
  <si>
    <t>Измерение сопротивления изоляции сети</t>
  </si>
  <si>
    <t>участок</t>
  </si>
  <si>
    <t>5.1.2.</t>
  </si>
  <si>
    <t>Замер сопротивления изоляции с прозвонкой проводов</t>
  </si>
  <si>
    <t>щитков</t>
  </si>
  <si>
    <t>5.1.3.</t>
  </si>
  <si>
    <t>Замена перегоревшей электролампы</t>
  </si>
  <si>
    <t>электролампа</t>
  </si>
  <si>
    <t>5.1.4.</t>
  </si>
  <si>
    <t>Замена перегоревшей люминесцентной лампы</t>
  </si>
  <si>
    <t>лампа</t>
  </si>
  <si>
    <t>5.1,5.</t>
  </si>
  <si>
    <t>Замена энергосберегающей электролампы</t>
  </si>
  <si>
    <t>5.1.6.</t>
  </si>
  <si>
    <t>Смена люминесцентного светильника</t>
  </si>
  <si>
    <t>светильник</t>
  </si>
  <si>
    <t>5.1.7.</t>
  </si>
  <si>
    <t>Смена стартера</t>
  </si>
  <si>
    <t>стартер</t>
  </si>
  <si>
    <t>5.1.8.</t>
  </si>
  <si>
    <t>Смена лампы накаливания короба домового знака или уличного указателя</t>
  </si>
  <si>
    <t>5.1.9.</t>
  </si>
  <si>
    <t>Смена деталей крепления для светильников и проводов: смена крюков и шпилек</t>
  </si>
  <si>
    <t>крепление</t>
  </si>
  <si>
    <t>5.1.10.</t>
  </si>
  <si>
    <t>Смена деталей крепления для светильников и проводов: смена кронштейнов</t>
  </si>
  <si>
    <t>5.1.11.</t>
  </si>
  <si>
    <t>Проверка целостности оболочки электрокабеля</t>
  </si>
  <si>
    <t>м</t>
  </si>
  <si>
    <t>5.2.</t>
  </si>
  <si>
    <t>Техническое обслуживание светильника наружного освещения типа "Краб", расположенного на высоте до трех метров</t>
  </si>
  <si>
    <t>5.2.1.</t>
  </si>
  <si>
    <t>Проведение внешнего осмотра с выявлением механических повреждений светильника наружного освещения типа "Краб"</t>
  </si>
  <si>
    <t>5.2.2.</t>
  </si>
  <si>
    <t>Удаление пыли и грязи с наружных частей светильника наружного освещения типа "Краб"</t>
  </si>
  <si>
    <t>5.2.3.</t>
  </si>
  <si>
    <t>Проверка работы светильника наружного освещения типа "Краб" с помощью индикатора напряжения</t>
  </si>
  <si>
    <t>5.3.</t>
  </si>
  <si>
    <t>Техническое обслуживание (проверка исправности) устройства защитного отключения (УЗО)</t>
  </si>
  <si>
    <t>5.3.1.</t>
  </si>
  <si>
    <t>Выявление механических повреждений устройства защитного отключения (УЗО)</t>
  </si>
  <si>
    <t>устройство</t>
  </si>
  <si>
    <t>5.3.2.</t>
  </si>
  <si>
    <t>Выявление отсоединенных проводов устройства защитного отключения (УЗО)</t>
  </si>
  <si>
    <t>5.3.3.</t>
  </si>
  <si>
    <t>Проверка надежности подключения проводов к контактным зажимам путем вытягивания проводов с усилием</t>
  </si>
  <si>
    <t>5.3.4.</t>
  </si>
  <si>
    <t>Проверка четкости фиксации органов управления устройства защитного отключения (УЗО)</t>
  </si>
  <si>
    <t>6.</t>
  </si>
  <si>
    <t>Содержание оконных и дверных заполнений на лестничных клетках и в других помещениях общего пользования</t>
  </si>
  <si>
    <t>6.1.</t>
  </si>
  <si>
    <t>Санитарное содержание оконных и дверных заполнений на лестничных клетках и в других помещениях общего пользования</t>
  </si>
  <si>
    <t>6.1.1.</t>
  </si>
  <si>
    <t>6.1.2.</t>
  </si>
  <si>
    <t>6.1.3.</t>
  </si>
  <si>
    <t>6.2.</t>
  </si>
  <si>
    <t>Устранение мелких неисправностей в оконных и дверных заполнениях на лестничных клетках и в других помещениях общего пользования, входных дверях в подъезд</t>
  </si>
  <si>
    <t>6.2.1.</t>
  </si>
  <si>
    <t>Осмотр деревянных конструкций</t>
  </si>
  <si>
    <t>6.2.1.1.</t>
  </si>
  <si>
    <t>Проверка состояния дверных и оконных заполнений помещений, относящихся к общему имуществу</t>
  </si>
  <si>
    <t>6.2.1.2.</t>
  </si>
  <si>
    <t>Проверка наличия и состояния деревянных перекрытий</t>
  </si>
  <si>
    <t>6.2.1.3.</t>
  </si>
  <si>
    <t>Проверка состояния деревянных полов помещений, относящихся к общему имуществу</t>
  </si>
  <si>
    <t>6.2.2.</t>
  </si>
  <si>
    <t>Смена оконного стекла на деревянных переплетах</t>
  </si>
  <si>
    <t>6.2.2.1.</t>
  </si>
  <si>
    <t>Смена оконного стекла на деревянных переплетах (толщина стекла 2-3 мм)</t>
  </si>
  <si>
    <t>м фальца</t>
  </si>
  <si>
    <t>6.2.2.2.</t>
  </si>
  <si>
    <t>Смена оконного стекла на деревянных переплетах (толщина стекла 4-6 мм)</t>
  </si>
  <si>
    <t>6.2.3.</t>
  </si>
  <si>
    <t>Смена оконного стекла на металлических переплетах</t>
  </si>
  <si>
    <t>6.2.3.1.</t>
  </si>
  <si>
    <t>Смена оконного стекла на металлических переплетах (толщина стекла 2-3 мм)</t>
  </si>
  <si>
    <t>6.2.3.2.</t>
  </si>
  <si>
    <t>Смена оконного стекла на металлических переплетах (толщина стекла 4-6 мм)</t>
  </si>
  <si>
    <t>6.2.4.</t>
  </si>
  <si>
    <t>Установка гидравлического дверного доводчика ДГ-01</t>
  </si>
  <si>
    <t>доводчик</t>
  </si>
  <si>
    <t>6.2.5.</t>
  </si>
  <si>
    <t>Укрепление оконных и дверных наличников</t>
  </si>
  <si>
    <t>м наличн.</t>
  </si>
  <si>
    <t>6.2.6.</t>
  </si>
  <si>
    <t>Ремонт форточек</t>
  </si>
  <si>
    <t>форточка</t>
  </si>
  <si>
    <t>6.2.7.</t>
  </si>
  <si>
    <t>Ремонт подоконных досок без снятия с места</t>
  </si>
  <si>
    <t>м подок. доски</t>
  </si>
  <si>
    <t>6.3.</t>
  </si>
  <si>
    <t>Малый ремонт дверных коробок в кирпичных стенах</t>
  </si>
  <si>
    <t>6.3.1.</t>
  </si>
  <si>
    <t>Выправление перекосов коробки с закреплением клиньями нижней плоскостью досок</t>
  </si>
  <si>
    <t>коробка</t>
  </si>
  <si>
    <t>6.3.2.</t>
  </si>
  <si>
    <t>Закрепление коробки дополнительными ершами (при установленных коробках)</t>
  </si>
  <si>
    <t>ерш</t>
  </si>
  <si>
    <t>6.3.3.</t>
  </si>
  <si>
    <t>Пристрожка четвертей коробки</t>
  </si>
  <si>
    <t>м пристрожки</t>
  </si>
  <si>
    <t>7.</t>
  </si>
  <si>
    <t>Подъезды</t>
  </si>
  <si>
    <t>7.1.</t>
  </si>
  <si>
    <t>Санитарное содержание подъездов</t>
  </si>
  <si>
    <t>7.1.1.</t>
  </si>
  <si>
    <t>7.1.1.1.</t>
  </si>
  <si>
    <t>в домах без лифта, без мусоропровода</t>
  </si>
  <si>
    <t>7.1.1.2.</t>
  </si>
  <si>
    <t>в домах без лифта, с мусоропроводом</t>
  </si>
  <si>
    <t>7.1.1.3.</t>
  </si>
  <si>
    <t>в домах с лифтом, без мусоропровода</t>
  </si>
  <si>
    <t>7.1.1.4.</t>
  </si>
  <si>
    <t>в домах с лифтом и мусоропроводом</t>
  </si>
  <si>
    <t>7.1.2.</t>
  </si>
  <si>
    <t>Влажное подметание лестничных площадок и маршей выше 2-го этажа:</t>
  </si>
  <si>
    <t>7.1.2.1.</t>
  </si>
  <si>
    <t>7.1.2.2.</t>
  </si>
  <si>
    <t>7.1.2.3.</t>
  </si>
  <si>
    <t>7.1.2.4.</t>
  </si>
  <si>
    <t>7.1.3.</t>
  </si>
  <si>
    <t>Мытье лестничных площадок и маршей нижних 2 этажей:</t>
  </si>
  <si>
    <t>7.1.3.1.</t>
  </si>
  <si>
    <t>7.1.3.2.</t>
  </si>
  <si>
    <t>7.1.3.3.</t>
  </si>
  <si>
    <t>7.1.3.4.</t>
  </si>
  <si>
    <t>7.1.4.</t>
  </si>
  <si>
    <t>Мытье лестничных площадок и маршей выше 2-го этажа:</t>
  </si>
  <si>
    <t>7.1.4.1.</t>
  </si>
  <si>
    <t>7.1.4.2.</t>
  </si>
  <si>
    <t>7.1.4.3.</t>
  </si>
  <si>
    <t>7.1.4.4.</t>
  </si>
  <si>
    <t>7.1.5.</t>
  </si>
  <si>
    <t>Влажная протирка:</t>
  </si>
  <si>
    <t>7.1.5.1.</t>
  </si>
  <si>
    <t>стен на лестничных клетках</t>
  </si>
  <si>
    <t>7.1.5.2.</t>
  </si>
  <si>
    <t>подоконников</t>
  </si>
  <si>
    <t>7.1.5.3.</t>
  </si>
  <si>
    <t>плафонов на лестничных клетках</t>
  </si>
  <si>
    <t>7.1.5.4.</t>
  </si>
  <si>
    <t>отопительных приборов</t>
  </si>
  <si>
    <t>7.1.5.5.</t>
  </si>
  <si>
    <t>почтовых ящиков</t>
  </si>
  <si>
    <t>7.1.5.6.</t>
  </si>
  <si>
    <t>шкафов для электросчетчиков, слаботочных устройств</t>
  </si>
  <si>
    <t>7.1.5.7.</t>
  </si>
  <si>
    <t>чердачных лестниц</t>
  </si>
  <si>
    <t>7.1.5.8.</t>
  </si>
  <si>
    <t>стен, дверей кабины лифта</t>
  </si>
  <si>
    <t>7.1.6.</t>
  </si>
  <si>
    <t>Влажное подметание:</t>
  </si>
  <si>
    <t>7.1.6.1.</t>
  </si>
  <si>
    <t>места перед загрузочным клапаном мусоропроводов</t>
  </si>
  <si>
    <t>7.1.6.2.</t>
  </si>
  <si>
    <t>места для бачков с пищевыми отходами</t>
  </si>
  <si>
    <t>7.1.7.</t>
  </si>
  <si>
    <t>Обметание пыли с потолков</t>
  </si>
  <si>
    <t>7.1.8.</t>
  </si>
  <si>
    <t>Мытье пола кабины лифта с периодической сменой воды или моющего раствора</t>
  </si>
  <si>
    <t>7.1.9.</t>
  </si>
  <si>
    <t>Очистка металлической решетки и приямка</t>
  </si>
  <si>
    <t>приямок</t>
  </si>
  <si>
    <t>7.2.</t>
  </si>
  <si>
    <t>Ремонт почтовых стальных ящиков, окрашенных эмалью, внутренняя отделка в подъездах</t>
  </si>
  <si>
    <t>7.2.1.</t>
  </si>
  <si>
    <t>Окрашивание почтовых ящиков</t>
  </si>
  <si>
    <t>7.2.2.</t>
  </si>
  <si>
    <t>Установка замка</t>
  </si>
  <si>
    <t>прибор</t>
  </si>
  <si>
    <t>7.2.3.</t>
  </si>
  <si>
    <t>Смена замка</t>
  </si>
  <si>
    <t>7.2.4.</t>
  </si>
  <si>
    <t>Навеска готовой дверцы</t>
  </si>
  <si>
    <t>7.3.</t>
  </si>
  <si>
    <t>Мелкий ремонт и внутренняя отделка в подъездах</t>
  </si>
  <si>
    <t>7.3.1.</t>
  </si>
  <si>
    <t>Укрепление стоек металлических решеток ограждения лестниц и площадок</t>
  </si>
  <si>
    <t>стойка</t>
  </si>
  <si>
    <t>7.3.2.</t>
  </si>
  <si>
    <t>Проверка состояния внутренней окраски стен, потолков в помещениях, относящихся к общему имуществу</t>
  </si>
  <si>
    <t>7.4.</t>
  </si>
  <si>
    <t>Освещение в подъездах</t>
  </si>
  <si>
    <t>7.4.1.</t>
  </si>
  <si>
    <t>Осмотр линий электрических сетей, арматуры и электрооборудования на лестничных клетках</t>
  </si>
  <si>
    <t>лестничных площадок</t>
  </si>
  <si>
    <t>8.</t>
  </si>
  <si>
    <t>Чердаки и подвалы</t>
  </si>
  <si>
    <t>8.1.</t>
  </si>
  <si>
    <t>Санитарное содержание чердаков и подвалов</t>
  </si>
  <si>
    <t>8.1.1.</t>
  </si>
  <si>
    <t>8.2.</t>
  </si>
  <si>
    <t>Мелкий ремонт входов в подвал</t>
  </si>
  <si>
    <t>8.2.1.</t>
  </si>
  <si>
    <t>Заделка трещин и мелких выбоин в бетонных и железобетонных ступенях</t>
  </si>
  <si>
    <t>место</t>
  </si>
  <si>
    <t>8.2.2.</t>
  </si>
  <si>
    <t>Заделка отбитых мест в бетонных и железобетонных ступенях</t>
  </si>
  <si>
    <t>8.3.</t>
  </si>
  <si>
    <t>Техническое обслуживание чердаков и подвалов</t>
  </si>
  <si>
    <t>8.3.1.</t>
  </si>
  <si>
    <t>Проверка теплоизоляции и состояния магистрального трубопровода в подвале</t>
  </si>
  <si>
    <t>кв. м осматриваемых помещений</t>
  </si>
  <si>
    <t>8.3.2.</t>
  </si>
  <si>
    <t>Проверка состояния силовых установок</t>
  </si>
  <si>
    <t>электромотор</t>
  </si>
  <si>
    <t>8.3.3.</t>
  </si>
  <si>
    <t>Обогрев пожарного гидранта</t>
  </si>
  <si>
    <t>9.</t>
  </si>
  <si>
    <t>Мусоропроводы</t>
  </si>
  <si>
    <t>9.1.</t>
  </si>
  <si>
    <t>Санитарное содержание мусоропроводов</t>
  </si>
  <si>
    <t>9.1.1.</t>
  </si>
  <si>
    <t>Удаление мусора из мусороприемной камеры, находящейся на 1 этаже:</t>
  </si>
  <si>
    <t>9.1.1.1.</t>
  </si>
  <si>
    <t>Переносной мусоросборник</t>
  </si>
  <si>
    <t>куб. м</t>
  </si>
  <si>
    <t>9.1.1.2.</t>
  </si>
  <si>
    <t>Бункер</t>
  </si>
  <si>
    <t>9.1.1.3.</t>
  </si>
  <si>
    <t>Контейнер</t>
  </si>
  <si>
    <t>9.1.2.</t>
  </si>
  <si>
    <t>Удаление мусора из мусороприемной камеры, находящейся в цокольном этаже:</t>
  </si>
  <si>
    <t>9.1.2.1.</t>
  </si>
  <si>
    <t>9.1.2.2.</t>
  </si>
  <si>
    <t>9.1.2.3.</t>
  </si>
  <si>
    <t>9.1.3.</t>
  </si>
  <si>
    <t>Удаление мусора из мусороприемной камеры, находящейся в подвале с заглубленностью до 3 м:</t>
  </si>
  <si>
    <t>9.1.3.1.</t>
  </si>
  <si>
    <t>9.1.3.2.</t>
  </si>
  <si>
    <t>9.1.3.3.</t>
  </si>
  <si>
    <t>9.1.4.</t>
  </si>
  <si>
    <t>Уборка мусороприемной камеры с помощью шланга</t>
  </si>
  <si>
    <t>9.1.5.</t>
  </si>
  <si>
    <t>Уборка загрузочных клапанов мусоропроводов</t>
  </si>
  <si>
    <t>клапанов</t>
  </si>
  <si>
    <t>9.1.6.</t>
  </si>
  <si>
    <t>Мойка сменных мусоросборников (контейнеров)</t>
  </si>
  <si>
    <t>мусоросборников</t>
  </si>
  <si>
    <t>9.1.7.</t>
  </si>
  <si>
    <t>Мойка сменных мусоросборников (переносных мусоросборников)</t>
  </si>
  <si>
    <t>9.1.8.</t>
  </si>
  <si>
    <t>Уборка бункеров</t>
  </si>
  <si>
    <t>бункер</t>
  </si>
  <si>
    <t>9.1.9.</t>
  </si>
  <si>
    <t>Дезинфекция внутренней поверхности ствола мусоропровода, в т.ч. очистка внутренней поверхности ствола мусоропровода, не оснащенного устройством для промывки, очистки и дезинфекции внутренней поверхности ствола мусоропровода</t>
  </si>
  <si>
    <t>м ствола мусоропровода</t>
  </si>
  <si>
    <t>9.1.9.1.</t>
  </si>
  <si>
    <t>Дезинфекция загрузочного клапана</t>
  </si>
  <si>
    <t>клапан</t>
  </si>
  <si>
    <t>9.1.9.2.</t>
  </si>
  <si>
    <t>Дезинфекция шибера, в т.ч. мойка шибера перед дезинфекцией</t>
  </si>
  <si>
    <t>шибер</t>
  </si>
  <si>
    <t>9.1.9.3.</t>
  </si>
  <si>
    <t>Дезинфекция мусороприемной камеры</t>
  </si>
  <si>
    <t>кв. м мусороприемной камеры</t>
  </si>
  <si>
    <t>9.1.10.</t>
  </si>
  <si>
    <t>Дезинфекция мусоросборников (бункеров)</t>
  </si>
  <si>
    <t>мусоросборник</t>
  </si>
  <si>
    <t>9.1.11.</t>
  </si>
  <si>
    <t>Дезинфекция мусоросборников (контейнеров)</t>
  </si>
  <si>
    <t>9.1.12.</t>
  </si>
  <si>
    <t>Дезинфекция мусоросборников (переносных мусоросборников)</t>
  </si>
  <si>
    <t>9.1.13.</t>
  </si>
  <si>
    <t>Устранение засора мусоропровода, не оснащенного устройством для промывки, очистки и дезинфекции внутренней поверхности ствола мусоропровода</t>
  </si>
  <si>
    <t>засор</t>
  </si>
  <si>
    <t>9.2.</t>
  </si>
  <si>
    <t>Мелкий ремонт неисправностей мусоропроводов</t>
  </si>
  <si>
    <t>9.2.1.</t>
  </si>
  <si>
    <t>Смена крепления ковша к загрузочному клапану мусоропровода</t>
  </si>
  <si>
    <t>ковш</t>
  </si>
  <si>
    <t>9.2.2.</t>
  </si>
  <si>
    <t>Смена ограничителя задней стенки загрузочного клапана мусоропровода</t>
  </si>
  <si>
    <t>9.2.3.</t>
  </si>
  <si>
    <t>Смена ручки ковша загрузочного клапана мусоропровода с закреплением болтами</t>
  </si>
  <si>
    <t>9.2.4.</t>
  </si>
  <si>
    <t>Смена уплотнительной резины на приемном клапане мусоропровода</t>
  </si>
  <si>
    <t>9.2.5.</t>
  </si>
  <si>
    <t>Изготовление и установка хомута на мусоропроводе для заделки отверстий</t>
  </si>
  <si>
    <t>хомут</t>
  </si>
  <si>
    <t>9.2.6.</t>
  </si>
  <si>
    <t>Малый ремонт металлического мусоросборника (контейнера)</t>
  </si>
  <si>
    <t>контейнер</t>
  </si>
  <si>
    <t>9.3.</t>
  </si>
  <si>
    <t>Дополнительные работы по содержанию мусоропроводов, оснащенных устройством для промывки, очистки и дезинфекции внутренней поверхности ствола мусоропровода</t>
  </si>
  <si>
    <t>9.3.1.</t>
  </si>
  <si>
    <t>Осмотр оборудования водоснабжения устройства для промывки, очистки и дезинфекции внутренней поверхности ствола мусоропровода</t>
  </si>
  <si>
    <t>элемент</t>
  </si>
  <si>
    <t>9.3.2.</t>
  </si>
  <si>
    <t>Осмотр оборудования электроснабжения устройства для промывки, очистки и дезинфекции внутренней поверхности ствола мусоропровода</t>
  </si>
  <si>
    <t>9.3.3.</t>
  </si>
  <si>
    <t>Осмотр автоматического управления подачи воды сплинклерной системы пожаротушения устройства для промывки, очистки и дезинфекции внутренней поверхности ствола мусоропровода</t>
  </si>
  <si>
    <t>система</t>
  </si>
  <si>
    <t>9.3.4.</t>
  </si>
  <si>
    <t>Осмотр наружной подводки водоснабжения к сплинклерной системе пожаротушения устройства для промывки, очистки и дезинфекции внутренней поверхности ствола мусоропровода</t>
  </si>
  <si>
    <t>9.3.5.</t>
  </si>
  <si>
    <t>Осмотр устройства для промывки, очистки и дезинфекции внутренней поверхности ствола мусоропровода</t>
  </si>
  <si>
    <t>9.3.6.</t>
  </si>
  <si>
    <t>Смазка осей и втулок механизма привода устройства для промывки, очистки и дезинфекции внутренней поверхности ствола мусоропровода</t>
  </si>
  <si>
    <t>штука</t>
  </si>
  <si>
    <t>9.3.7.</t>
  </si>
  <si>
    <t>Подтяжка болтовых соединений ерша, кронштейна промежуточного ролика устройства для промывки, очистки и дезинфекции внутренней поверхности ствола мусоропровода</t>
  </si>
  <si>
    <t>болт</t>
  </si>
  <si>
    <t>9.3.8.</t>
  </si>
  <si>
    <t>Промывка, очистка и дезинфекция внутренней поверхности ствола мусоропровода, оснащенного устройством для промывки, очистки и дезинфекции внутренней поверхности ствола мусоропровода</t>
  </si>
  <si>
    <t>9.3.9.</t>
  </si>
  <si>
    <t>Устранение засора мусоропровода, оснащенного устройством для промывки, очистки и дезинфекции внутренней поверхности ствола мусоропровода</t>
  </si>
  <si>
    <t>раз в день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</si>
  <si>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</si>
  <si>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 о способе управления многоквартирным домом</t>
  </si>
  <si>
    <t>Общая характеристика многоквартирного дома</t>
  </si>
  <si>
    <t>Количество этажей</t>
  </si>
  <si>
    <t>Количество лифтов</t>
  </si>
  <si>
    <t>Земельные участки</t>
  </si>
  <si>
    <t>Признание дома аварийным</t>
  </si>
  <si>
    <t>Элементы благоустройства</t>
  </si>
  <si>
    <t>Стены и перекрытия</t>
  </si>
  <si>
    <t>Фасады</t>
  </si>
  <si>
    <t>Лифты</t>
  </si>
  <si>
    <t>Общедомовые приборы учета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</si>
  <si>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</si>
  <si>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</si>
  <si>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</si>
  <si>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</si>
  <si>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</si>
  <si>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</si>
  <si>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Система вентиляции</t>
  </si>
  <si>
    <t>Система водостоков</t>
  </si>
  <si>
    <t>Иное оборудование/конструктивный элемент</t>
  </si>
  <si>
    <t>УНОМ</t>
  </si>
  <si>
    <t>Адрес</t>
  </si>
  <si>
    <t>Улица</t>
  </si>
  <si>
    <t>№ дома</t>
  </si>
  <si>
    <t>корп./стр.</t>
  </si>
  <si>
    <t>Наименование документа</t>
  </si>
  <si>
    <t>Дата документа</t>
  </si>
  <si>
    <t>Номер документа</t>
  </si>
  <si>
    <t>Дата заключения договора управления</t>
  </si>
  <si>
    <t>Дата начала управления</t>
  </si>
  <si>
    <t>Дата окончания управления домом по договору управления</t>
  </si>
  <si>
    <t>Документ договора управления</t>
  </si>
  <si>
    <t>Способ формирования фонда капитального ремонта</t>
  </si>
  <si>
    <t>Год постройки</t>
  </si>
  <si>
    <t>Год ввода в эксплуатацию </t>
  </si>
  <si>
    <t>Серия проекта </t>
  </si>
  <si>
    <t>Тип дома</t>
  </si>
  <si>
    <t>наибольшее </t>
  </si>
  <si>
    <t xml:space="preserve"> наименьшее </t>
  </si>
  <si>
    <t xml:space="preserve"> Количество подъездов </t>
  </si>
  <si>
    <t xml:space="preserve"> Количество пассажирских лифтов</t>
  </si>
  <si>
    <t>Количество грузопассажирских лифтов</t>
  </si>
  <si>
    <t>Количество помещений, шт.</t>
  </si>
  <si>
    <t>Количество жилых помещений, шт. </t>
  </si>
  <si>
    <t xml:space="preserve"> Количество нежилых помещений, шт. </t>
  </si>
  <si>
    <t xml:space="preserve"> Количество помещений общего пользования, шт.</t>
  </si>
  <si>
    <t xml:space="preserve"> Количество межквартирных лестничных площадок, шт. </t>
  </si>
  <si>
    <t>Количество лестничных маршей, шт. </t>
  </si>
  <si>
    <t>Количество лифтовых и иных шахт, шт.</t>
  </si>
  <si>
    <t>Количество корридоров, шт.</t>
  </si>
  <si>
    <t>Количество технических этажей, шт.</t>
  </si>
  <si>
    <t>Количество чердаков, шт.</t>
  </si>
  <si>
    <t>Количество технических подвалов, шт. </t>
  </si>
  <si>
    <t>Общая площадь дома, кв.м.</t>
  </si>
  <si>
    <t xml:space="preserve"> Общая площадь жилых помещений, кв.м. </t>
  </si>
  <si>
    <t>Общая площадь нежилых помещений, кв.м.</t>
  </si>
  <si>
    <t>Общая площадь помещений, входящих в состав общего имущества, кв.м.</t>
  </si>
  <si>
    <t>Площадь пола межквартирных лестничных площадок, кв.м.</t>
  </si>
  <si>
    <t>Площадь лестниц, кв.м. </t>
  </si>
  <si>
    <t>Площадь пола корридоров, кв.м. </t>
  </si>
  <si>
    <t>Площадь пола технических этажей, кв.м. </t>
  </si>
  <si>
    <t>Площадь пола чердаков, кв.м. </t>
  </si>
  <si>
    <t>Материал стен</t>
  </si>
  <si>
    <t>Материал кровли</t>
  </si>
  <si>
    <t>Количество квартир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</si>
  <si>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</si>
  <si>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</si>
  <si>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</si>
  <si>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</si>
  <si>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документа о признании дома аварийным</t>
  </si>
  <si>
    <t>Номер документа о признании дома аварийным</t>
  </si>
  <si>
    <t>Причина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</si>
  <si>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</si>
  <si>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</si>
  <si>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</si>
  <si>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</si>
  <si>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</si>
  <si>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Количество зеленых насаждений, шт.</t>
  </si>
  <si>
    <t>Элементы благоустройства (МАФ), шт.</t>
  </si>
  <si>
    <t>Ограждения, м.</t>
  </si>
  <si>
    <t>Скамейки, шт.</t>
  </si>
  <si>
    <t>Столы, шт.</t>
  </si>
  <si>
    <t xml:space="preserve"> Ливневая сеть, м.</t>
  </si>
  <si>
    <t>Люки, шт.</t>
  </si>
  <si>
    <t>Иные строения</t>
  </si>
  <si>
    <t>Тип фундамента</t>
  </si>
  <si>
    <t>Площадь наружной части фундамента</t>
  </si>
  <si>
    <t>Тип перекрытий</t>
  </si>
  <si>
    <t>Площадь перекрытий</t>
  </si>
  <si>
    <t>Количество перекрытий</t>
  </si>
  <si>
    <t>Материал несущих стен</t>
  </si>
  <si>
    <t>Стены и перегородки в помещениях общего пользования</t>
  </si>
  <si>
    <t>Потолок в помещениях общего пользования</t>
  </si>
  <si>
    <t>Стены и перегородки в подъездах</t>
  </si>
  <si>
    <t>Потолок в подъездах</t>
  </si>
  <si>
    <t>Тип фасада</t>
  </si>
  <si>
    <t>Наружные стены</t>
  </si>
  <si>
    <t>Длина межпанельных швов</t>
  </si>
  <si>
    <t>Количество крыш</t>
  </si>
  <si>
    <t>Площадь крыши</t>
  </si>
  <si>
    <t>Тип кровли</t>
  </si>
  <si>
    <t>Протяженность свесов</t>
  </si>
  <si>
    <t>Площадь свесов</t>
  </si>
  <si>
    <t>Площадь подвала по полу</t>
  </si>
  <si>
    <t>Тип мусоропровода</t>
  </si>
  <si>
    <t>Количество</t>
  </si>
  <si>
    <t>Ствол мусоропровода</t>
  </si>
  <si>
    <t>Загрузочные клапаны</t>
  </si>
  <si>
    <t>Лифт</t>
  </si>
  <si>
    <t>№ подъезда</t>
  </si>
  <si>
    <t>Тип лифта</t>
  </si>
  <si>
    <t>Год ввода в эксплуатацию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</si>
  <si>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</si>
  <si>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</si>
  <si>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</si>
  <si>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</si>
  <si>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</si>
  <si>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Тип системы электроснабжения</t>
  </si>
  <si>
    <t>Количество вводов в дом</t>
  </si>
  <si>
    <t>Магистраль с распределительным щитком</t>
  </si>
  <si>
    <t>Длина</t>
  </si>
  <si>
    <t>Протяженность сети электроснабжения</t>
  </si>
  <si>
    <t>Светильники в помещениях общего пользования</t>
  </si>
  <si>
    <t>Протяженность сети теплоснабжения</t>
  </si>
  <si>
    <t>Котлы отопительные</t>
  </si>
  <si>
    <t>Бройлерные (теплообменники)</t>
  </si>
  <si>
    <t>Элеваторные узлы</t>
  </si>
  <si>
    <t>Радиаторы в помещениях общего пользования</t>
  </si>
  <si>
    <t>Калориферы</t>
  </si>
  <si>
    <t>Задвижки, вентили, краны на системах теплоснабжения</t>
  </si>
  <si>
    <t>Протяженность трубопроводов горячего водоснабжения</t>
  </si>
  <si>
    <t>Полотенцесушители</t>
  </si>
  <si>
    <t>Задвижки, вентили, краны на системах горячего водоснабжения</t>
  </si>
  <si>
    <t>Протяженность трубопроводов холодной воды</t>
  </si>
  <si>
    <t>Задвижки, вентили, краны на системах холодного водоснабжения</t>
  </si>
  <si>
    <t>Протяженность трубопроводов водоотведения</t>
  </si>
  <si>
    <t>Протяженность трубопроводов газоснабжения</t>
  </si>
  <si>
    <t>Задвижки, вентили, краны на системах газоснабжения</t>
  </si>
  <si>
    <t>Количество вентиляционных каналов</t>
  </si>
  <si>
    <t>Количество дымовых коробов/ вентиляционных коробов</t>
  </si>
  <si>
    <t>Количество дымовых/вентиляционных труб</t>
  </si>
  <si>
    <t>Система пожаротушения/дымоудаления</t>
  </si>
  <si>
    <t>тип</t>
  </si>
  <si>
    <t>Количество желобов/ водосточных труб</t>
  </si>
  <si>
    <t>Протяженность желобов/труб</t>
  </si>
  <si>
    <t>Вид оборудования/конструктивных элементов</t>
  </si>
  <si>
    <t>Описание дополнительного оборудования</t>
  </si>
  <si>
    <t>Система очистки воды</t>
  </si>
  <si>
    <t>Насосы</t>
  </si>
  <si>
    <t>Окна в помещениях общего пользования</t>
  </si>
  <si>
    <t>Двери в помещениях общего пользования</t>
  </si>
  <si>
    <t>Система сигнализации</t>
  </si>
  <si>
    <t>Указатели , домовые знаки</t>
  </si>
  <si>
    <t>единица измерения</t>
  </si>
  <si>
    <t>шт</t>
  </si>
  <si>
    <t>кв.м</t>
  </si>
  <si>
    <t>Арх. Власова ул.</t>
  </si>
  <si>
    <t>Протокол общего собрания собственников</t>
  </si>
  <si>
    <t>договор</t>
  </si>
  <si>
    <t>за счет регионального оператора</t>
  </si>
  <si>
    <t>I-515</t>
  </si>
  <si>
    <t>МКД</t>
  </si>
  <si>
    <t>Панельные</t>
  </si>
  <si>
    <t>рубероид</t>
  </si>
  <si>
    <t>нет</t>
  </si>
  <si>
    <t>ленточный</t>
  </si>
  <si>
    <t>Железобетонные</t>
  </si>
  <si>
    <t>соответствует материалу стен</t>
  </si>
  <si>
    <t>не скатная</t>
  </si>
  <si>
    <t>окрашенный</t>
  </si>
  <si>
    <t>Каменные, кирпичные</t>
  </si>
  <si>
    <t>рулонная по ж/б основанию</t>
  </si>
  <si>
    <t>кирпичный</t>
  </si>
  <si>
    <t>I-511</t>
  </si>
  <si>
    <t xml:space="preserve">рубероид </t>
  </si>
  <si>
    <t>кирпичные</t>
  </si>
  <si>
    <t>П-3М</t>
  </si>
  <si>
    <t>На лестничной клетке</t>
  </si>
  <si>
    <t>II-49</t>
  </si>
  <si>
    <t>рулонная</t>
  </si>
  <si>
    <t>II-18</t>
  </si>
  <si>
    <t>Блочные</t>
  </si>
  <si>
    <t>гидростеклоизол</t>
  </si>
  <si>
    <t>Индивид.</t>
  </si>
  <si>
    <t>Гарибальди ул.</t>
  </si>
  <si>
    <t>облицованный плиткой</t>
  </si>
  <si>
    <t>Зюзинская ул.</t>
  </si>
  <si>
    <t>П-3</t>
  </si>
  <si>
    <t>свайный</t>
  </si>
  <si>
    <t>П-44</t>
  </si>
  <si>
    <t>безрулонная</t>
  </si>
  <si>
    <t>Каховка ул.</t>
  </si>
  <si>
    <t>I-510</t>
  </si>
  <si>
    <t>II-68</t>
  </si>
  <si>
    <t>вентилируемый фасад</t>
  </si>
  <si>
    <t>Наметкина ул.</t>
  </si>
  <si>
    <t>рубероид по ж/б основанию</t>
  </si>
  <si>
    <t>17/68</t>
  </si>
  <si>
    <t>Нахимовский пр-т</t>
  </si>
  <si>
    <t>ленточные</t>
  </si>
  <si>
    <t>П-44Т</t>
  </si>
  <si>
    <t>искусственный кирпич</t>
  </si>
  <si>
    <t>кас-101</t>
  </si>
  <si>
    <t>облицовка кирпичом</t>
  </si>
  <si>
    <t>33/2</t>
  </si>
  <si>
    <t>41/45</t>
  </si>
  <si>
    <t>Новочеремушкинская ул.</t>
  </si>
  <si>
    <t>металлочерепица</t>
  </si>
  <si>
    <t>I-155</t>
  </si>
  <si>
    <t>спец. счет</t>
  </si>
  <si>
    <t>монолитный железобетон</t>
  </si>
  <si>
    <t>Обручева ул.</t>
  </si>
  <si>
    <t>керамогранит</t>
  </si>
  <si>
    <t>К-7/16-М</t>
  </si>
  <si>
    <t>рулонная мастичная</t>
  </si>
  <si>
    <t>65/54</t>
  </si>
  <si>
    <t>Перекопская ул.</t>
  </si>
  <si>
    <t>совмещ. ж/б основанию</t>
  </si>
  <si>
    <t>оштукатуренный</t>
  </si>
  <si>
    <t>П-43</t>
  </si>
  <si>
    <t>Профсоюзная ул.</t>
  </si>
  <si>
    <t>Пеноблоки</t>
  </si>
  <si>
    <t>расшивка швов</t>
  </si>
  <si>
    <t>П-3м</t>
  </si>
  <si>
    <t>штукатурка, окраска</t>
  </si>
  <si>
    <t xml:space="preserve">окрашенный </t>
  </si>
  <si>
    <t>мягкая по ж/б плитам</t>
  </si>
  <si>
    <t>мягкая совмещенная с  ж/б покрытием</t>
  </si>
  <si>
    <t xml:space="preserve">рулонная </t>
  </si>
  <si>
    <t>мягкая</t>
  </si>
  <si>
    <t>К-И-7/6</t>
  </si>
  <si>
    <t>28/53</t>
  </si>
  <si>
    <t>Севастопольский пр-т</t>
  </si>
  <si>
    <t>19-23</t>
  </si>
  <si>
    <t>25 (1-нежил., 24,25 тех. помещения)</t>
  </si>
  <si>
    <t>50/11</t>
  </si>
  <si>
    <t>Херсонская ул.</t>
  </si>
  <si>
    <t>кирпич, штукатурка</t>
  </si>
  <si>
    <t>I-МГ-601</t>
  </si>
  <si>
    <t>Цюрупы ул.</t>
  </si>
  <si>
    <t>кирпич</t>
  </si>
  <si>
    <t>штукатурка</t>
  </si>
  <si>
    <t>окраска, плитка</t>
  </si>
  <si>
    <t>раз в неделю</t>
  </si>
  <si>
    <t>Выберите адрес нажав на стрелочку-</t>
  </si>
  <si>
    <t>Площадь пола нижних 2-х этажей</t>
  </si>
  <si>
    <t>Площадь пола выше 2 этажа</t>
  </si>
  <si>
    <t>Формулы для "КХ" и статей сметы</t>
  </si>
  <si>
    <t xml:space="preserve"> площадь подметание перед загрузочными клапанами мусоропроводов</t>
  </si>
  <si>
    <t>раз в месяц</t>
  </si>
  <si>
    <t>Площадь пола кабины лифта</t>
  </si>
  <si>
    <t>УК</t>
  </si>
  <si>
    <t>Субсидируется - С, Не субсидируется - Н</t>
  </si>
  <si>
    <t>S жил. пом. по БТИ (Экспликация)</t>
  </si>
  <si>
    <t>S жил. пом. по расчету субсидии</t>
  </si>
  <si>
    <t>ПНТ период: январь-июнь 2016 г.</t>
  </si>
  <si>
    <t>ПНТ период: июль-декабрь 2016 г.</t>
  </si>
  <si>
    <t>ПНР субсидируемые дома</t>
  </si>
  <si>
    <t>ПНР (дома в управлении)</t>
  </si>
  <si>
    <t>ПНР (все дома)</t>
  </si>
  <si>
    <t>ИТОГО:</t>
  </si>
  <si>
    <t>ГБУ</t>
  </si>
  <si>
    <t>С</t>
  </si>
  <si>
    <t>Н</t>
  </si>
  <si>
    <t>ЖСК</t>
  </si>
  <si>
    <t>раз в год</t>
  </si>
  <si>
    <t>площадь окон в помещениях общего пользования</t>
  </si>
  <si>
    <t>площадь дверей в помещениях общего пользования</t>
  </si>
  <si>
    <t>площадь подоконников</t>
  </si>
  <si>
    <t>площадь оконных решеток</t>
  </si>
  <si>
    <t>площадь чердачных лестниц</t>
  </si>
  <si>
    <t>площадб отопительных приборов</t>
  </si>
  <si>
    <t>площадь шкафов для электросчетчиков и слаботочных устройств</t>
  </si>
  <si>
    <t>площадь почтовых ящиков</t>
  </si>
  <si>
    <t>площадь стен, дверей кабины лифта</t>
  </si>
  <si>
    <t/>
  </si>
  <si>
    <t>работа не выполняется</t>
  </si>
  <si>
    <t>Площадь мусороприемной камеры</t>
  </si>
  <si>
    <t>В течении суток с момента получения заявки</t>
  </si>
  <si>
    <t>Численность населения</t>
  </si>
  <si>
    <t>чел.</t>
  </si>
  <si>
    <t>Расп-ие мусорокамермер</t>
  </si>
  <si>
    <t>Тип мусороприемника</t>
  </si>
  <si>
    <t>на 1-м этаже</t>
  </si>
  <si>
    <t>Переносной</t>
  </si>
  <si>
    <t>в цок. этаже</t>
  </si>
  <si>
    <t>в подвале</t>
  </si>
  <si>
    <t>по мере необходимости</t>
  </si>
  <si>
    <t>Объем вывоза ТБО в день</t>
  </si>
  <si>
    <t>Осмотр раз в год. По итогам осмотра работы включаются в план текущего ремонта</t>
  </si>
  <si>
    <t>Кол-во ЗУМ</t>
  </si>
  <si>
    <t>Кол-во сменных мусоросборников</t>
  </si>
  <si>
    <t>кол-во тепловых пунктов</t>
  </si>
  <si>
    <t>Кол-во АУУ</t>
  </si>
  <si>
    <t>Кол-во АСКУЭ</t>
  </si>
  <si>
    <t>Кол-во водаразборных кранов</t>
  </si>
  <si>
    <t>Кол-во дверей под замену</t>
  </si>
  <si>
    <t>Кол-во окон под замену</t>
  </si>
  <si>
    <t>Общая жилая площадь (кв. м)</t>
  </si>
  <si>
    <t>Сумма расходов по РТР и МОП+материалы</t>
  </si>
  <si>
    <t>Замена окон</t>
  </si>
  <si>
    <t>Расходы на электроэнергию</t>
  </si>
  <si>
    <t>Расходы на воду (общедомовые нужды)</t>
  </si>
  <si>
    <t>Видеодиагностика</t>
  </si>
  <si>
    <t>ОЗДС</t>
  </si>
  <si>
    <t>Электроплиты</t>
  </si>
  <si>
    <t>ДУ и ППА</t>
  </si>
  <si>
    <t>Аварийные работы</t>
  </si>
  <si>
    <t>ТО ВДГО</t>
  </si>
  <si>
    <t>Расширительные баки</t>
  </si>
  <si>
    <t>Вентканалы</t>
  </si>
  <si>
    <t>Замер сопротивления</t>
  </si>
  <si>
    <t>АСКУЭ</t>
  </si>
  <si>
    <t>АУУ</t>
  </si>
  <si>
    <t>Система контроля доступа</t>
  </si>
  <si>
    <t>пож. сигнализация</t>
  </si>
  <si>
    <t>ЦТП</t>
  </si>
  <si>
    <t>УУТЭ</t>
  </si>
  <si>
    <t>ремонт подъездов</t>
  </si>
  <si>
    <t>Страхование</t>
  </si>
  <si>
    <t>Услуги банка Москвы</t>
  </si>
  <si>
    <t>Замена дверей</t>
  </si>
  <si>
    <t>%</t>
  </si>
  <si>
    <t>Директор</t>
  </si>
  <si>
    <t>З.О. Досаева</t>
  </si>
  <si>
    <t>ГБУ "Жилищник района Черемушки"</t>
  </si>
  <si>
    <t>5.1</t>
  </si>
  <si>
    <t>Арх. Власова ул. д. 5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</si>
</sst>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2"/>
      <charset val="204"/>
    </font>
    <font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C0000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 tint="-0.24997711111789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0" fillId="2" borderId="0" xfId="0" applyFont="1" applyFill="1"/>
    <xf numFmtId="0" fontId="10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textRotation="90" wrapText="1"/>
    </xf>
    <xf numFmtId="0" fontId="6" fillId="2" borderId="6" xfId="0" applyFont="1" applyFill="1" applyBorder="1" applyAlignment="1">
      <alignment textRotation="90" wrapText="1"/>
    </xf>
    <xf numFmtId="0" fontId="6" fillId="3" borderId="6" xfId="0" applyFont="1" applyFill="1" applyBorder="1" applyAlignment="1">
      <alignment textRotation="90" wrapText="1"/>
    </xf>
    <xf numFmtId="0" fontId="6" fillId="4" borderId="6" xfId="0" applyFont="1" applyFill="1" applyBorder="1" applyAlignment="1">
      <alignment textRotation="90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0" fillId="0" borderId="0" xfId="0" applyFill="1" applyAlignment="1"/>
    <xf numFmtId="0" fontId="12" fillId="5" borderId="1" xfId="0" applyFont="1" applyFill="1" applyBorder="1" applyAlignment="1">
      <alignment horizontal="center" vertical="center" wrapText="1"/>
    </xf>
    <xf numFmtId="0" fontId="10" fillId="0" borderId="10" xfId="1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2" xfId="0" applyFont="1" applyFill="1" applyBorder="1"/>
    <xf numFmtId="0" fontId="10" fillId="0" borderId="4" xfId="0" applyFont="1" applyFill="1" applyBorder="1"/>
    <xf numFmtId="14" fontId="6" fillId="0" borderId="4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2" borderId="4" xfId="0" applyFont="1" applyFill="1" applyBorder="1"/>
    <xf numFmtId="164" fontId="7" fillId="3" borderId="4" xfId="0" applyNumberFormat="1" applyFont="1" applyFill="1" applyBorder="1"/>
    <xf numFmtId="164" fontId="7" fillId="0" borderId="4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1" xfId="0" applyFont="1" applyFill="1" applyBorder="1" applyAlignment="1">
      <alignment horizontal="center"/>
    </xf>
    <xf numFmtId="0" fontId="10" fillId="0" borderId="4" xfId="0" applyNumberFormat="1" applyFont="1" applyFill="1" applyBorder="1"/>
    <xf numFmtId="0" fontId="10" fillId="4" borderId="4" xfId="0" applyNumberFormat="1" applyFont="1" applyFill="1" applyBorder="1"/>
    <xf numFmtId="0" fontId="14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3" xfId="1" applyFont="1" applyFill="1" applyBorder="1"/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5" xfId="0" applyFont="1" applyFill="1" applyBorder="1"/>
    <xf numFmtId="14" fontId="10" fillId="0" borderId="1" xfId="0" applyNumberFormat="1" applyFont="1" applyFill="1" applyBorder="1"/>
    <xf numFmtId="0" fontId="10" fillId="0" borderId="1" xfId="0" applyFont="1" applyFill="1" applyBorder="1"/>
    <xf numFmtId="14" fontId="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0" fillId="2" borderId="1" xfId="0" applyFont="1" applyFill="1" applyBorder="1"/>
    <xf numFmtId="164" fontId="7" fillId="3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10" fillId="4" borderId="4" xfId="0" applyFont="1" applyFill="1" applyBorder="1"/>
    <xf numFmtId="3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3" xfId="1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wrapText="1"/>
    </xf>
    <xf numFmtId="0" fontId="18" fillId="0" borderId="14" xfId="0" applyFont="1" applyFill="1" applyBorder="1"/>
    <xf numFmtId="0" fontId="18" fillId="0" borderId="15" xfId="0" applyFont="1" applyFill="1" applyBorder="1"/>
    <xf numFmtId="0" fontId="17" fillId="0" borderId="4" xfId="0" applyFont="1" applyFill="1" applyBorder="1"/>
    <xf numFmtId="14" fontId="17" fillId="0" borderId="1" xfId="0" applyNumberFormat="1" applyFont="1" applyFill="1" applyBorder="1"/>
    <xf numFmtId="0" fontId="17" fillId="0" borderId="1" xfId="0" applyFont="1" applyFill="1" applyBorder="1"/>
    <xf numFmtId="14" fontId="19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2" borderId="1" xfId="0" applyFont="1" applyFill="1" applyBorder="1"/>
    <xf numFmtId="164" fontId="18" fillId="3" borderId="1" xfId="0" applyNumberFormat="1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7" fillId="4" borderId="4" xfId="0" applyFont="1" applyFill="1" applyBorder="1"/>
    <xf numFmtId="0" fontId="22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2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/>
    <xf numFmtId="0" fontId="10" fillId="0" borderId="19" xfId="1" applyFont="1" applyFill="1" applyBorder="1"/>
    <xf numFmtId="0" fontId="7" fillId="0" borderId="6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20" xfId="0" applyFont="1" applyFill="1" applyBorder="1"/>
    <xf numFmtId="0" fontId="10" fillId="0" borderId="1" xfId="1" applyFont="1" applyFill="1" applyBorder="1"/>
    <xf numFmtId="0" fontId="23" fillId="0" borderId="0" xfId="0" applyFont="1" applyFill="1"/>
    <xf numFmtId="0" fontId="0" fillId="2" borderId="0" xfId="0" applyFill="1"/>
    <xf numFmtId="0" fontId="0" fillId="4" borderId="0" xfId="0" applyFill="1"/>
    <xf numFmtId="0" fontId="24" fillId="0" borderId="0" xfId="0" applyNumberFormat="1" applyFont="1" applyFill="1" applyBorder="1" applyAlignment="1" applyProtection="1">
      <alignment horizontal="right" vertical="top"/>
      <protection locked="0" hidden="1"/>
    </xf>
    <xf numFmtId="49" fontId="7" fillId="0" borderId="6" xfId="0" applyNumberFormat="1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5" fillId="0" borderId="0" xfId="0" applyFont="1" applyFill="1"/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" xfId="0" applyNumberFormat="1" applyFont="1" applyFill="1" applyBorder="1" applyAlignment="1" applyProtection="1">
      <alignment horizontal="justify" vertical="center" wrapText="1"/>
      <protection locked="0" hidden="1"/>
    </xf>
    <xf numFmtId="0" fontId="6" fillId="2" borderId="5" xfId="0" applyNumberFormat="1" applyFont="1" applyFill="1" applyBorder="1" applyAlignment="1" applyProtection="1">
      <alignment horizontal="justify" vertical="center" wrapText="1"/>
      <protection locked="0" hidden="1"/>
    </xf>
    <xf numFmtId="0" fontId="2" fillId="2" borderId="5" xfId="0" applyFont="1" applyFill="1" applyBorder="1"/>
    <xf numFmtId="4" fontId="2" fillId="2" borderId="3" xfId="0" applyNumberFormat="1" applyFont="1" applyFill="1" applyBorder="1"/>
    <xf numFmtId="0" fontId="6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0" xfId="0" applyNumberFormat="1" applyFont="1" applyFill="1" applyBorder="1" applyAlignment="1" applyProtection="1">
      <alignment horizontal="justify" vertical="center" wrapText="1"/>
      <protection locked="0" hidden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justify" vertical="center" wrapText="1"/>
      <protection locked="0" hidden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" fontId="2" fillId="2" borderId="5" xfId="0" applyNumberFormat="1" applyFont="1" applyFill="1" applyBorder="1"/>
    <xf numFmtId="4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6" borderId="6" xfId="0" applyFont="1" applyFill="1" applyBorder="1" applyAlignment="1">
      <alignment textRotation="90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horizontal="center" wrapText="1"/>
    </xf>
    <xf numFmtId="4" fontId="26" fillId="7" borderId="0" xfId="0" applyNumberFormat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 hidden="1"/>
    </xf>
    <xf numFmtId="4" fontId="0" fillId="0" borderId="0" xfId="0" applyNumberFormat="1"/>
    <xf numFmtId="4" fontId="26" fillId="7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10" fontId="2" fillId="8" borderId="18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left" vertical="center" wrapText="1"/>
    </xf>
    <xf numFmtId="10" fontId="3" fillId="0" borderId="0" xfId="0" applyNumberFormat="1" applyFont="1" applyFill="1" applyAlignment="1">
      <alignment horizontal="centerContinuous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10" fontId="28" fillId="0" borderId="18" xfId="0" applyNumberFormat="1" applyFont="1" applyFill="1" applyBorder="1" applyAlignment="1">
      <alignment horizontal="center" vertical="center" wrapText="1"/>
    </xf>
    <xf numFmtId="10" fontId="2" fillId="0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0" fontId="2" fillId="9" borderId="18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10" fontId="2" fillId="1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Continuous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Continuous" vertical="center" wrapText="1"/>
      <protection hidden="1"/>
    </xf>
    <xf numFmtId="0" fontId="2" fillId="0" borderId="3" xfId="0" applyFont="1" applyFill="1" applyBorder="1" applyAlignment="1" applyProtection="1">
      <alignment horizontal="centerContinuous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Protection="1">
      <protection hidden="1"/>
    </xf>
    <xf numFmtId="4" fontId="2" fillId="2" borderId="3" xfId="0" applyNumberFormat="1" applyFont="1" applyFill="1" applyBorder="1" applyProtection="1"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4" fontId="4" fillId="0" borderId="3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5" xfId="0" applyNumberFormat="1" applyFont="1" applyFill="1" applyBorder="1" applyProtection="1"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152400</xdr:rowOff>
        </xdr:from>
        <xdr:to>
          <xdr:col>7</xdr:col>
          <xdr:colOff>1133475</xdr:colOff>
          <xdr:row>2</xdr:row>
          <xdr:rowOff>76200</xdr:rowOff>
        </xdr:to>
        <xdr:sp macro="" textlink="">
          <xdr:nvSpPr>
            <xdr:cNvPr id="15361" name="ComboBox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34925</xdr:colOff>
      <xdr:row>171</xdr:row>
      <xdr:rowOff>167821</xdr:rowOff>
    </xdr:from>
    <xdr:to>
      <xdr:col>1</xdr:col>
      <xdr:colOff>161925</xdr:colOff>
      <xdr:row>171</xdr:row>
      <xdr:rowOff>294821</xdr:rowOff>
    </xdr:to>
    <xdr:sp macro="[1]!DisplayCalendar" textlink="">
      <xdr:nvSpPr>
        <xdr:cNvPr id="2" name="Прямоугольник 1"/>
        <xdr:cNvSpPr/>
      </xdr:nvSpPr>
      <xdr:spPr>
        <a:xfrm>
          <a:off x="520700" y="1113028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EX/samradDatePicker2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92;&#1086;&#1088;&#1084;&#1072;%20&#1087;&#1083;&#1072;&#1085;&#1072;%20(&#1087;.%202.3)%202016%20(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boData"/>
      <sheetName val="samradDatePicker2"/>
    </sheetNames>
    <definedNames>
      <definedName name="DisplayCalend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6 (РЖКХ)"/>
      <sheetName val="план 2016"/>
      <sheetName val="план 2"/>
      <sheetName val="план 1"/>
      <sheetName val="план 0"/>
      <sheetName val="смета"/>
      <sheetName val="объемы"/>
      <sheetName val="ПНР"/>
      <sheetName val="расценки"/>
    </sheetNames>
    <sheetDataSet>
      <sheetData sheetId="0" refreshError="1"/>
      <sheetData sheetId="1" refreshError="1"/>
      <sheetData sheetId="2">
        <row r="146">
          <cell r="H146">
            <v>1.41</v>
          </cell>
        </row>
      </sheetData>
      <sheetData sheetId="3">
        <row r="146">
          <cell r="H146">
            <v>0</v>
          </cell>
        </row>
      </sheetData>
      <sheetData sheetId="4" refreshError="1"/>
      <sheetData sheetId="5" refreshError="1"/>
      <sheetData sheetId="6">
        <row r="5">
          <cell r="A5">
            <v>4132</v>
          </cell>
          <cell r="B5" t="str">
            <v>Арх. Власова ул. д. 5 к. 1</v>
          </cell>
          <cell r="C5" t="str">
            <v>Арх. Власова ул.</v>
          </cell>
          <cell r="D5">
            <v>5</v>
          </cell>
          <cell r="E5">
            <v>1</v>
          </cell>
          <cell r="F5" t="str">
            <v>Протокол общего собрания собственников</v>
          </cell>
          <cell r="I5" t="str">
            <v>-</v>
          </cell>
          <cell r="K5" t="str">
            <v>-</v>
          </cell>
          <cell r="L5" t="str">
            <v>договор</v>
          </cell>
          <cell r="M5" t="str">
            <v>за счет регионального оператора</v>
          </cell>
          <cell r="N5">
            <v>1960</v>
          </cell>
          <cell r="O5">
            <v>1960</v>
          </cell>
          <cell r="P5" t="str">
            <v>I-515</v>
          </cell>
          <cell r="Q5" t="str">
            <v>МКД</v>
          </cell>
          <cell r="R5">
            <v>5</v>
          </cell>
          <cell r="S5">
            <v>5</v>
          </cell>
          <cell r="T5">
            <v>3</v>
          </cell>
          <cell r="W5">
            <v>61</v>
          </cell>
          <cell r="X5">
            <v>60</v>
          </cell>
          <cell r="Y5">
            <v>1</v>
          </cell>
          <cell r="Z5">
            <v>1</v>
          </cell>
          <cell r="AA5">
            <v>15</v>
          </cell>
          <cell r="AB5">
            <v>15</v>
          </cell>
          <cell r="AC5">
            <v>0</v>
          </cell>
          <cell r="AE5">
            <v>0</v>
          </cell>
          <cell r="AF5">
            <v>1</v>
          </cell>
          <cell r="AG5">
            <v>1</v>
          </cell>
          <cell r="AH5">
            <v>3077.3</v>
          </cell>
          <cell r="AI5">
            <v>2541.4</v>
          </cell>
          <cell r="AJ5">
            <v>535.9</v>
          </cell>
          <cell r="AK5">
            <v>1673.2</v>
          </cell>
          <cell r="AM5">
            <v>306</v>
          </cell>
          <cell r="AN5">
            <v>6</v>
          </cell>
          <cell r="AP5">
            <v>680.6</v>
          </cell>
          <cell r="AQ5">
            <v>121.42</v>
          </cell>
          <cell r="AR5">
            <v>181.57999999999998</v>
          </cell>
          <cell r="AS5">
            <v>0</v>
          </cell>
          <cell r="AT5" t="str">
            <v>Панельные</v>
          </cell>
          <cell r="AU5" t="str">
            <v>рубероид</v>
          </cell>
          <cell r="AV5">
            <v>60</v>
          </cell>
          <cell r="AZ5" t="str">
            <v>нет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-</v>
          </cell>
          <cell r="BF5" t="str">
            <v>-</v>
          </cell>
          <cell r="BG5" t="str">
            <v>-</v>
          </cell>
          <cell r="BH5" t="str">
            <v>-</v>
          </cell>
          <cell r="BI5" t="str">
            <v>-</v>
          </cell>
          <cell r="BJ5" t="str">
            <v>-</v>
          </cell>
          <cell r="BK5" t="str">
            <v>-</v>
          </cell>
          <cell r="BL5" t="str">
            <v>-</v>
          </cell>
          <cell r="BM5" t="str">
            <v>-</v>
          </cell>
          <cell r="BN5" t="str">
            <v>-</v>
          </cell>
          <cell r="BO5" t="str">
            <v>-</v>
          </cell>
          <cell r="BP5" t="str">
            <v>-</v>
          </cell>
          <cell r="BQ5" t="str">
            <v>ленточный</v>
          </cell>
          <cell r="BS5" t="str">
            <v>Железобетонные</v>
          </cell>
          <cell r="BT5">
            <v>4320</v>
          </cell>
          <cell r="BU5">
            <v>4</v>
          </cell>
          <cell r="BV5" t="str">
            <v>Панельные</v>
          </cell>
          <cell r="BW5">
            <v>1827.5</v>
          </cell>
          <cell r="BX5">
            <v>831</v>
          </cell>
          <cell r="BY5">
            <v>827.5</v>
          </cell>
          <cell r="BZ5">
            <v>331</v>
          </cell>
          <cell r="CA5" t="str">
            <v>соответствует материалу стен</v>
          </cell>
          <cell r="CB5">
            <v>1458</v>
          </cell>
          <cell r="CC5">
            <v>1355</v>
          </cell>
          <cell r="CD5">
            <v>1</v>
          </cell>
          <cell r="CE5">
            <v>816</v>
          </cell>
          <cell r="CF5" t="str">
            <v>не скатная</v>
          </cell>
          <cell r="CG5">
            <v>125.1</v>
          </cell>
          <cell r="CH5">
            <v>197.9</v>
          </cell>
          <cell r="CI5">
            <v>680.6</v>
          </cell>
          <cell r="CK5">
            <v>0</v>
          </cell>
          <cell r="CL5">
            <v>0</v>
          </cell>
          <cell r="CM5">
            <v>0</v>
          </cell>
          <cell r="CR5">
            <v>0</v>
          </cell>
          <cell r="CS5">
            <v>3</v>
          </cell>
          <cell r="CZ5">
            <v>1</v>
          </cell>
          <cell r="DA5">
            <v>1</v>
          </cell>
          <cell r="DB5">
            <v>180</v>
          </cell>
          <cell r="DC5">
            <v>1300</v>
          </cell>
          <cell r="DD5">
            <v>33</v>
          </cell>
          <cell r="DE5">
            <v>1317.5</v>
          </cell>
          <cell r="DF5">
            <v>0</v>
          </cell>
          <cell r="DG5">
            <v>0</v>
          </cell>
          <cell r="DH5">
            <v>3</v>
          </cell>
          <cell r="DI5">
            <v>187</v>
          </cell>
          <cell r="DK5">
            <v>39</v>
          </cell>
          <cell r="DL5">
            <v>724</v>
          </cell>
          <cell r="DM5">
            <v>60</v>
          </cell>
          <cell r="DO5">
            <v>474</v>
          </cell>
          <cell r="DQ5">
            <v>666</v>
          </cell>
          <cell r="DR5">
            <v>484</v>
          </cell>
          <cell r="DS5">
            <v>87</v>
          </cell>
          <cell r="DT5">
            <v>12</v>
          </cell>
          <cell r="DU5">
            <v>12</v>
          </cell>
          <cell r="DV5">
            <v>15</v>
          </cell>
          <cell r="DW5">
            <v>0</v>
          </cell>
          <cell r="DX5" t="str">
            <v>наружные</v>
          </cell>
          <cell r="DY5">
            <v>3</v>
          </cell>
          <cell r="DZ5">
            <v>37.5</v>
          </cell>
          <cell r="EE5">
            <v>12</v>
          </cell>
          <cell r="EF5">
            <v>22.1</v>
          </cell>
          <cell r="EG5">
            <v>6</v>
          </cell>
          <cell r="EH5">
            <v>28.799999999999997</v>
          </cell>
          <cell r="EI5">
            <v>5.76</v>
          </cell>
          <cell r="EK5">
            <v>8.370000000000001</v>
          </cell>
          <cell r="EL5">
            <v>3.5999999999999996</v>
          </cell>
          <cell r="EM5">
            <v>13.200000000000001</v>
          </cell>
          <cell r="EN5">
            <v>6.5</v>
          </cell>
          <cell r="EO5">
            <v>0</v>
          </cell>
          <cell r="EP5">
            <v>0</v>
          </cell>
          <cell r="EQ5">
            <v>143</v>
          </cell>
          <cell r="ER5">
            <v>0</v>
          </cell>
          <cell r="ES5" t="str">
            <v>нет</v>
          </cell>
          <cell r="ET5">
            <v>0</v>
          </cell>
          <cell r="EU5">
            <v>0</v>
          </cell>
          <cell r="EV5">
            <v>1</v>
          </cell>
          <cell r="EW5">
            <v>0</v>
          </cell>
          <cell r="EX5">
            <v>0</v>
          </cell>
          <cell r="EY5">
            <v>0</v>
          </cell>
          <cell r="FH5">
            <v>0</v>
          </cell>
          <cell r="FI5">
            <v>4</v>
          </cell>
        </row>
        <row r="6">
          <cell r="A6">
            <v>4133</v>
          </cell>
          <cell r="B6" t="str">
            <v>Арх. Власова ул. д. 5 к. 2</v>
          </cell>
          <cell r="C6" t="str">
            <v>Арх. Власова ул.</v>
          </cell>
          <cell r="D6">
            <v>5</v>
          </cell>
          <cell r="E6">
            <v>2</v>
          </cell>
          <cell r="F6" t="str">
            <v>Протокол общего собрания собственников</v>
          </cell>
          <cell r="I6" t="str">
            <v>-</v>
          </cell>
          <cell r="K6" t="str">
            <v>-</v>
          </cell>
          <cell r="L6" t="str">
            <v>договор</v>
          </cell>
          <cell r="M6" t="str">
            <v>за счет регионального оператора</v>
          </cell>
          <cell r="N6">
            <v>1960</v>
          </cell>
          <cell r="O6">
            <v>1960</v>
          </cell>
          <cell r="P6" t="str">
            <v>I-515</v>
          </cell>
          <cell r="Q6" t="str">
            <v>МКД</v>
          </cell>
          <cell r="R6">
            <v>5</v>
          </cell>
          <cell r="S6">
            <v>5</v>
          </cell>
          <cell r="T6">
            <v>4</v>
          </cell>
          <cell r="W6">
            <v>80</v>
          </cell>
          <cell r="X6">
            <v>80</v>
          </cell>
          <cell r="Y6">
            <v>0</v>
          </cell>
          <cell r="Z6">
            <v>1</v>
          </cell>
          <cell r="AA6">
            <v>20</v>
          </cell>
          <cell r="AB6">
            <v>36</v>
          </cell>
          <cell r="AC6">
            <v>0</v>
          </cell>
          <cell r="AE6">
            <v>1</v>
          </cell>
          <cell r="AF6">
            <v>1</v>
          </cell>
          <cell r="AG6">
            <v>0</v>
          </cell>
          <cell r="AH6">
            <v>3517.9</v>
          </cell>
          <cell r="AI6">
            <v>3517.9</v>
          </cell>
          <cell r="AJ6">
            <v>0</v>
          </cell>
          <cell r="AK6">
            <v>2141.8000000000002</v>
          </cell>
          <cell r="AM6">
            <v>343</v>
          </cell>
          <cell r="AN6">
            <v>8</v>
          </cell>
          <cell r="AP6">
            <v>895.4</v>
          </cell>
          <cell r="AQ6">
            <v>152.56</v>
          </cell>
          <cell r="AR6">
            <v>232.44</v>
          </cell>
          <cell r="AS6">
            <v>0</v>
          </cell>
          <cell r="AT6" t="str">
            <v>Панельные</v>
          </cell>
          <cell r="AU6" t="str">
            <v>рубероид</v>
          </cell>
          <cell r="AV6">
            <v>80</v>
          </cell>
          <cell r="AZ6" t="str">
            <v>нет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  <cell r="BN6" t="str">
            <v>-</v>
          </cell>
          <cell r="BO6" t="str">
            <v>-</v>
          </cell>
          <cell r="BP6" t="str">
            <v>-</v>
          </cell>
          <cell r="BQ6" t="str">
            <v>ленточный</v>
          </cell>
          <cell r="BS6" t="str">
            <v>Железобетонные</v>
          </cell>
          <cell r="BT6">
            <v>7760</v>
          </cell>
          <cell r="BU6">
            <v>4</v>
          </cell>
          <cell r="BV6" t="str">
            <v>Панельные</v>
          </cell>
          <cell r="BW6">
            <v>985</v>
          </cell>
          <cell r="BX6">
            <v>394</v>
          </cell>
          <cell r="BY6">
            <v>985</v>
          </cell>
          <cell r="BZ6">
            <v>394</v>
          </cell>
          <cell r="CA6" t="str">
            <v>окрашенный</v>
          </cell>
          <cell r="CB6">
            <v>1852</v>
          </cell>
          <cell r="CC6">
            <v>1722</v>
          </cell>
          <cell r="CD6">
            <v>1</v>
          </cell>
          <cell r="CE6">
            <v>985</v>
          </cell>
          <cell r="CF6" t="str">
            <v>не скатная</v>
          </cell>
          <cell r="CG6">
            <v>160</v>
          </cell>
          <cell r="CH6">
            <v>253</v>
          </cell>
          <cell r="CI6">
            <v>895.4</v>
          </cell>
          <cell r="CK6">
            <v>0</v>
          </cell>
          <cell r="CL6">
            <v>0</v>
          </cell>
          <cell r="CM6">
            <v>0</v>
          </cell>
          <cell r="CR6">
            <v>0</v>
          </cell>
          <cell r="CZ6">
            <v>1</v>
          </cell>
          <cell r="DA6">
            <v>1</v>
          </cell>
          <cell r="DB6">
            <v>162</v>
          </cell>
          <cell r="DC6">
            <v>400</v>
          </cell>
          <cell r="DD6">
            <v>48</v>
          </cell>
          <cell r="DE6">
            <v>2032</v>
          </cell>
          <cell r="DF6">
            <v>0</v>
          </cell>
          <cell r="DG6">
            <v>0</v>
          </cell>
          <cell r="DH6">
            <v>4</v>
          </cell>
          <cell r="DI6">
            <v>248</v>
          </cell>
          <cell r="DK6">
            <v>85</v>
          </cell>
          <cell r="DL6">
            <v>935</v>
          </cell>
          <cell r="DM6">
            <v>80</v>
          </cell>
          <cell r="DO6">
            <v>967</v>
          </cell>
          <cell r="DQ6">
            <v>648</v>
          </cell>
          <cell r="DR6">
            <v>594</v>
          </cell>
          <cell r="DS6">
            <v>87</v>
          </cell>
          <cell r="DT6">
            <v>16</v>
          </cell>
          <cell r="DU6">
            <v>16</v>
          </cell>
          <cell r="DV6">
            <v>16</v>
          </cell>
          <cell r="DW6">
            <v>0</v>
          </cell>
          <cell r="DX6" t="str">
            <v>наружные</v>
          </cell>
          <cell r="DY6">
            <v>4</v>
          </cell>
          <cell r="DZ6">
            <v>50</v>
          </cell>
          <cell r="EE6">
            <v>32</v>
          </cell>
          <cell r="EF6">
            <v>29.44</v>
          </cell>
          <cell r="EG6">
            <v>8</v>
          </cell>
          <cell r="EH6">
            <v>38.4</v>
          </cell>
          <cell r="EI6">
            <v>7.68</v>
          </cell>
          <cell r="EK6">
            <v>11.16</v>
          </cell>
          <cell r="EL6">
            <v>4.8</v>
          </cell>
          <cell r="EM6">
            <v>17.600000000000001</v>
          </cell>
          <cell r="EN6">
            <v>9.1</v>
          </cell>
          <cell r="EO6">
            <v>0</v>
          </cell>
          <cell r="EP6">
            <v>0</v>
          </cell>
          <cell r="EQ6">
            <v>218</v>
          </cell>
          <cell r="ER6">
            <v>0</v>
          </cell>
          <cell r="ES6" t="str">
            <v>нет</v>
          </cell>
          <cell r="ET6">
            <v>0</v>
          </cell>
          <cell r="EU6">
            <v>0</v>
          </cell>
          <cell r="EV6">
            <v>1</v>
          </cell>
          <cell r="EW6">
            <v>0</v>
          </cell>
          <cell r="EX6">
            <v>0</v>
          </cell>
          <cell r="EY6">
            <v>0</v>
          </cell>
          <cell r="FH6">
            <v>0</v>
          </cell>
          <cell r="FI6">
            <v>5</v>
          </cell>
        </row>
        <row r="7">
          <cell r="A7">
            <v>4134</v>
          </cell>
          <cell r="B7" t="str">
            <v>Арх. Власова ул. д. 7 к. 1</v>
          </cell>
          <cell r="C7" t="str">
            <v>Арх. Власова ул.</v>
          </cell>
          <cell r="D7">
            <v>7</v>
          </cell>
          <cell r="E7">
            <v>1</v>
          </cell>
          <cell r="F7" t="str">
            <v>Протокол общего собрания собственников</v>
          </cell>
          <cell r="I7" t="str">
            <v>-</v>
          </cell>
          <cell r="K7" t="str">
            <v>-</v>
          </cell>
          <cell r="L7" t="str">
            <v>договор</v>
          </cell>
          <cell r="M7" t="str">
            <v>за счет регионального оператора</v>
          </cell>
          <cell r="N7">
            <v>1960</v>
          </cell>
          <cell r="O7">
            <v>1960</v>
          </cell>
          <cell r="P7" t="str">
            <v>I-515</v>
          </cell>
          <cell r="Q7" t="str">
            <v>МКД</v>
          </cell>
          <cell r="R7">
            <v>5</v>
          </cell>
          <cell r="S7">
            <v>5</v>
          </cell>
          <cell r="T7">
            <v>3</v>
          </cell>
          <cell r="W7">
            <v>60</v>
          </cell>
          <cell r="X7">
            <v>60</v>
          </cell>
          <cell r="Y7">
            <v>0</v>
          </cell>
          <cell r="Z7">
            <v>0</v>
          </cell>
          <cell r="AA7">
            <v>15</v>
          </cell>
          <cell r="AB7">
            <v>15</v>
          </cell>
          <cell r="AC7">
            <v>0</v>
          </cell>
          <cell r="AF7">
            <v>1</v>
          </cell>
          <cell r="AH7">
            <v>2493.6</v>
          </cell>
          <cell r="AI7">
            <v>2493.6</v>
          </cell>
          <cell r="AJ7">
            <v>0</v>
          </cell>
          <cell r="AK7">
            <v>1648.8</v>
          </cell>
          <cell r="AM7">
            <v>294</v>
          </cell>
          <cell r="AN7">
            <v>6</v>
          </cell>
          <cell r="AP7">
            <v>677.4</v>
          </cell>
          <cell r="AQ7">
            <v>106.63</v>
          </cell>
          <cell r="AR7">
            <v>187.37</v>
          </cell>
          <cell r="AS7">
            <v>0</v>
          </cell>
          <cell r="AT7" t="str">
            <v>Каменные, кирпичные</v>
          </cell>
          <cell r="AU7" t="str">
            <v>рулонная по ж/б основанию</v>
          </cell>
          <cell r="AV7">
            <v>60</v>
          </cell>
          <cell r="AZ7" t="str">
            <v>нет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ленточный</v>
          </cell>
          <cell r="BS7" t="str">
            <v>Железобетонные</v>
          </cell>
          <cell r="BT7">
            <v>4320</v>
          </cell>
          <cell r="BU7">
            <v>3</v>
          </cell>
          <cell r="BV7" t="str">
            <v>кирпичный</v>
          </cell>
          <cell r="BW7">
            <v>1827.5</v>
          </cell>
          <cell r="BX7">
            <v>831</v>
          </cell>
          <cell r="BY7">
            <v>827.5</v>
          </cell>
          <cell r="BZ7">
            <v>331</v>
          </cell>
          <cell r="CA7" t="str">
            <v>соответствует материалу стен</v>
          </cell>
          <cell r="CB7">
            <v>1458</v>
          </cell>
          <cell r="CC7">
            <v>1355</v>
          </cell>
          <cell r="CD7">
            <v>1</v>
          </cell>
          <cell r="CE7">
            <v>847</v>
          </cell>
          <cell r="CF7" t="str">
            <v>не скатная</v>
          </cell>
          <cell r="CG7">
            <v>125.1</v>
          </cell>
          <cell r="CH7">
            <v>197.9</v>
          </cell>
          <cell r="CI7">
            <v>677.4</v>
          </cell>
          <cell r="CK7">
            <v>0</v>
          </cell>
          <cell r="CL7">
            <v>0</v>
          </cell>
          <cell r="CM7">
            <v>0</v>
          </cell>
          <cell r="CR7">
            <v>0</v>
          </cell>
          <cell r="CS7">
            <v>3</v>
          </cell>
          <cell r="CZ7">
            <v>1</v>
          </cell>
          <cell r="DA7">
            <v>1</v>
          </cell>
          <cell r="DB7">
            <v>180</v>
          </cell>
          <cell r="DC7">
            <v>1300</v>
          </cell>
          <cell r="DD7">
            <v>33</v>
          </cell>
          <cell r="DE7">
            <v>1317</v>
          </cell>
          <cell r="DF7">
            <v>0</v>
          </cell>
          <cell r="DG7">
            <v>0</v>
          </cell>
          <cell r="DH7">
            <v>3</v>
          </cell>
          <cell r="DI7">
            <v>187</v>
          </cell>
          <cell r="DK7">
            <v>39</v>
          </cell>
          <cell r="DL7">
            <v>724</v>
          </cell>
          <cell r="DM7">
            <v>60</v>
          </cell>
          <cell r="DO7">
            <v>474</v>
          </cell>
          <cell r="DQ7">
            <v>666</v>
          </cell>
          <cell r="DR7">
            <v>484</v>
          </cell>
          <cell r="DS7">
            <v>87</v>
          </cell>
          <cell r="DT7">
            <v>12</v>
          </cell>
          <cell r="DU7">
            <v>12</v>
          </cell>
          <cell r="DV7">
            <v>15</v>
          </cell>
          <cell r="DW7">
            <v>0</v>
          </cell>
          <cell r="DX7" t="str">
            <v>наружные</v>
          </cell>
          <cell r="DY7">
            <v>3</v>
          </cell>
          <cell r="DZ7">
            <v>37.5</v>
          </cell>
          <cell r="EE7">
            <v>12</v>
          </cell>
          <cell r="EF7">
            <v>22.1</v>
          </cell>
          <cell r="EG7">
            <v>6</v>
          </cell>
          <cell r="EH7">
            <v>28.799999999999997</v>
          </cell>
          <cell r="EI7">
            <v>5.76</v>
          </cell>
          <cell r="EK7">
            <v>8.370000000000001</v>
          </cell>
          <cell r="EL7">
            <v>3.5999999999999996</v>
          </cell>
          <cell r="EM7">
            <v>13.200000000000001</v>
          </cell>
          <cell r="EN7">
            <v>6.5</v>
          </cell>
          <cell r="EO7">
            <v>0</v>
          </cell>
          <cell r="EP7">
            <v>0</v>
          </cell>
          <cell r="EQ7">
            <v>143</v>
          </cell>
          <cell r="ER7">
            <v>0</v>
          </cell>
          <cell r="ES7" t="str">
            <v>нет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FH7">
            <v>0</v>
          </cell>
          <cell r="FI7">
            <v>4</v>
          </cell>
        </row>
        <row r="8">
          <cell r="A8">
            <v>4135</v>
          </cell>
          <cell r="B8" t="str">
            <v>Арх. Власова ул. д. 7 к. 2</v>
          </cell>
          <cell r="C8" t="str">
            <v>Арх. Власова ул.</v>
          </cell>
          <cell r="D8">
            <v>7</v>
          </cell>
          <cell r="E8">
            <v>2</v>
          </cell>
          <cell r="F8" t="str">
            <v>Протокол общего собрания собственников</v>
          </cell>
          <cell r="I8" t="str">
            <v>-</v>
          </cell>
          <cell r="K8" t="str">
            <v>-</v>
          </cell>
          <cell r="L8" t="str">
            <v>договор</v>
          </cell>
          <cell r="M8" t="str">
            <v>за счет регионального оператора</v>
          </cell>
          <cell r="N8">
            <v>1960</v>
          </cell>
          <cell r="O8">
            <v>1960</v>
          </cell>
          <cell r="P8" t="str">
            <v>I-511</v>
          </cell>
          <cell r="Q8" t="str">
            <v>МКД</v>
          </cell>
          <cell r="R8">
            <v>5</v>
          </cell>
          <cell r="S8">
            <v>5</v>
          </cell>
          <cell r="T8">
            <v>4</v>
          </cell>
          <cell r="W8">
            <v>82</v>
          </cell>
          <cell r="X8">
            <v>77</v>
          </cell>
          <cell r="Y8">
            <v>5</v>
          </cell>
          <cell r="Z8">
            <v>5</v>
          </cell>
          <cell r="AA8">
            <v>20</v>
          </cell>
          <cell r="AB8">
            <v>36</v>
          </cell>
          <cell r="AC8">
            <v>0</v>
          </cell>
          <cell r="AD8">
            <v>20</v>
          </cell>
          <cell r="AE8">
            <v>0</v>
          </cell>
          <cell r="AF8">
            <v>1</v>
          </cell>
          <cell r="AG8">
            <v>1</v>
          </cell>
          <cell r="AH8">
            <v>4035.9</v>
          </cell>
          <cell r="AI8">
            <v>3273.3</v>
          </cell>
          <cell r="AJ8">
            <v>762.6</v>
          </cell>
          <cell r="AK8">
            <v>2248</v>
          </cell>
          <cell r="AM8">
            <v>394</v>
          </cell>
          <cell r="AN8">
            <v>5.0999999999999996</v>
          </cell>
          <cell r="AP8">
            <v>927</v>
          </cell>
          <cell r="AQ8">
            <v>171.11</v>
          </cell>
          <cell r="AR8">
            <v>222.89</v>
          </cell>
          <cell r="AS8">
            <v>0</v>
          </cell>
          <cell r="AT8" t="str">
            <v>Каменные, кирпичные</v>
          </cell>
          <cell r="AU8" t="str">
            <v>рулонная по ж/б основанию</v>
          </cell>
          <cell r="AV8">
            <v>77</v>
          </cell>
          <cell r="AZ8" t="str">
            <v>нет</v>
          </cell>
          <cell r="BA8" t="str">
            <v>-</v>
          </cell>
          <cell r="BB8" t="str">
            <v>-</v>
          </cell>
          <cell r="BC8" t="str">
            <v>-</v>
          </cell>
          <cell r="BD8" t="str">
            <v>-</v>
          </cell>
          <cell r="BE8" t="str">
            <v>-</v>
          </cell>
          <cell r="BF8" t="str">
            <v>-</v>
          </cell>
          <cell r="BG8" t="str">
            <v>-</v>
          </cell>
          <cell r="BH8" t="str">
            <v>-</v>
          </cell>
          <cell r="BI8" t="str">
            <v>-</v>
          </cell>
          <cell r="BJ8" t="str">
            <v>-</v>
          </cell>
          <cell r="BK8" t="str">
            <v>-</v>
          </cell>
          <cell r="BL8" t="str">
            <v>-</v>
          </cell>
          <cell r="BM8" t="str">
            <v>-</v>
          </cell>
          <cell r="BN8" t="str">
            <v>-</v>
          </cell>
          <cell r="BO8" t="str">
            <v>-</v>
          </cell>
          <cell r="BP8" t="str">
            <v>-</v>
          </cell>
          <cell r="BQ8" t="str">
            <v>ленточный</v>
          </cell>
          <cell r="BS8" t="str">
            <v>Железобетонные</v>
          </cell>
          <cell r="BT8">
            <v>7760</v>
          </cell>
          <cell r="BU8">
            <v>5</v>
          </cell>
          <cell r="BV8" t="str">
            <v>кирпичный</v>
          </cell>
          <cell r="BW8">
            <v>985</v>
          </cell>
          <cell r="BX8">
            <v>394</v>
          </cell>
          <cell r="BY8">
            <v>985</v>
          </cell>
          <cell r="BZ8">
            <v>394</v>
          </cell>
          <cell r="CA8" t="str">
            <v>соответствует материалу стен</v>
          </cell>
          <cell r="CB8">
            <v>1852</v>
          </cell>
          <cell r="CC8">
            <v>1722</v>
          </cell>
          <cell r="CD8">
            <v>1</v>
          </cell>
          <cell r="CE8">
            <v>1020</v>
          </cell>
          <cell r="CF8" t="str">
            <v>не скатная</v>
          </cell>
          <cell r="CG8">
            <v>160</v>
          </cell>
          <cell r="CH8">
            <v>253</v>
          </cell>
          <cell r="CI8">
            <v>927</v>
          </cell>
          <cell r="CK8">
            <v>0</v>
          </cell>
          <cell r="CL8">
            <v>0</v>
          </cell>
          <cell r="CM8">
            <v>0</v>
          </cell>
          <cell r="CR8">
            <v>0</v>
          </cell>
          <cell r="CS8">
            <v>3</v>
          </cell>
          <cell r="CZ8">
            <v>1</v>
          </cell>
          <cell r="DA8">
            <v>1</v>
          </cell>
          <cell r="DB8">
            <v>162</v>
          </cell>
          <cell r="DC8">
            <v>400</v>
          </cell>
          <cell r="DD8">
            <v>48</v>
          </cell>
          <cell r="DE8">
            <v>2032</v>
          </cell>
          <cell r="DF8">
            <v>0</v>
          </cell>
          <cell r="DG8">
            <v>0</v>
          </cell>
          <cell r="DH8">
            <v>4</v>
          </cell>
          <cell r="DI8">
            <v>248</v>
          </cell>
          <cell r="DK8">
            <v>85</v>
          </cell>
          <cell r="DL8">
            <v>935</v>
          </cell>
          <cell r="DM8">
            <v>77</v>
          </cell>
          <cell r="DO8">
            <v>967</v>
          </cell>
          <cell r="DQ8">
            <v>648</v>
          </cell>
          <cell r="DR8">
            <v>594</v>
          </cell>
          <cell r="DS8">
            <v>87</v>
          </cell>
          <cell r="DT8">
            <v>16</v>
          </cell>
          <cell r="DU8">
            <v>16</v>
          </cell>
          <cell r="DV8">
            <v>16</v>
          </cell>
          <cell r="DW8">
            <v>0</v>
          </cell>
          <cell r="DX8" t="str">
            <v>наружные</v>
          </cell>
          <cell r="DY8">
            <v>4</v>
          </cell>
          <cell r="DZ8">
            <v>50</v>
          </cell>
          <cell r="EE8">
            <v>32</v>
          </cell>
          <cell r="EF8">
            <v>29.44</v>
          </cell>
          <cell r="EG8">
            <v>8</v>
          </cell>
          <cell r="EH8">
            <v>38.4</v>
          </cell>
          <cell r="EI8">
            <v>7.68</v>
          </cell>
          <cell r="EK8">
            <v>11.16</v>
          </cell>
          <cell r="EL8">
            <v>4.8</v>
          </cell>
          <cell r="EM8">
            <v>17.600000000000001</v>
          </cell>
          <cell r="EN8">
            <v>8.4500000000000011</v>
          </cell>
          <cell r="EO8">
            <v>0</v>
          </cell>
          <cell r="EP8">
            <v>0</v>
          </cell>
          <cell r="EQ8">
            <v>174</v>
          </cell>
          <cell r="ER8">
            <v>0</v>
          </cell>
          <cell r="ES8" t="str">
            <v>нет</v>
          </cell>
          <cell r="ET8">
            <v>0</v>
          </cell>
          <cell r="EU8">
            <v>0</v>
          </cell>
          <cell r="EV8">
            <v>1</v>
          </cell>
          <cell r="EW8">
            <v>0</v>
          </cell>
          <cell r="EX8">
            <v>0</v>
          </cell>
          <cell r="EY8">
            <v>0</v>
          </cell>
          <cell r="FH8">
            <v>0</v>
          </cell>
          <cell r="FI8">
            <v>5</v>
          </cell>
        </row>
        <row r="9">
          <cell r="A9">
            <v>4136</v>
          </cell>
          <cell r="B9" t="str">
            <v>Арх. Власова ул. д. 9 к. 1</v>
          </cell>
          <cell r="C9" t="str">
            <v>Арх. Власова ул.</v>
          </cell>
          <cell r="D9">
            <v>9</v>
          </cell>
          <cell r="E9">
            <v>1</v>
          </cell>
          <cell r="F9" t="str">
            <v>Протокол общего собрания собственников</v>
          </cell>
          <cell r="I9" t="str">
            <v>-</v>
          </cell>
          <cell r="K9" t="str">
            <v>-</v>
          </cell>
          <cell r="L9" t="str">
            <v>договор</v>
          </cell>
          <cell r="M9" t="str">
            <v>за счет регионального оператора</v>
          </cell>
          <cell r="N9">
            <v>1960</v>
          </cell>
          <cell r="O9">
            <v>1960</v>
          </cell>
          <cell r="P9" t="str">
            <v>I-515</v>
          </cell>
          <cell r="Q9" t="str">
            <v>МКД</v>
          </cell>
          <cell r="R9">
            <v>5</v>
          </cell>
          <cell r="S9">
            <v>5</v>
          </cell>
          <cell r="T9">
            <v>3</v>
          </cell>
          <cell r="W9">
            <v>61</v>
          </cell>
          <cell r="X9">
            <v>60</v>
          </cell>
          <cell r="Y9">
            <v>1</v>
          </cell>
          <cell r="Z9">
            <v>1</v>
          </cell>
          <cell r="AA9">
            <v>15</v>
          </cell>
          <cell r="AB9">
            <v>15</v>
          </cell>
          <cell r="AC9">
            <v>0</v>
          </cell>
          <cell r="AE9">
            <v>0</v>
          </cell>
          <cell r="AF9">
            <v>1</v>
          </cell>
          <cell r="AG9">
            <v>1</v>
          </cell>
          <cell r="AH9">
            <v>3112.7</v>
          </cell>
          <cell r="AI9">
            <v>2592</v>
          </cell>
          <cell r="AJ9">
            <v>520.70000000000005</v>
          </cell>
          <cell r="AK9">
            <v>1591.6999999999998</v>
          </cell>
          <cell r="AM9">
            <v>272</v>
          </cell>
          <cell r="AN9">
            <v>6.1</v>
          </cell>
          <cell r="AP9">
            <v>656.8</v>
          </cell>
          <cell r="AQ9">
            <v>107.66999999999999</v>
          </cell>
          <cell r="AR9">
            <v>164.33</v>
          </cell>
          <cell r="AS9">
            <v>0</v>
          </cell>
          <cell r="AT9" t="str">
            <v>Панельные</v>
          </cell>
          <cell r="AU9" t="str">
            <v>рубероид</v>
          </cell>
          <cell r="AV9">
            <v>60</v>
          </cell>
          <cell r="AZ9" t="str">
            <v>нет</v>
          </cell>
          <cell r="BA9" t="str">
            <v>-</v>
          </cell>
          <cell r="BB9" t="str">
            <v>-</v>
          </cell>
          <cell r="BC9" t="str">
            <v>-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 t="str">
            <v>-</v>
          </cell>
          <cell r="BK9" t="str">
            <v>-</v>
          </cell>
          <cell r="BL9" t="str">
            <v>-</v>
          </cell>
          <cell r="BM9" t="str">
            <v>-</v>
          </cell>
          <cell r="BN9" t="str">
            <v>-</v>
          </cell>
          <cell r="BO9" t="str">
            <v>-</v>
          </cell>
          <cell r="BP9" t="str">
            <v>-</v>
          </cell>
          <cell r="BQ9" t="str">
            <v>ленточный</v>
          </cell>
          <cell r="BS9" t="str">
            <v>Железобетонные</v>
          </cell>
          <cell r="BT9">
            <v>4320</v>
          </cell>
          <cell r="BU9">
            <v>4</v>
          </cell>
          <cell r="BV9" t="str">
            <v>Панельные</v>
          </cell>
          <cell r="BW9">
            <v>1827.5</v>
          </cell>
          <cell r="BX9">
            <v>831</v>
          </cell>
          <cell r="BY9">
            <v>827.5</v>
          </cell>
          <cell r="BZ9">
            <v>331</v>
          </cell>
          <cell r="CA9" t="str">
            <v>соответствует материалу стен</v>
          </cell>
          <cell r="CB9">
            <v>1458</v>
          </cell>
          <cell r="CC9">
            <v>1354.8</v>
          </cell>
          <cell r="CD9">
            <v>1</v>
          </cell>
          <cell r="CE9">
            <v>821</v>
          </cell>
          <cell r="CF9" t="str">
            <v>не скатная</v>
          </cell>
          <cell r="CG9">
            <v>125.1</v>
          </cell>
          <cell r="CH9">
            <v>197.9</v>
          </cell>
          <cell r="CI9">
            <v>656.8</v>
          </cell>
          <cell r="CK9">
            <v>0</v>
          </cell>
          <cell r="CL9">
            <v>0</v>
          </cell>
          <cell r="CM9">
            <v>0</v>
          </cell>
          <cell r="CR9">
            <v>0</v>
          </cell>
          <cell r="CZ9">
            <v>1</v>
          </cell>
          <cell r="DA9">
            <v>1</v>
          </cell>
          <cell r="DB9">
            <v>180</v>
          </cell>
          <cell r="DC9">
            <v>1300</v>
          </cell>
          <cell r="DD9">
            <v>33</v>
          </cell>
          <cell r="DE9">
            <v>1317.5</v>
          </cell>
          <cell r="DF9">
            <v>0</v>
          </cell>
          <cell r="DG9">
            <v>0</v>
          </cell>
          <cell r="DH9">
            <v>3</v>
          </cell>
          <cell r="DI9">
            <v>187</v>
          </cell>
          <cell r="DK9">
            <v>39</v>
          </cell>
          <cell r="DL9">
            <v>724.5</v>
          </cell>
          <cell r="DM9">
            <v>60</v>
          </cell>
          <cell r="DO9">
            <v>474.21999999999997</v>
          </cell>
          <cell r="DQ9">
            <v>666</v>
          </cell>
          <cell r="DR9">
            <v>484</v>
          </cell>
          <cell r="DS9">
            <v>87</v>
          </cell>
          <cell r="DT9">
            <v>12</v>
          </cell>
          <cell r="DU9">
            <v>12</v>
          </cell>
          <cell r="DV9">
            <v>15</v>
          </cell>
          <cell r="DW9">
            <v>0</v>
          </cell>
          <cell r="DX9" t="str">
            <v>наружные</v>
          </cell>
          <cell r="EE9">
            <v>12</v>
          </cell>
          <cell r="EF9">
            <v>22.1</v>
          </cell>
          <cell r="EG9">
            <v>6</v>
          </cell>
          <cell r="EH9">
            <v>28.799999999999997</v>
          </cell>
          <cell r="EI9">
            <v>5.76</v>
          </cell>
          <cell r="EK9">
            <v>8.370000000000001</v>
          </cell>
          <cell r="EL9">
            <v>3.5999999999999996</v>
          </cell>
          <cell r="EM9">
            <v>13.200000000000001</v>
          </cell>
          <cell r="EN9">
            <v>6.5</v>
          </cell>
          <cell r="EO9">
            <v>0</v>
          </cell>
          <cell r="EP9">
            <v>0</v>
          </cell>
          <cell r="EQ9">
            <v>139</v>
          </cell>
          <cell r="ER9">
            <v>0</v>
          </cell>
          <cell r="ES9" t="str">
            <v>нет</v>
          </cell>
          <cell r="ET9">
            <v>0</v>
          </cell>
          <cell r="EU9">
            <v>0</v>
          </cell>
          <cell r="EV9">
            <v>1</v>
          </cell>
          <cell r="EW9">
            <v>0</v>
          </cell>
          <cell r="EX9">
            <v>0</v>
          </cell>
          <cell r="EY9">
            <v>0</v>
          </cell>
          <cell r="FB9">
            <v>15</v>
          </cell>
          <cell r="FH9">
            <v>0</v>
          </cell>
          <cell r="FI9">
            <v>4</v>
          </cell>
        </row>
        <row r="10">
          <cell r="A10">
            <v>4137</v>
          </cell>
          <cell r="B10" t="str">
            <v>Арх. Власова ул. д. 9 к. 2</v>
          </cell>
          <cell r="C10" t="str">
            <v>Арх. Власова ул.</v>
          </cell>
          <cell r="D10">
            <v>9</v>
          </cell>
          <cell r="E10">
            <v>2</v>
          </cell>
          <cell r="F10" t="str">
            <v>Протокол общего собрания собственников</v>
          </cell>
          <cell r="I10" t="str">
            <v>-</v>
          </cell>
          <cell r="K10" t="str">
            <v>-</v>
          </cell>
          <cell r="L10" t="str">
            <v>договор</v>
          </cell>
          <cell r="M10" t="str">
            <v>за счет регионального оператора</v>
          </cell>
          <cell r="N10">
            <v>1960</v>
          </cell>
          <cell r="O10">
            <v>1960</v>
          </cell>
          <cell r="P10" t="str">
            <v>I-515</v>
          </cell>
          <cell r="Q10" t="str">
            <v>МКД</v>
          </cell>
          <cell r="R10">
            <v>5</v>
          </cell>
          <cell r="S10">
            <v>5</v>
          </cell>
          <cell r="T10">
            <v>4</v>
          </cell>
          <cell r="W10">
            <v>83</v>
          </cell>
          <cell r="X10">
            <v>80</v>
          </cell>
          <cell r="Y10">
            <v>3</v>
          </cell>
          <cell r="Z10">
            <v>3</v>
          </cell>
          <cell r="AA10">
            <v>20</v>
          </cell>
          <cell r="AB10">
            <v>36</v>
          </cell>
          <cell r="AC10">
            <v>0</v>
          </cell>
          <cell r="AE10">
            <v>0</v>
          </cell>
          <cell r="AF10">
            <v>1</v>
          </cell>
          <cell r="AG10">
            <v>1</v>
          </cell>
          <cell r="AH10">
            <v>4010.0000000000005</v>
          </cell>
          <cell r="AI10">
            <v>3395.5000000000005</v>
          </cell>
          <cell r="AJ10">
            <v>614.5</v>
          </cell>
          <cell r="AK10">
            <v>2246.1</v>
          </cell>
          <cell r="AM10">
            <v>392</v>
          </cell>
          <cell r="AN10">
            <v>7.5</v>
          </cell>
          <cell r="AP10">
            <v>923.3</v>
          </cell>
          <cell r="AQ10">
            <v>165.15</v>
          </cell>
          <cell r="AR10">
            <v>226.85</v>
          </cell>
          <cell r="AS10">
            <v>0</v>
          </cell>
          <cell r="AT10" t="str">
            <v>Каменные, кирпичные</v>
          </cell>
          <cell r="AU10" t="str">
            <v>рубероид</v>
          </cell>
          <cell r="AV10">
            <v>80</v>
          </cell>
          <cell r="AZ10" t="str">
            <v>нет</v>
          </cell>
          <cell r="BA10" t="str">
            <v>-</v>
          </cell>
          <cell r="BB10" t="str">
            <v>-</v>
          </cell>
          <cell r="BC10" t="str">
            <v>-</v>
          </cell>
          <cell r="BD10" t="str">
            <v>-</v>
          </cell>
          <cell r="BE10" t="str">
            <v>-</v>
          </cell>
          <cell r="BF10" t="str">
            <v>-</v>
          </cell>
          <cell r="BG10" t="str">
            <v>-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 t="str">
            <v>-</v>
          </cell>
          <cell r="BM10" t="str">
            <v>-</v>
          </cell>
          <cell r="BN10" t="str">
            <v>-</v>
          </cell>
          <cell r="BO10" t="str">
            <v>-</v>
          </cell>
          <cell r="BP10" t="str">
            <v>-</v>
          </cell>
          <cell r="BQ10" t="str">
            <v>ленточный</v>
          </cell>
          <cell r="BS10" t="str">
            <v>Железобетонные</v>
          </cell>
          <cell r="BT10">
            <v>7760</v>
          </cell>
          <cell r="BU10">
            <v>5</v>
          </cell>
          <cell r="BV10" t="str">
            <v>кирпичный</v>
          </cell>
          <cell r="BW10">
            <v>985</v>
          </cell>
          <cell r="BX10">
            <v>394</v>
          </cell>
          <cell r="BY10">
            <v>985</v>
          </cell>
          <cell r="BZ10">
            <v>394</v>
          </cell>
          <cell r="CA10" t="str">
            <v>соответствует материалу стен</v>
          </cell>
          <cell r="CB10">
            <v>1852</v>
          </cell>
          <cell r="CC10">
            <v>1722</v>
          </cell>
          <cell r="CD10">
            <v>1</v>
          </cell>
          <cell r="CE10">
            <v>1154</v>
          </cell>
          <cell r="CF10" t="str">
            <v>не скатная</v>
          </cell>
          <cell r="CG10">
            <v>160</v>
          </cell>
          <cell r="CH10">
            <v>253</v>
          </cell>
          <cell r="CI10">
            <v>923.3</v>
          </cell>
          <cell r="CK10">
            <v>0</v>
          </cell>
          <cell r="CL10">
            <v>0</v>
          </cell>
          <cell r="CM10">
            <v>0</v>
          </cell>
          <cell r="CR10">
            <v>0</v>
          </cell>
          <cell r="CZ10">
            <v>1</v>
          </cell>
          <cell r="DA10">
            <v>1</v>
          </cell>
          <cell r="DB10">
            <v>162</v>
          </cell>
          <cell r="DC10">
            <v>400</v>
          </cell>
          <cell r="DD10">
            <v>48</v>
          </cell>
          <cell r="DE10">
            <v>2032</v>
          </cell>
          <cell r="DF10">
            <v>0</v>
          </cell>
          <cell r="DG10">
            <v>0</v>
          </cell>
          <cell r="DH10">
            <v>4</v>
          </cell>
          <cell r="DI10">
            <v>248</v>
          </cell>
          <cell r="DK10">
            <v>85</v>
          </cell>
          <cell r="DL10">
            <v>935</v>
          </cell>
          <cell r="DM10">
            <v>80</v>
          </cell>
          <cell r="DO10">
            <v>967</v>
          </cell>
          <cell r="DQ10">
            <v>648</v>
          </cell>
          <cell r="DR10">
            <v>594</v>
          </cell>
          <cell r="DS10">
            <v>87</v>
          </cell>
          <cell r="DT10">
            <v>16</v>
          </cell>
          <cell r="DU10">
            <v>16</v>
          </cell>
          <cell r="DV10">
            <v>16</v>
          </cell>
          <cell r="DW10">
            <v>0</v>
          </cell>
          <cell r="DX10" t="str">
            <v>наружные</v>
          </cell>
          <cell r="EE10">
            <v>32</v>
          </cell>
          <cell r="EF10">
            <v>29.44</v>
          </cell>
          <cell r="EG10">
            <v>8</v>
          </cell>
          <cell r="EH10">
            <v>38.4</v>
          </cell>
          <cell r="EI10">
            <v>7.68</v>
          </cell>
          <cell r="EK10">
            <v>11.16</v>
          </cell>
          <cell r="EL10">
            <v>4.8</v>
          </cell>
          <cell r="EM10">
            <v>17.600000000000001</v>
          </cell>
          <cell r="EN10">
            <v>9.1</v>
          </cell>
          <cell r="EO10">
            <v>0</v>
          </cell>
          <cell r="EP10">
            <v>0</v>
          </cell>
          <cell r="EQ10">
            <v>197</v>
          </cell>
          <cell r="ER10">
            <v>0</v>
          </cell>
          <cell r="ES10" t="str">
            <v>нет</v>
          </cell>
          <cell r="ET10">
            <v>0</v>
          </cell>
          <cell r="EU10">
            <v>0</v>
          </cell>
          <cell r="EV10">
            <v>1</v>
          </cell>
          <cell r="EW10">
            <v>0</v>
          </cell>
          <cell r="EX10">
            <v>0</v>
          </cell>
          <cell r="EY10">
            <v>0</v>
          </cell>
          <cell r="FH10">
            <v>0</v>
          </cell>
          <cell r="FI10">
            <v>5</v>
          </cell>
        </row>
        <row r="11">
          <cell r="A11">
            <v>4138</v>
          </cell>
          <cell r="B11" t="str">
            <v>Арх. Власова ул. д. 9 к. 3</v>
          </cell>
          <cell r="C11" t="str">
            <v>Арх. Власова ул.</v>
          </cell>
          <cell r="D11">
            <v>9</v>
          </cell>
          <cell r="E11">
            <v>3</v>
          </cell>
          <cell r="F11" t="str">
            <v>Протокол общего собрания собственников</v>
          </cell>
          <cell r="I11" t="str">
            <v>-</v>
          </cell>
          <cell r="K11" t="str">
            <v>-</v>
          </cell>
          <cell r="L11" t="str">
            <v>договор</v>
          </cell>
          <cell r="M11" t="str">
            <v>за счет регионального оператора</v>
          </cell>
          <cell r="N11">
            <v>1960</v>
          </cell>
          <cell r="O11">
            <v>1960</v>
          </cell>
          <cell r="P11" t="str">
            <v>I-515</v>
          </cell>
          <cell r="Q11" t="str">
            <v>МКД</v>
          </cell>
          <cell r="R11">
            <v>5</v>
          </cell>
          <cell r="S11">
            <v>5</v>
          </cell>
          <cell r="T11">
            <v>4</v>
          </cell>
          <cell r="W11">
            <v>83</v>
          </cell>
          <cell r="X11">
            <v>80</v>
          </cell>
          <cell r="Y11">
            <v>3</v>
          </cell>
          <cell r="Z11">
            <v>3</v>
          </cell>
          <cell r="AA11">
            <v>20</v>
          </cell>
          <cell r="AB11">
            <v>36</v>
          </cell>
          <cell r="AC11">
            <v>0</v>
          </cell>
          <cell r="AE11">
            <v>0</v>
          </cell>
          <cell r="AF11">
            <v>1</v>
          </cell>
          <cell r="AG11">
            <v>1</v>
          </cell>
          <cell r="AH11">
            <v>4119.2</v>
          </cell>
          <cell r="AI11">
            <v>3394.3</v>
          </cell>
          <cell r="AJ11">
            <v>724.9</v>
          </cell>
          <cell r="AK11">
            <v>2244.3000000000002</v>
          </cell>
          <cell r="AM11">
            <v>399</v>
          </cell>
          <cell r="AN11">
            <v>7.5</v>
          </cell>
          <cell r="AP11">
            <v>918.9</v>
          </cell>
          <cell r="AQ11">
            <v>167.97</v>
          </cell>
          <cell r="AR11">
            <v>231.03</v>
          </cell>
          <cell r="AS11">
            <v>0</v>
          </cell>
          <cell r="AT11" t="str">
            <v>Каменные, кирпичные</v>
          </cell>
          <cell r="AU11" t="str">
            <v>рубероид</v>
          </cell>
          <cell r="AV11">
            <v>80</v>
          </cell>
          <cell r="AZ11" t="str">
            <v>нет</v>
          </cell>
          <cell r="BA11" t="str">
            <v>-</v>
          </cell>
          <cell r="BB11" t="str">
            <v>-</v>
          </cell>
          <cell r="BC11" t="str">
            <v>-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 t="str">
            <v>-</v>
          </cell>
          <cell r="BK11" t="str">
            <v>-</v>
          </cell>
          <cell r="BL11" t="str">
            <v>-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 t="str">
            <v>ленточный</v>
          </cell>
          <cell r="BS11" t="str">
            <v>Железобетонные</v>
          </cell>
          <cell r="BT11">
            <v>7760</v>
          </cell>
          <cell r="BU11">
            <v>5</v>
          </cell>
          <cell r="BV11" t="str">
            <v>кирпичный</v>
          </cell>
          <cell r="BW11">
            <v>985</v>
          </cell>
          <cell r="BX11">
            <v>394</v>
          </cell>
          <cell r="BY11">
            <v>985</v>
          </cell>
          <cell r="BZ11">
            <v>394</v>
          </cell>
          <cell r="CA11" t="str">
            <v>соответствует материалу стен</v>
          </cell>
          <cell r="CB11">
            <v>1852</v>
          </cell>
          <cell r="CC11">
            <v>1722</v>
          </cell>
          <cell r="CD11">
            <v>1</v>
          </cell>
          <cell r="CE11">
            <v>1011</v>
          </cell>
          <cell r="CF11" t="str">
            <v>не скатная</v>
          </cell>
          <cell r="CG11">
            <v>160</v>
          </cell>
          <cell r="CH11">
            <v>253</v>
          </cell>
          <cell r="CI11">
            <v>918.9</v>
          </cell>
          <cell r="CK11">
            <v>0</v>
          </cell>
          <cell r="CL11">
            <v>0</v>
          </cell>
          <cell r="CM11">
            <v>0</v>
          </cell>
          <cell r="CR11">
            <v>0</v>
          </cell>
          <cell r="CZ11">
            <v>1</v>
          </cell>
          <cell r="DA11">
            <v>1</v>
          </cell>
          <cell r="DB11">
            <v>162</v>
          </cell>
          <cell r="DC11">
            <v>400</v>
          </cell>
          <cell r="DD11">
            <v>48</v>
          </cell>
          <cell r="DE11">
            <v>2032</v>
          </cell>
          <cell r="DF11">
            <v>0</v>
          </cell>
          <cell r="DG11">
            <v>0</v>
          </cell>
          <cell r="DH11">
            <v>4</v>
          </cell>
          <cell r="DI11">
            <v>248</v>
          </cell>
          <cell r="DK11">
            <v>85</v>
          </cell>
          <cell r="DL11">
            <v>935</v>
          </cell>
          <cell r="DM11">
            <v>80</v>
          </cell>
          <cell r="DO11">
            <v>967</v>
          </cell>
          <cell r="DQ11">
            <v>648</v>
          </cell>
          <cell r="DR11">
            <v>594</v>
          </cell>
          <cell r="DS11">
            <v>87</v>
          </cell>
          <cell r="DT11">
            <v>16</v>
          </cell>
          <cell r="DU11">
            <v>16</v>
          </cell>
          <cell r="DV11">
            <v>16</v>
          </cell>
          <cell r="DW11">
            <v>0</v>
          </cell>
          <cell r="DX11" t="str">
            <v>наружные</v>
          </cell>
          <cell r="EE11">
            <v>32</v>
          </cell>
          <cell r="EF11">
            <v>29.44</v>
          </cell>
          <cell r="EG11">
            <v>8</v>
          </cell>
          <cell r="EH11">
            <v>38.4</v>
          </cell>
          <cell r="EI11">
            <v>7.68</v>
          </cell>
          <cell r="EK11">
            <v>11.16</v>
          </cell>
          <cell r="EL11">
            <v>4.8</v>
          </cell>
          <cell r="EM11">
            <v>17.600000000000001</v>
          </cell>
          <cell r="EN11">
            <v>9.1</v>
          </cell>
          <cell r="EO11">
            <v>0</v>
          </cell>
          <cell r="EP11">
            <v>0</v>
          </cell>
          <cell r="EQ11">
            <v>177</v>
          </cell>
          <cell r="ER11">
            <v>0</v>
          </cell>
          <cell r="ES11" t="str">
            <v>нет</v>
          </cell>
          <cell r="ET11">
            <v>0</v>
          </cell>
          <cell r="EU11">
            <v>0</v>
          </cell>
          <cell r="EV11">
            <v>1</v>
          </cell>
          <cell r="EW11">
            <v>0</v>
          </cell>
          <cell r="EX11">
            <v>0</v>
          </cell>
          <cell r="EY11">
            <v>0</v>
          </cell>
          <cell r="FH11">
            <v>0</v>
          </cell>
          <cell r="FI11">
            <v>5</v>
          </cell>
        </row>
        <row r="12">
          <cell r="A12">
            <v>4139</v>
          </cell>
          <cell r="B12" t="str">
            <v>Арх. Власова ул. д. 11 к. 1</v>
          </cell>
          <cell r="C12" t="str">
            <v>Арх. Власова ул.</v>
          </cell>
          <cell r="D12">
            <v>11</v>
          </cell>
          <cell r="E12">
            <v>1</v>
          </cell>
          <cell r="F12" t="str">
            <v>Протокол общего собрания собственников</v>
          </cell>
          <cell r="I12" t="str">
            <v>-</v>
          </cell>
          <cell r="K12" t="str">
            <v>-</v>
          </cell>
          <cell r="L12" t="str">
            <v>договор</v>
          </cell>
          <cell r="M12" t="str">
            <v>за счет регионального оператора</v>
          </cell>
          <cell r="N12">
            <v>1960</v>
          </cell>
          <cell r="O12">
            <v>1960</v>
          </cell>
          <cell r="P12" t="str">
            <v>I-515</v>
          </cell>
          <cell r="Q12" t="str">
            <v>МКД</v>
          </cell>
          <cell r="R12">
            <v>5</v>
          </cell>
          <cell r="S12">
            <v>5</v>
          </cell>
          <cell r="T12">
            <v>3</v>
          </cell>
          <cell r="W12">
            <v>60</v>
          </cell>
          <cell r="X12">
            <v>60</v>
          </cell>
          <cell r="Y12">
            <v>0</v>
          </cell>
          <cell r="Z12">
            <v>1</v>
          </cell>
          <cell r="AA12">
            <v>15</v>
          </cell>
          <cell r="AB12">
            <v>15</v>
          </cell>
          <cell r="AC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2527.1</v>
          </cell>
          <cell r="AI12">
            <v>2527.1</v>
          </cell>
          <cell r="AJ12">
            <v>0</v>
          </cell>
          <cell r="AK12">
            <v>1616</v>
          </cell>
          <cell r="AM12">
            <v>284</v>
          </cell>
          <cell r="AN12">
            <v>5.8</v>
          </cell>
          <cell r="AP12">
            <v>663.1</v>
          </cell>
          <cell r="AQ12">
            <v>114.28999999999999</v>
          </cell>
          <cell r="AR12">
            <v>169.71</v>
          </cell>
          <cell r="AS12">
            <v>0</v>
          </cell>
          <cell r="AT12" t="str">
            <v>Панельные</v>
          </cell>
          <cell r="AU12" t="str">
            <v>рубероид</v>
          </cell>
          <cell r="AV12">
            <v>60</v>
          </cell>
          <cell r="AZ12" t="str">
            <v>нет</v>
          </cell>
          <cell r="BA12" t="str">
            <v>-</v>
          </cell>
          <cell r="BB12" t="str">
            <v>-</v>
          </cell>
          <cell r="BC12" t="str">
            <v>-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 t="str">
            <v>-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ленточный</v>
          </cell>
          <cell r="BS12" t="str">
            <v>Железобетонные</v>
          </cell>
          <cell r="BT12">
            <v>4320</v>
          </cell>
          <cell r="BU12">
            <v>3</v>
          </cell>
          <cell r="BV12" t="str">
            <v>Панельные</v>
          </cell>
          <cell r="BW12">
            <v>1827.5</v>
          </cell>
          <cell r="BX12">
            <v>831</v>
          </cell>
          <cell r="BY12">
            <v>827.5</v>
          </cell>
          <cell r="BZ12">
            <v>331</v>
          </cell>
          <cell r="CA12" t="str">
            <v>соответствует материалу стен</v>
          </cell>
          <cell r="CB12">
            <v>1458</v>
          </cell>
          <cell r="CC12">
            <v>1354.8</v>
          </cell>
          <cell r="CD12">
            <v>1</v>
          </cell>
          <cell r="CE12">
            <v>729</v>
          </cell>
          <cell r="CF12" t="str">
            <v>не скатная</v>
          </cell>
          <cell r="CG12">
            <v>125.1</v>
          </cell>
          <cell r="CH12">
            <v>197.9</v>
          </cell>
          <cell r="CI12">
            <v>663.1</v>
          </cell>
          <cell r="CK12">
            <v>0</v>
          </cell>
          <cell r="CL12">
            <v>0</v>
          </cell>
          <cell r="CM12">
            <v>0</v>
          </cell>
          <cell r="CR12">
            <v>0</v>
          </cell>
          <cell r="CZ12">
            <v>1</v>
          </cell>
          <cell r="DA12">
            <v>1</v>
          </cell>
          <cell r="DB12">
            <v>180</v>
          </cell>
          <cell r="DC12">
            <v>1300</v>
          </cell>
          <cell r="DD12">
            <v>33</v>
          </cell>
          <cell r="DE12">
            <v>1317.5</v>
          </cell>
          <cell r="DF12">
            <v>0</v>
          </cell>
          <cell r="DG12">
            <v>0</v>
          </cell>
          <cell r="DH12">
            <v>3</v>
          </cell>
          <cell r="DI12">
            <v>187</v>
          </cell>
          <cell r="DK12">
            <v>39</v>
          </cell>
          <cell r="DL12">
            <v>724.5</v>
          </cell>
          <cell r="DM12">
            <v>60</v>
          </cell>
          <cell r="DO12">
            <v>474.21999999999997</v>
          </cell>
          <cell r="DQ12">
            <v>666</v>
          </cell>
          <cell r="DR12">
            <v>484</v>
          </cell>
          <cell r="DS12">
            <v>87</v>
          </cell>
          <cell r="DT12">
            <v>12</v>
          </cell>
          <cell r="DU12">
            <v>12</v>
          </cell>
          <cell r="DV12">
            <v>15</v>
          </cell>
          <cell r="DW12">
            <v>0</v>
          </cell>
          <cell r="DX12" t="str">
            <v>наружные</v>
          </cell>
          <cell r="EE12">
            <v>12</v>
          </cell>
          <cell r="EF12">
            <v>22.1</v>
          </cell>
          <cell r="EG12">
            <v>6</v>
          </cell>
          <cell r="EH12">
            <v>28.799999999999997</v>
          </cell>
          <cell r="EI12">
            <v>5.76</v>
          </cell>
          <cell r="EK12">
            <v>8.370000000000001</v>
          </cell>
          <cell r="EL12">
            <v>3.5999999999999996</v>
          </cell>
          <cell r="EM12">
            <v>13.200000000000001</v>
          </cell>
          <cell r="EN12">
            <v>6.5</v>
          </cell>
          <cell r="EO12">
            <v>0</v>
          </cell>
          <cell r="EP12">
            <v>0</v>
          </cell>
          <cell r="EQ12">
            <v>124</v>
          </cell>
          <cell r="ER12">
            <v>0</v>
          </cell>
          <cell r="ES12" t="str">
            <v>нет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FH12">
            <v>0</v>
          </cell>
          <cell r="FI12">
            <v>4</v>
          </cell>
        </row>
        <row r="13">
          <cell r="A13">
            <v>4140</v>
          </cell>
          <cell r="B13" t="str">
            <v>Арх. Власова ул. д. 11 к. 2</v>
          </cell>
          <cell r="C13" t="str">
            <v>Арх. Власова ул.</v>
          </cell>
          <cell r="D13">
            <v>11</v>
          </cell>
          <cell r="E13">
            <v>2</v>
          </cell>
          <cell r="F13" t="str">
            <v>Протокол общего собрания собственников</v>
          </cell>
          <cell r="I13" t="str">
            <v>-</v>
          </cell>
          <cell r="K13" t="str">
            <v>-</v>
          </cell>
          <cell r="L13" t="str">
            <v>договор</v>
          </cell>
          <cell r="M13" t="str">
            <v>за счет регионального оператора</v>
          </cell>
          <cell r="N13">
            <v>1961</v>
          </cell>
          <cell r="O13">
            <v>1961</v>
          </cell>
          <cell r="P13" t="str">
            <v>I-515</v>
          </cell>
          <cell r="Q13" t="str">
            <v>МКД</v>
          </cell>
          <cell r="R13">
            <v>5</v>
          </cell>
          <cell r="S13">
            <v>5</v>
          </cell>
          <cell r="T13">
            <v>4</v>
          </cell>
          <cell r="W13">
            <v>80</v>
          </cell>
          <cell r="X13">
            <v>80</v>
          </cell>
          <cell r="Y13">
            <v>0</v>
          </cell>
          <cell r="Z13">
            <v>1</v>
          </cell>
          <cell r="AA13">
            <v>20</v>
          </cell>
          <cell r="AB13">
            <v>36</v>
          </cell>
          <cell r="AC13">
            <v>0</v>
          </cell>
          <cell r="AD13">
            <v>21</v>
          </cell>
          <cell r="AE13">
            <v>1</v>
          </cell>
          <cell r="AF13">
            <v>1</v>
          </cell>
          <cell r="AG13">
            <v>0</v>
          </cell>
          <cell r="AH13">
            <v>3511.2</v>
          </cell>
          <cell r="AI13">
            <v>3511.2</v>
          </cell>
          <cell r="AJ13">
            <v>0</v>
          </cell>
          <cell r="AK13">
            <v>2208.1999999999998</v>
          </cell>
          <cell r="AM13">
            <v>311</v>
          </cell>
          <cell r="AN13">
            <v>72</v>
          </cell>
          <cell r="AP13">
            <v>912.6</v>
          </cell>
          <cell r="AQ13">
            <v>158.32</v>
          </cell>
          <cell r="AR13">
            <v>168.68</v>
          </cell>
          <cell r="AS13">
            <v>0</v>
          </cell>
          <cell r="AT13" t="str">
            <v>Панельные</v>
          </cell>
          <cell r="AU13" t="str">
            <v>рубероид</v>
          </cell>
          <cell r="AV13">
            <v>80</v>
          </cell>
          <cell r="AZ13" t="str">
            <v>нет</v>
          </cell>
          <cell r="BA13" t="str">
            <v>-</v>
          </cell>
          <cell r="BB13" t="str">
            <v>-</v>
          </cell>
          <cell r="BC13" t="str">
            <v>-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ленточный</v>
          </cell>
          <cell r="BS13" t="str">
            <v>Железобетонные</v>
          </cell>
          <cell r="BT13">
            <v>7760</v>
          </cell>
          <cell r="BU13">
            <v>4</v>
          </cell>
          <cell r="BV13" t="str">
            <v>Панельные</v>
          </cell>
          <cell r="BW13">
            <v>985</v>
          </cell>
          <cell r="BX13">
            <v>394</v>
          </cell>
          <cell r="BY13">
            <v>985</v>
          </cell>
          <cell r="BZ13">
            <v>394</v>
          </cell>
          <cell r="CA13" t="str">
            <v>окрашенный</v>
          </cell>
          <cell r="CB13">
            <v>1852</v>
          </cell>
          <cell r="CC13">
            <v>1722</v>
          </cell>
          <cell r="CD13">
            <v>1</v>
          </cell>
          <cell r="CE13">
            <v>985</v>
          </cell>
          <cell r="CF13" t="str">
            <v>не скатная</v>
          </cell>
          <cell r="CG13">
            <v>160</v>
          </cell>
          <cell r="CH13">
            <v>253</v>
          </cell>
          <cell r="CI13">
            <v>912.6</v>
          </cell>
          <cell r="CK13">
            <v>0</v>
          </cell>
          <cell r="CL13">
            <v>0</v>
          </cell>
          <cell r="CM13">
            <v>0</v>
          </cell>
          <cell r="CR13">
            <v>0</v>
          </cell>
          <cell r="CZ13">
            <v>1</v>
          </cell>
          <cell r="DA13">
            <v>1</v>
          </cell>
          <cell r="DB13">
            <v>162</v>
          </cell>
          <cell r="DC13">
            <v>400</v>
          </cell>
          <cell r="DD13">
            <v>48</v>
          </cell>
          <cell r="DE13">
            <v>2032</v>
          </cell>
          <cell r="DF13">
            <v>0</v>
          </cell>
          <cell r="DG13">
            <v>0</v>
          </cell>
          <cell r="DH13">
            <v>4</v>
          </cell>
          <cell r="DI13">
            <v>248</v>
          </cell>
          <cell r="DK13">
            <v>85</v>
          </cell>
          <cell r="DL13">
            <v>935</v>
          </cell>
          <cell r="DM13">
            <v>80</v>
          </cell>
          <cell r="DO13">
            <v>967</v>
          </cell>
          <cell r="DQ13">
            <v>648</v>
          </cell>
          <cell r="DR13">
            <v>594</v>
          </cell>
          <cell r="DS13">
            <v>87</v>
          </cell>
          <cell r="DT13">
            <v>16</v>
          </cell>
          <cell r="DU13">
            <v>16</v>
          </cell>
          <cell r="DV13">
            <v>16</v>
          </cell>
          <cell r="DW13">
            <v>0</v>
          </cell>
          <cell r="DX13" t="str">
            <v>наружные</v>
          </cell>
          <cell r="EE13">
            <v>32</v>
          </cell>
          <cell r="EF13">
            <v>29.44</v>
          </cell>
          <cell r="EG13">
            <v>8</v>
          </cell>
          <cell r="EH13">
            <v>38.4</v>
          </cell>
          <cell r="EI13">
            <v>7.68</v>
          </cell>
          <cell r="EK13">
            <v>11.16</v>
          </cell>
          <cell r="EL13">
            <v>4.8</v>
          </cell>
          <cell r="EM13">
            <v>17.600000000000001</v>
          </cell>
          <cell r="EN13">
            <v>9.1</v>
          </cell>
          <cell r="EO13">
            <v>0</v>
          </cell>
          <cell r="EP13">
            <v>0</v>
          </cell>
          <cell r="EQ13">
            <v>163</v>
          </cell>
          <cell r="ER13">
            <v>0</v>
          </cell>
          <cell r="ES13" t="str">
            <v>нет</v>
          </cell>
          <cell r="ET13">
            <v>0</v>
          </cell>
          <cell r="EU13">
            <v>0</v>
          </cell>
          <cell r="EV13">
            <v>1</v>
          </cell>
          <cell r="EW13">
            <v>0</v>
          </cell>
          <cell r="EX13">
            <v>0</v>
          </cell>
          <cell r="EY13">
            <v>0</v>
          </cell>
          <cell r="FH13">
            <v>0</v>
          </cell>
          <cell r="FI13">
            <v>5</v>
          </cell>
        </row>
        <row r="14">
          <cell r="A14">
            <v>4141</v>
          </cell>
          <cell r="B14" t="str">
            <v>Арх. Власова ул. д. 11 к. 4</v>
          </cell>
          <cell r="C14" t="str">
            <v>Арх. Власова ул.</v>
          </cell>
          <cell r="D14">
            <v>11</v>
          </cell>
          <cell r="E14">
            <v>4</v>
          </cell>
          <cell r="F14" t="str">
            <v>Протокол общего собрания собственников</v>
          </cell>
          <cell r="I14" t="str">
            <v>-</v>
          </cell>
          <cell r="K14" t="str">
            <v>-</v>
          </cell>
          <cell r="L14" t="str">
            <v>договор</v>
          </cell>
          <cell r="M14" t="str">
            <v>за счет регионального оператора</v>
          </cell>
          <cell r="N14">
            <v>1960</v>
          </cell>
          <cell r="O14">
            <v>1960</v>
          </cell>
          <cell r="P14" t="str">
            <v>I-511</v>
          </cell>
          <cell r="Q14" t="str">
            <v>МКД</v>
          </cell>
          <cell r="R14">
            <v>5</v>
          </cell>
          <cell r="S14">
            <v>5</v>
          </cell>
          <cell r="T14">
            <v>4</v>
          </cell>
          <cell r="W14">
            <v>80</v>
          </cell>
          <cell r="X14">
            <v>80</v>
          </cell>
          <cell r="Y14">
            <v>0</v>
          </cell>
          <cell r="Z14">
            <v>1</v>
          </cell>
          <cell r="AA14">
            <v>20</v>
          </cell>
          <cell r="AB14">
            <v>36</v>
          </cell>
          <cell r="AC14">
            <v>0</v>
          </cell>
          <cell r="AE14">
            <v>1</v>
          </cell>
          <cell r="AF14">
            <v>1</v>
          </cell>
          <cell r="AG14">
            <v>0</v>
          </cell>
          <cell r="AH14">
            <v>3426.1</v>
          </cell>
          <cell r="AI14">
            <v>3426.1</v>
          </cell>
          <cell r="AJ14">
            <v>0</v>
          </cell>
          <cell r="AK14">
            <v>2252.3000000000002</v>
          </cell>
          <cell r="AM14">
            <v>388</v>
          </cell>
          <cell r="AN14">
            <v>5.0999999999999996</v>
          </cell>
          <cell r="AP14">
            <v>929.6</v>
          </cell>
          <cell r="AQ14">
            <v>155.22</v>
          </cell>
          <cell r="AR14">
            <v>232.78</v>
          </cell>
          <cell r="AS14">
            <v>0</v>
          </cell>
          <cell r="AT14" t="str">
            <v>Каменные, кирпичные</v>
          </cell>
          <cell r="AU14" t="str">
            <v xml:space="preserve">рубероид </v>
          </cell>
          <cell r="AV14">
            <v>80</v>
          </cell>
          <cell r="AZ14" t="str">
            <v>нет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ленточный</v>
          </cell>
          <cell r="BS14" t="str">
            <v>Железобетонные</v>
          </cell>
          <cell r="BT14">
            <v>7760</v>
          </cell>
          <cell r="BU14">
            <v>4</v>
          </cell>
          <cell r="BV14" t="str">
            <v>кирпичный</v>
          </cell>
          <cell r="BW14">
            <v>985</v>
          </cell>
          <cell r="BX14">
            <v>394</v>
          </cell>
          <cell r="BY14">
            <v>985</v>
          </cell>
          <cell r="BZ14">
            <v>394</v>
          </cell>
          <cell r="CA14" t="str">
            <v>соответствует материалу стен</v>
          </cell>
          <cell r="CB14">
            <v>1852</v>
          </cell>
          <cell r="CC14">
            <v>1722</v>
          </cell>
          <cell r="CD14">
            <v>1</v>
          </cell>
          <cell r="CE14">
            <v>1023</v>
          </cell>
          <cell r="CF14" t="str">
            <v>не скатная</v>
          </cell>
          <cell r="CG14">
            <v>160</v>
          </cell>
          <cell r="CH14">
            <v>253</v>
          </cell>
          <cell r="CI14">
            <v>929.6</v>
          </cell>
          <cell r="CK14">
            <v>0</v>
          </cell>
          <cell r="CL14">
            <v>0</v>
          </cell>
          <cell r="CM14">
            <v>0</v>
          </cell>
          <cell r="CR14">
            <v>0</v>
          </cell>
          <cell r="CZ14">
            <v>1</v>
          </cell>
          <cell r="DA14">
            <v>1</v>
          </cell>
          <cell r="DB14">
            <v>162</v>
          </cell>
          <cell r="DC14">
            <v>400</v>
          </cell>
          <cell r="DD14">
            <v>48</v>
          </cell>
          <cell r="DE14">
            <v>2032</v>
          </cell>
          <cell r="DF14">
            <v>0</v>
          </cell>
          <cell r="DG14">
            <v>0</v>
          </cell>
          <cell r="DH14">
            <v>4</v>
          </cell>
          <cell r="DI14">
            <v>248</v>
          </cell>
          <cell r="DK14">
            <v>85</v>
          </cell>
          <cell r="DL14">
            <v>935</v>
          </cell>
          <cell r="DM14">
            <v>80</v>
          </cell>
          <cell r="DO14">
            <v>967</v>
          </cell>
          <cell r="DQ14">
            <v>648</v>
          </cell>
          <cell r="DR14">
            <v>594</v>
          </cell>
          <cell r="DS14">
            <v>87</v>
          </cell>
          <cell r="DT14">
            <v>16</v>
          </cell>
          <cell r="DU14">
            <v>16</v>
          </cell>
          <cell r="DV14">
            <v>16</v>
          </cell>
          <cell r="DW14">
            <v>0</v>
          </cell>
          <cell r="DX14" t="str">
            <v>наружные</v>
          </cell>
          <cell r="EE14">
            <v>32</v>
          </cell>
          <cell r="EF14">
            <v>29.44</v>
          </cell>
          <cell r="EG14">
            <v>8</v>
          </cell>
          <cell r="EH14">
            <v>38.4</v>
          </cell>
          <cell r="EI14">
            <v>7.68</v>
          </cell>
          <cell r="EK14">
            <v>11.16</v>
          </cell>
          <cell r="EL14">
            <v>4.8</v>
          </cell>
          <cell r="EM14">
            <v>17.600000000000001</v>
          </cell>
          <cell r="EN14">
            <v>9.1</v>
          </cell>
          <cell r="EO14">
            <v>0</v>
          </cell>
          <cell r="EP14">
            <v>0</v>
          </cell>
          <cell r="EQ14">
            <v>156</v>
          </cell>
          <cell r="ER14">
            <v>0</v>
          </cell>
          <cell r="ES14" t="str">
            <v>нет</v>
          </cell>
          <cell r="ET14">
            <v>0</v>
          </cell>
          <cell r="EU14">
            <v>0</v>
          </cell>
          <cell r="EV14">
            <v>1</v>
          </cell>
          <cell r="EW14">
            <v>0</v>
          </cell>
          <cell r="EX14">
            <v>0</v>
          </cell>
          <cell r="EY14">
            <v>0</v>
          </cell>
          <cell r="FH14">
            <v>0</v>
          </cell>
          <cell r="FI14">
            <v>5</v>
          </cell>
        </row>
        <row r="15">
          <cell r="A15">
            <v>4142</v>
          </cell>
          <cell r="B15" t="str">
            <v>Арх. Власова ул. д. 13 к. 1</v>
          </cell>
          <cell r="C15" t="str">
            <v>Арх. Власова ул.</v>
          </cell>
          <cell r="D15">
            <v>13</v>
          </cell>
          <cell r="E15">
            <v>1</v>
          </cell>
          <cell r="F15" t="str">
            <v>Протокол общего собрания собственников</v>
          </cell>
          <cell r="I15" t="str">
            <v>-</v>
          </cell>
          <cell r="K15" t="str">
            <v>-</v>
          </cell>
          <cell r="L15" t="str">
            <v>договор</v>
          </cell>
          <cell r="M15" t="str">
            <v>за счет регионального оператора</v>
          </cell>
          <cell r="N15">
            <v>1962</v>
          </cell>
          <cell r="O15">
            <v>1962</v>
          </cell>
          <cell r="P15" t="str">
            <v>I-515</v>
          </cell>
          <cell r="Q15" t="str">
            <v>МКД</v>
          </cell>
          <cell r="R15">
            <v>5</v>
          </cell>
          <cell r="S15">
            <v>5</v>
          </cell>
          <cell r="T15">
            <v>3</v>
          </cell>
          <cell r="W15">
            <v>60</v>
          </cell>
          <cell r="X15">
            <v>60</v>
          </cell>
          <cell r="Y15">
            <v>0</v>
          </cell>
          <cell r="Z15">
            <v>1</v>
          </cell>
          <cell r="AA15">
            <v>15</v>
          </cell>
          <cell r="AB15">
            <v>15</v>
          </cell>
          <cell r="AC15">
            <v>0</v>
          </cell>
          <cell r="AE15">
            <v>1</v>
          </cell>
          <cell r="AF15">
            <v>1</v>
          </cell>
          <cell r="AG15">
            <v>0</v>
          </cell>
          <cell r="AH15">
            <v>2586.8000000000002</v>
          </cell>
          <cell r="AI15">
            <v>2586.8000000000002</v>
          </cell>
          <cell r="AJ15">
            <v>0</v>
          </cell>
          <cell r="AK15">
            <v>1593.6</v>
          </cell>
          <cell r="AM15">
            <v>228</v>
          </cell>
          <cell r="AN15">
            <v>6</v>
          </cell>
          <cell r="AP15">
            <v>679.8</v>
          </cell>
          <cell r="AQ15">
            <v>84.9</v>
          </cell>
          <cell r="AR15">
            <v>123.1</v>
          </cell>
          <cell r="AS15">
            <v>0</v>
          </cell>
          <cell r="AT15" t="str">
            <v>Панельные</v>
          </cell>
          <cell r="AU15" t="str">
            <v>рубероид</v>
          </cell>
          <cell r="AV15">
            <v>60</v>
          </cell>
          <cell r="AZ15" t="str">
            <v>нет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ленточный</v>
          </cell>
          <cell r="BS15" t="str">
            <v>Железобетонные</v>
          </cell>
          <cell r="BT15">
            <v>4320</v>
          </cell>
          <cell r="BU15">
            <v>3</v>
          </cell>
          <cell r="BV15" t="str">
            <v>Панельные</v>
          </cell>
          <cell r="BW15">
            <v>1827.5</v>
          </cell>
          <cell r="BX15">
            <v>831</v>
          </cell>
          <cell r="BY15">
            <v>827.5</v>
          </cell>
          <cell r="BZ15">
            <v>331</v>
          </cell>
          <cell r="CA15" t="str">
            <v>соответствует материалу стен</v>
          </cell>
          <cell r="CB15">
            <v>1458</v>
          </cell>
          <cell r="CC15">
            <v>1354.8</v>
          </cell>
          <cell r="CD15">
            <v>1</v>
          </cell>
          <cell r="CE15">
            <v>850</v>
          </cell>
          <cell r="CF15" t="str">
            <v>не скатная</v>
          </cell>
          <cell r="CG15">
            <v>125.1</v>
          </cell>
          <cell r="CH15">
            <v>197.9</v>
          </cell>
          <cell r="CI15">
            <v>679.8</v>
          </cell>
          <cell r="CK15">
            <v>0</v>
          </cell>
          <cell r="CL15">
            <v>0</v>
          </cell>
          <cell r="CM15">
            <v>0</v>
          </cell>
          <cell r="CR15">
            <v>0</v>
          </cell>
          <cell r="CZ15">
            <v>1</v>
          </cell>
          <cell r="DA15">
            <v>1</v>
          </cell>
          <cell r="DB15">
            <v>180</v>
          </cell>
          <cell r="DC15">
            <v>1300</v>
          </cell>
          <cell r="DD15">
            <v>33</v>
          </cell>
          <cell r="DE15">
            <v>1317.5</v>
          </cell>
          <cell r="DF15">
            <v>0</v>
          </cell>
          <cell r="DG15">
            <v>0</v>
          </cell>
          <cell r="DH15">
            <v>3</v>
          </cell>
          <cell r="DI15">
            <v>187</v>
          </cell>
          <cell r="DK15">
            <v>39</v>
          </cell>
          <cell r="DL15">
            <v>724.5</v>
          </cell>
          <cell r="DM15">
            <v>60</v>
          </cell>
          <cell r="DO15">
            <v>474.21999999999997</v>
          </cell>
          <cell r="DQ15">
            <v>666</v>
          </cell>
          <cell r="DR15">
            <v>484</v>
          </cell>
          <cell r="DS15">
            <v>87</v>
          </cell>
          <cell r="DT15">
            <v>12</v>
          </cell>
          <cell r="DU15">
            <v>12</v>
          </cell>
          <cell r="DV15">
            <v>15</v>
          </cell>
          <cell r="DW15">
            <v>0</v>
          </cell>
          <cell r="DX15" t="str">
            <v>наружные</v>
          </cell>
          <cell r="EE15">
            <v>12</v>
          </cell>
          <cell r="EF15">
            <v>22.1</v>
          </cell>
          <cell r="EG15">
            <v>6</v>
          </cell>
          <cell r="EH15">
            <v>28.799999999999997</v>
          </cell>
          <cell r="EI15">
            <v>5.76</v>
          </cell>
          <cell r="EK15">
            <v>8.370000000000001</v>
          </cell>
          <cell r="EL15">
            <v>3.5999999999999996</v>
          </cell>
          <cell r="EM15">
            <v>13.200000000000001</v>
          </cell>
          <cell r="EN15">
            <v>6.5</v>
          </cell>
          <cell r="EO15">
            <v>0</v>
          </cell>
          <cell r="EP15">
            <v>0</v>
          </cell>
          <cell r="EQ15">
            <v>141</v>
          </cell>
          <cell r="ER15">
            <v>0</v>
          </cell>
          <cell r="ES15" t="str">
            <v>нет</v>
          </cell>
          <cell r="ET15">
            <v>0</v>
          </cell>
          <cell r="EU15">
            <v>0</v>
          </cell>
          <cell r="EV15">
            <v>1</v>
          </cell>
          <cell r="EW15">
            <v>0</v>
          </cell>
          <cell r="EX15">
            <v>0</v>
          </cell>
          <cell r="EY15">
            <v>0</v>
          </cell>
          <cell r="FH15">
            <v>0</v>
          </cell>
          <cell r="FI15">
            <v>4</v>
          </cell>
        </row>
        <row r="16">
          <cell r="A16">
            <v>4143</v>
          </cell>
          <cell r="B16" t="str">
            <v>Арх. Власова ул. д. 13 к. 2</v>
          </cell>
          <cell r="C16" t="str">
            <v>Арх. Власова ул.</v>
          </cell>
          <cell r="D16">
            <v>13</v>
          </cell>
          <cell r="E16">
            <v>2</v>
          </cell>
          <cell r="F16" t="str">
            <v>Протокол общего собрания собственников</v>
          </cell>
          <cell r="I16" t="str">
            <v>-</v>
          </cell>
          <cell r="K16" t="str">
            <v>-</v>
          </cell>
          <cell r="L16" t="str">
            <v>договор</v>
          </cell>
          <cell r="M16" t="str">
            <v>за счет регионального оператора</v>
          </cell>
          <cell r="N16">
            <v>1963</v>
          </cell>
          <cell r="O16">
            <v>1963</v>
          </cell>
          <cell r="P16" t="str">
            <v>I-515</v>
          </cell>
          <cell r="Q16" t="str">
            <v>МКД</v>
          </cell>
          <cell r="R16">
            <v>5</v>
          </cell>
          <cell r="S16">
            <v>5</v>
          </cell>
          <cell r="T16">
            <v>4</v>
          </cell>
          <cell r="W16">
            <v>80</v>
          </cell>
          <cell r="X16">
            <v>80</v>
          </cell>
          <cell r="Y16">
            <v>0</v>
          </cell>
          <cell r="Z16">
            <v>1</v>
          </cell>
          <cell r="AA16">
            <v>20</v>
          </cell>
          <cell r="AB16">
            <v>36</v>
          </cell>
          <cell r="AC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3560.5</v>
          </cell>
          <cell r="AI16">
            <v>3560.5</v>
          </cell>
          <cell r="AJ16">
            <v>0</v>
          </cell>
          <cell r="AK16">
            <v>2226.4</v>
          </cell>
          <cell r="AM16">
            <v>412</v>
          </cell>
          <cell r="AN16">
            <v>9</v>
          </cell>
          <cell r="AP16">
            <v>902.7</v>
          </cell>
          <cell r="AQ16">
            <v>140.03</v>
          </cell>
          <cell r="AR16">
            <v>202.97</v>
          </cell>
          <cell r="AS16">
            <v>0</v>
          </cell>
          <cell r="AT16" t="str">
            <v>Панельные</v>
          </cell>
          <cell r="AU16" t="str">
            <v>рубероид</v>
          </cell>
          <cell r="AV16">
            <v>80</v>
          </cell>
          <cell r="AZ16" t="str">
            <v>нет</v>
          </cell>
          <cell r="BA16" t="str">
            <v>-</v>
          </cell>
          <cell r="BB16" t="str">
            <v>-</v>
          </cell>
          <cell r="BC16" t="str">
            <v>-</v>
          </cell>
          <cell r="BD16" t="str">
            <v>-</v>
          </cell>
          <cell r="BE16" t="str">
            <v>-</v>
          </cell>
          <cell r="BF16" t="str">
            <v>-</v>
          </cell>
          <cell r="BG16" t="str">
            <v>-</v>
          </cell>
          <cell r="BH16" t="str">
            <v>-</v>
          </cell>
          <cell r="BI16" t="str">
            <v>-</v>
          </cell>
          <cell r="BJ16" t="str">
            <v>-</v>
          </cell>
          <cell r="BK16" t="str">
            <v>-</v>
          </cell>
          <cell r="BL16" t="str">
            <v>-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ленточный</v>
          </cell>
          <cell r="BS16" t="str">
            <v>Железобетонные</v>
          </cell>
          <cell r="BT16">
            <v>7760</v>
          </cell>
          <cell r="BU16">
            <v>4</v>
          </cell>
          <cell r="BV16" t="str">
            <v>Панельные</v>
          </cell>
          <cell r="BW16">
            <v>985</v>
          </cell>
          <cell r="BX16">
            <v>394</v>
          </cell>
          <cell r="BY16">
            <v>985</v>
          </cell>
          <cell r="BZ16">
            <v>394</v>
          </cell>
          <cell r="CA16" t="str">
            <v>соответствует материалу стен</v>
          </cell>
          <cell r="CB16">
            <v>1852</v>
          </cell>
          <cell r="CC16">
            <v>1722</v>
          </cell>
          <cell r="CD16">
            <v>1</v>
          </cell>
          <cell r="CE16">
            <v>1128</v>
          </cell>
          <cell r="CF16" t="str">
            <v>не скатная</v>
          </cell>
          <cell r="CG16">
            <v>160</v>
          </cell>
          <cell r="CH16">
            <v>253</v>
          </cell>
          <cell r="CI16">
            <v>902.7</v>
          </cell>
          <cell r="CK16">
            <v>0</v>
          </cell>
          <cell r="CL16">
            <v>0</v>
          </cell>
          <cell r="CM16">
            <v>0</v>
          </cell>
          <cell r="CR16">
            <v>0</v>
          </cell>
          <cell r="CZ16">
            <v>1</v>
          </cell>
          <cell r="DA16">
            <v>1</v>
          </cell>
          <cell r="DB16">
            <v>162</v>
          </cell>
          <cell r="DC16">
            <v>400</v>
          </cell>
          <cell r="DD16">
            <v>48</v>
          </cell>
          <cell r="DE16">
            <v>2032</v>
          </cell>
          <cell r="DF16">
            <v>0</v>
          </cell>
          <cell r="DG16">
            <v>0</v>
          </cell>
          <cell r="DH16">
            <v>4</v>
          </cell>
          <cell r="DI16">
            <v>248</v>
          </cell>
          <cell r="DK16">
            <v>85</v>
          </cell>
          <cell r="DL16">
            <v>935</v>
          </cell>
          <cell r="DM16">
            <v>80</v>
          </cell>
          <cell r="DO16">
            <v>967</v>
          </cell>
          <cell r="DQ16">
            <v>648</v>
          </cell>
          <cell r="DR16">
            <v>594</v>
          </cell>
          <cell r="DS16">
            <v>87</v>
          </cell>
          <cell r="DT16">
            <v>16</v>
          </cell>
          <cell r="DU16">
            <v>16</v>
          </cell>
          <cell r="DV16">
            <v>16</v>
          </cell>
          <cell r="DW16">
            <v>0</v>
          </cell>
          <cell r="DX16" t="str">
            <v>наружные</v>
          </cell>
          <cell r="EE16">
            <v>32</v>
          </cell>
          <cell r="EF16">
            <v>29.44</v>
          </cell>
          <cell r="EG16">
            <v>8</v>
          </cell>
          <cell r="EH16">
            <v>38.4</v>
          </cell>
          <cell r="EI16">
            <v>7.68</v>
          </cell>
          <cell r="EK16">
            <v>11.16</v>
          </cell>
          <cell r="EL16">
            <v>4.8</v>
          </cell>
          <cell r="EM16">
            <v>17.600000000000001</v>
          </cell>
          <cell r="EN16">
            <v>9.1</v>
          </cell>
          <cell r="EO16">
            <v>0</v>
          </cell>
          <cell r="EP16">
            <v>0</v>
          </cell>
          <cell r="EQ16">
            <v>203</v>
          </cell>
          <cell r="ER16">
            <v>0</v>
          </cell>
          <cell r="ES16" t="str">
            <v>нет</v>
          </cell>
          <cell r="ET16">
            <v>0</v>
          </cell>
          <cell r="EU16">
            <v>0</v>
          </cell>
          <cell r="EV16">
            <v>1</v>
          </cell>
          <cell r="EW16">
            <v>0</v>
          </cell>
          <cell r="EX16">
            <v>0</v>
          </cell>
          <cell r="EY16">
            <v>0</v>
          </cell>
          <cell r="FH16">
            <v>0</v>
          </cell>
          <cell r="FI16">
            <v>5</v>
          </cell>
        </row>
        <row r="17">
          <cell r="A17">
            <v>4144</v>
          </cell>
          <cell r="B17" t="str">
            <v>Арх. Власова ул. д. 13 к. 4</v>
          </cell>
          <cell r="C17" t="str">
            <v>Арх. Власова ул.</v>
          </cell>
          <cell r="D17">
            <v>13</v>
          </cell>
          <cell r="E17">
            <v>4</v>
          </cell>
          <cell r="F17" t="str">
            <v>Протокол общего собрания собственников</v>
          </cell>
          <cell r="I17" t="str">
            <v>-</v>
          </cell>
          <cell r="K17" t="str">
            <v>-</v>
          </cell>
          <cell r="L17" t="str">
            <v>договор</v>
          </cell>
          <cell r="M17" t="str">
            <v>за счет регионального оператора</v>
          </cell>
          <cell r="N17">
            <v>1960</v>
          </cell>
          <cell r="O17">
            <v>1960</v>
          </cell>
          <cell r="P17" t="str">
            <v>I-511</v>
          </cell>
          <cell r="Q17" t="str">
            <v>МКД</v>
          </cell>
          <cell r="R17">
            <v>5</v>
          </cell>
          <cell r="S17">
            <v>5</v>
          </cell>
          <cell r="T17">
            <v>4</v>
          </cell>
          <cell r="W17">
            <v>80</v>
          </cell>
          <cell r="X17">
            <v>80</v>
          </cell>
          <cell r="Y17">
            <v>0</v>
          </cell>
          <cell r="Z17">
            <v>1</v>
          </cell>
          <cell r="AA17">
            <v>20</v>
          </cell>
          <cell r="AB17">
            <v>36</v>
          </cell>
          <cell r="AC17">
            <v>0</v>
          </cell>
          <cell r="AE17">
            <v>1</v>
          </cell>
          <cell r="AF17">
            <v>1</v>
          </cell>
          <cell r="AG17">
            <v>0</v>
          </cell>
          <cell r="AH17">
            <v>3412.2</v>
          </cell>
          <cell r="AI17">
            <v>3412.2</v>
          </cell>
          <cell r="AJ17">
            <v>0</v>
          </cell>
          <cell r="AK17">
            <v>2285</v>
          </cell>
          <cell r="AM17">
            <v>361</v>
          </cell>
          <cell r="AN17">
            <v>9</v>
          </cell>
          <cell r="AP17">
            <v>957.5</v>
          </cell>
          <cell r="AQ17">
            <v>169.59</v>
          </cell>
          <cell r="AR17">
            <v>246.41</v>
          </cell>
          <cell r="AS17">
            <v>0</v>
          </cell>
          <cell r="AT17" t="str">
            <v>Каменные, кирпичные</v>
          </cell>
          <cell r="AU17" t="str">
            <v>рубероид</v>
          </cell>
          <cell r="AV17">
            <v>80</v>
          </cell>
          <cell r="AZ17" t="str">
            <v>нет</v>
          </cell>
          <cell r="BA17" t="str">
            <v>-</v>
          </cell>
          <cell r="BB17" t="str">
            <v>-</v>
          </cell>
          <cell r="BC17" t="str">
            <v>-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 t="str">
            <v>-</v>
          </cell>
          <cell r="BK17" t="str">
            <v>-</v>
          </cell>
          <cell r="BL17" t="str">
            <v>-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ленточный</v>
          </cell>
          <cell r="BS17" t="str">
            <v>Железобетонные</v>
          </cell>
          <cell r="BT17">
            <v>7760</v>
          </cell>
          <cell r="BU17">
            <v>4</v>
          </cell>
          <cell r="BV17" t="str">
            <v>кирпичный</v>
          </cell>
          <cell r="BW17">
            <v>985</v>
          </cell>
          <cell r="BX17">
            <v>394</v>
          </cell>
          <cell r="BY17">
            <v>985</v>
          </cell>
          <cell r="BZ17">
            <v>394</v>
          </cell>
          <cell r="CA17" t="str">
            <v>соответствует материалу стен</v>
          </cell>
          <cell r="CB17">
            <v>1852</v>
          </cell>
          <cell r="CC17">
            <v>1722</v>
          </cell>
          <cell r="CD17">
            <v>1</v>
          </cell>
          <cell r="CE17">
            <v>1020</v>
          </cell>
          <cell r="CF17" t="str">
            <v>не скатная</v>
          </cell>
          <cell r="CG17">
            <v>160</v>
          </cell>
          <cell r="CH17">
            <v>253</v>
          </cell>
          <cell r="CI17">
            <v>957.5</v>
          </cell>
          <cell r="CK17">
            <v>0</v>
          </cell>
          <cell r="CL17">
            <v>0</v>
          </cell>
          <cell r="CM17">
            <v>0</v>
          </cell>
          <cell r="CR17">
            <v>0</v>
          </cell>
          <cell r="CZ17">
            <v>1</v>
          </cell>
          <cell r="DA17">
            <v>1</v>
          </cell>
          <cell r="DB17">
            <v>162</v>
          </cell>
          <cell r="DC17">
            <v>400</v>
          </cell>
          <cell r="DD17">
            <v>48</v>
          </cell>
          <cell r="DE17">
            <v>2032</v>
          </cell>
          <cell r="DF17">
            <v>0</v>
          </cell>
          <cell r="DG17">
            <v>0</v>
          </cell>
          <cell r="DH17">
            <v>4</v>
          </cell>
          <cell r="DI17">
            <v>248</v>
          </cell>
          <cell r="DK17">
            <v>85</v>
          </cell>
          <cell r="DL17">
            <v>935</v>
          </cell>
          <cell r="DM17">
            <v>80</v>
          </cell>
          <cell r="DO17">
            <v>967</v>
          </cell>
          <cell r="DQ17">
            <v>648</v>
          </cell>
          <cell r="DR17">
            <v>594</v>
          </cell>
          <cell r="DS17">
            <v>87</v>
          </cell>
          <cell r="DT17">
            <v>16</v>
          </cell>
          <cell r="DU17">
            <v>16</v>
          </cell>
          <cell r="DV17">
            <v>16</v>
          </cell>
          <cell r="DW17">
            <v>0</v>
          </cell>
          <cell r="DX17" t="str">
            <v>наружные</v>
          </cell>
          <cell r="EE17">
            <v>32</v>
          </cell>
          <cell r="EF17">
            <v>29.44</v>
          </cell>
          <cell r="EG17">
            <v>8</v>
          </cell>
          <cell r="EH17">
            <v>38.4</v>
          </cell>
          <cell r="EI17">
            <v>7.68</v>
          </cell>
          <cell r="EK17">
            <v>11.16</v>
          </cell>
          <cell r="EL17">
            <v>4.8</v>
          </cell>
          <cell r="EM17">
            <v>17.600000000000001</v>
          </cell>
          <cell r="EN17">
            <v>9.1</v>
          </cell>
          <cell r="EO17">
            <v>0</v>
          </cell>
          <cell r="EP17">
            <v>0</v>
          </cell>
          <cell r="EQ17">
            <v>188</v>
          </cell>
          <cell r="ER17">
            <v>0</v>
          </cell>
          <cell r="ES17" t="str">
            <v>нет</v>
          </cell>
          <cell r="ET17">
            <v>0</v>
          </cell>
          <cell r="EU17">
            <v>0</v>
          </cell>
          <cell r="EV17">
            <v>1</v>
          </cell>
          <cell r="EW17">
            <v>0</v>
          </cell>
          <cell r="EX17">
            <v>0</v>
          </cell>
          <cell r="EY17">
            <v>0</v>
          </cell>
          <cell r="FB17">
            <v>20</v>
          </cell>
          <cell r="FH17">
            <v>0</v>
          </cell>
          <cell r="FI17">
            <v>5</v>
          </cell>
        </row>
        <row r="18">
          <cell r="A18">
            <v>4145</v>
          </cell>
          <cell r="B18" t="str">
            <v>Арх. Власова ул. д. 15 к. 1</v>
          </cell>
          <cell r="C18" t="str">
            <v>Арх. Власова ул.</v>
          </cell>
          <cell r="D18">
            <v>15</v>
          </cell>
          <cell r="E18">
            <v>1</v>
          </cell>
          <cell r="F18" t="str">
            <v>Протокол общего собрания собственников</v>
          </cell>
          <cell r="I18" t="str">
            <v>-</v>
          </cell>
          <cell r="K18" t="str">
            <v>-</v>
          </cell>
          <cell r="L18" t="str">
            <v>договор</v>
          </cell>
          <cell r="M18" t="str">
            <v>за счет регионального оператора</v>
          </cell>
          <cell r="N18">
            <v>1963</v>
          </cell>
          <cell r="O18">
            <v>1963</v>
          </cell>
          <cell r="P18" t="str">
            <v>I-515</v>
          </cell>
          <cell r="Q18" t="str">
            <v>МКД</v>
          </cell>
          <cell r="R18">
            <v>5</v>
          </cell>
          <cell r="S18">
            <v>5</v>
          </cell>
          <cell r="T18">
            <v>4</v>
          </cell>
          <cell r="W18">
            <v>80</v>
          </cell>
          <cell r="X18">
            <v>80</v>
          </cell>
          <cell r="Y18">
            <v>0</v>
          </cell>
          <cell r="Z18">
            <v>1</v>
          </cell>
          <cell r="AA18">
            <v>20</v>
          </cell>
          <cell r="AB18">
            <v>36</v>
          </cell>
          <cell r="AC18">
            <v>0</v>
          </cell>
          <cell r="AE18">
            <v>1</v>
          </cell>
          <cell r="AF18">
            <v>1</v>
          </cell>
          <cell r="AG18">
            <v>0</v>
          </cell>
          <cell r="AH18">
            <v>3548</v>
          </cell>
          <cell r="AI18">
            <v>3548</v>
          </cell>
          <cell r="AJ18">
            <v>0</v>
          </cell>
          <cell r="AK18">
            <v>2288.6</v>
          </cell>
          <cell r="AM18">
            <v>418</v>
          </cell>
          <cell r="AN18">
            <v>9</v>
          </cell>
          <cell r="AP18">
            <v>930.8</v>
          </cell>
          <cell r="AQ18">
            <v>168.48</v>
          </cell>
          <cell r="AR18">
            <v>258.52</v>
          </cell>
          <cell r="AS18">
            <v>0</v>
          </cell>
          <cell r="AT18" t="str">
            <v>Панельные</v>
          </cell>
          <cell r="AU18" t="str">
            <v>рубероид</v>
          </cell>
          <cell r="AV18">
            <v>80</v>
          </cell>
          <cell r="AZ18" t="str">
            <v>нет</v>
          </cell>
          <cell r="BA18" t="str">
            <v>-</v>
          </cell>
          <cell r="BB18" t="str">
            <v>-</v>
          </cell>
          <cell r="BC18" t="str">
            <v>-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 t="str">
            <v>-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ленточный</v>
          </cell>
          <cell r="BS18" t="str">
            <v>Железобетонные</v>
          </cell>
          <cell r="BT18">
            <v>7760</v>
          </cell>
          <cell r="BU18">
            <v>4</v>
          </cell>
          <cell r="BV18" t="str">
            <v>Панельные</v>
          </cell>
          <cell r="BW18">
            <v>985</v>
          </cell>
          <cell r="BX18">
            <v>394</v>
          </cell>
          <cell r="BY18">
            <v>985</v>
          </cell>
          <cell r="BZ18">
            <v>394</v>
          </cell>
          <cell r="CA18" t="str">
            <v>окрашенный</v>
          </cell>
          <cell r="CB18">
            <v>1852</v>
          </cell>
          <cell r="CC18">
            <v>1722</v>
          </cell>
          <cell r="CD18">
            <v>1</v>
          </cell>
          <cell r="CE18">
            <v>991</v>
          </cell>
          <cell r="CF18" t="str">
            <v>не скатная</v>
          </cell>
          <cell r="CG18">
            <v>160</v>
          </cell>
          <cell r="CH18">
            <v>253</v>
          </cell>
          <cell r="CI18">
            <v>930.8</v>
          </cell>
          <cell r="CK18">
            <v>0</v>
          </cell>
          <cell r="CL18">
            <v>0</v>
          </cell>
          <cell r="CM18">
            <v>0</v>
          </cell>
          <cell r="CR18">
            <v>0</v>
          </cell>
          <cell r="CZ18">
            <v>1</v>
          </cell>
          <cell r="DA18">
            <v>1</v>
          </cell>
          <cell r="DB18">
            <v>162</v>
          </cell>
          <cell r="DC18">
            <v>400</v>
          </cell>
          <cell r="DD18">
            <v>48</v>
          </cell>
          <cell r="DE18">
            <v>2032</v>
          </cell>
          <cell r="DF18">
            <v>0</v>
          </cell>
          <cell r="DG18">
            <v>0</v>
          </cell>
          <cell r="DH18">
            <v>4</v>
          </cell>
          <cell r="DI18">
            <v>248</v>
          </cell>
          <cell r="DK18">
            <v>85</v>
          </cell>
          <cell r="DL18">
            <v>935</v>
          </cell>
          <cell r="DM18">
            <v>80</v>
          </cell>
          <cell r="DO18">
            <v>967</v>
          </cell>
          <cell r="DQ18">
            <v>648</v>
          </cell>
          <cell r="DR18">
            <v>594</v>
          </cell>
          <cell r="DS18">
            <v>87</v>
          </cell>
          <cell r="DT18">
            <v>16</v>
          </cell>
          <cell r="DU18">
            <v>16</v>
          </cell>
          <cell r="DV18">
            <v>16</v>
          </cell>
          <cell r="DW18">
            <v>0</v>
          </cell>
          <cell r="DX18" t="str">
            <v>наружные</v>
          </cell>
          <cell r="EE18">
            <v>32</v>
          </cell>
          <cell r="EF18">
            <v>29.44</v>
          </cell>
          <cell r="EG18">
            <v>8</v>
          </cell>
          <cell r="EH18">
            <v>38.4</v>
          </cell>
          <cell r="EI18">
            <v>7.68</v>
          </cell>
          <cell r="EK18">
            <v>11.16</v>
          </cell>
          <cell r="EL18">
            <v>4.8</v>
          </cell>
          <cell r="EM18">
            <v>17.600000000000001</v>
          </cell>
          <cell r="EN18">
            <v>9.1</v>
          </cell>
          <cell r="EO18">
            <v>0</v>
          </cell>
          <cell r="EP18">
            <v>0</v>
          </cell>
          <cell r="EQ18">
            <v>177</v>
          </cell>
          <cell r="ER18">
            <v>0</v>
          </cell>
          <cell r="ES18" t="str">
            <v>нет</v>
          </cell>
          <cell r="ET18">
            <v>0</v>
          </cell>
          <cell r="EU18">
            <v>0</v>
          </cell>
          <cell r="EV18">
            <v>1</v>
          </cell>
          <cell r="EW18">
            <v>0</v>
          </cell>
          <cell r="EX18">
            <v>0</v>
          </cell>
          <cell r="EY18">
            <v>0</v>
          </cell>
          <cell r="FH18">
            <v>0</v>
          </cell>
          <cell r="FI18">
            <v>5</v>
          </cell>
        </row>
        <row r="19">
          <cell r="A19">
            <v>4146</v>
          </cell>
          <cell r="B19" t="str">
            <v>Арх. Власова ул. д. 15 к. 3</v>
          </cell>
          <cell r="C19" t="str">
            <v>Арх. Власова ул.</v>
          </cell>
          <cell r="D19">
            <v>15</v>
          </cell>
          <cell r="E19">
            <v>3</v>
          </cell>
          <cell r="F19" t="str">
            <v>Протокол общего собрания собственников</v>
          </cell>
          <cell r="I19" t="str">
            <v>-</v>
          </cell>
          <cell r="K19" t="str">
            <v>-</v>
          </cell>
          <cell r="L19" t="str">
            <v>договор</v>
          </cell>
          <cell r="M19" t="str">
            <v>за счет регионального оператора</v>
          </cell>
          <cell r="N19">
            <v>1962</v>
          </cell>
          <cell r="O19">
            <v>1962</v>
          </cell>
          <cell r="P19" t="str">
            <v>I-515</v>
          </cell>
          <cell r="Q19" t="str">
            <v>МКД</v>
          </cell>
          <cell r="R19">
            <v>5</v>
          </cell>
          <cell r="S19">
            <v>5</v>
          </cell>
          <cell r="T19">
            <v>4</v>
          </cell>
          <cell r="W19">
            <v>80</v>
          </cell>
          <cell r="X19">
            <v>80</v>
          </cell>
          <cell r="Y19">
            <v>0</v>
          </cell>
          <cell r="Z19">
            <v>1</v>
          </cell>
          <cell r="AA19">
            <v>20</v>
          </cell>
          <cell r="AB19">
            <v>36</v>
          </cell>
          <cell r="AC19">
            <v>0</v>
          </cell>
          <cell r="AE19">
            <v>1</v>
          </cell>
          <cell r="AF19">
            <v>1</v>
          </cell>
          <cell r="AG19">
            <v>0</v>
          </cell>
          <cell r="AH19">
            <v>3513.4</v>
          </cell>
          <cell r="AI19">
            <v>3513.4</v>
          </cell>
          <cell r="AJ19">
            <v>0</v>
          </cell>
          <cell r="AK19">
            <v>2228.4</v>
          </cell>
          <cell r="AM19">
            <v>418</v>
          </cell>
          <cell r="AN19">
            <v>8</v>
          </cell>
          <cell r="AP19">
            <v>901.2</v>
          </cell>
          <cell r="AQ19">
            <v>167.70000000000002</v>
          </cell>
          <cell r="AR19">
            <v>258.29999999999995</v>
          </cell>
          <cell r="AS19">
            <v>0</v>
          </cell>
          <cell r="AT19" t="str">
            <v>Панельные</v>
          </cell>
          <cell r="AU19" t="str">
            <v>рубероид</v>
          </cell>
          <cell r="AV19">
            <v>80</v>
          </cell>
          <cell r="AZ19" t="str">
            <v>нет</v>
          </cell>
          <cell r="BA19" t="str">
            <v>-</v>
          </cell>
          <cell r="BB19" t="str">
            <v>-</v>
          </cell>
          <cell r="BC19" t="str">
            <v>-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 t="str">
            <v>-</v>
          </cell>
          <cell r="BK19" t="str">
            <v>-</v>
          </cell>
          <cell r="BL19" t="str">
            <v>-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кирпичные</v>
          </cell>
          <cell r="BS19" t="str">
            <v>Железобетонные</v>
          </cell>
          <cell r="BT19">
            <v>7760</v>
          </cell>
          <cell r="BU19">
            <v>4</v>
          </cell>
          <cell r="BV19" t="str">
            <v>Панельные</v>
          </cell>
          <cell r="BW19">
            <v>985</v>
          </cell>
          <cell r="BX19">
            <v>394</v>
          </cell>
          <cell r="BY19">
            <v>985</v>
          </cell>
          <cell r="BZ19">
            <v>394</v>
          </cell>
          <cell r="CA19" t="str">
            <v>окрашенный</v>
          </cell>
          <cell r="CB19">
            <v>1852</v>
          </cell>
          <cell r="CC19">
            <v>1722</v>
          </cell>
          <cell r="CD19">
            <v>1</v>
          </cell>
          <cell r="CE19">
            <v>991</v>
          </cell>
          <cell r="CF19" t="str">
            <v>не скатная</v>
          </cell>
          <cell r="CG19">
            <v>160</v>
          </cell>
          <cell r="CH19">
            <v>253</v>
          </cell>
          <cell r="CI19">
            <v>901.2</v>
          </cell>
          <cell r="CK19">
            <v>0</v>
          </cell>
          <cell r="CL19">
            <v>0</v>
          </cell>
          <cell r="CM19">
            <v>0</v>
          </cell>
          <cell r="CR19">
            <v>0</v>
          </cell>
          <cell r="CZ19">
            <v>1</v>
          </cell>
          <cell r="DA19">
            <v>1</v>
          </cell>
          <cell r="DB19">
            <v>162</v>
          </cell>
          <cell r="DC19">
            <v>400</v>
          </cell>
          <cell r="DD19">
            <v>48</v>
          </cell>
          <cell r="DE19">
            <v>2032</v>
          </cell>
          <cell r="DF19">
            <v>0</v>
          </cell>
          <cell r="DG19">
            <v>0</v>
          </cell>
          <cell r="DH19">
            <v>4</v>
          </cell>
          <cell r="DI19">
            <v>248</v>
          </cell>
          <cell r="DK19">
            <v>85</v>
          </cell>
          <cell r="DL19">
            <v>935</v>
          </cell>
          <cell r="DM19">
            <v>80</v>
          </cell>
          <cell r="DO19">
            <v>967</v>
          </cell>
          <cell r="DQ19">
            <v>648</v>
          </cell>
          <cell r="DR19">
            <v>594</v>
          </cell>
          <cell r="DS19">
            <v>87</v>
          </cell>
          <cell r="DT19">
            <v>16</v>
          </cell>
          <cell r="DU19">
            <v>16</v>
          </cell>
          <cell r="DV19">
            <v>16</v>
          </cell>
          <cell r="DW19">
            <v>0</v>
          </cell>
          <cell r="DX19" t="str">
            <v>наружные</v>
          </cell>
          <cell r="EE19">
            <v>32</v>
          </cell>
          <cell r="EF19">
            <v>29.44</v>
          </cell>
          <cell r="EG19">
            <v>8</v>
          </cell>
          <cell r="EH19">
            <v>38.4</v>
          </cell>
          <cell r="EI19">
            <v>7.68</v>
          </cell>
          <cell r="EK19">
            <v>11.16</v>
          </cell>
          <cell r="EL19">
            <v>4.8</v>
          </cell>
          <cell r="EM19">
            <v>17.600000000000001</v>
          </cell>
          <cell r="EN19">
            <v>9.1</v>
          </cell>
          <cell r="EO19">
            <v>0</v>
          </cell>
          <cell r="EP19">
            <v>0</v>
          </cell>
          <cell r="EQ19">
            <v>203</v>
          </cell>
          <cell r="ER19">
            <v>0</v>
          </cell>
          <cell r="ES19" t="str">
            <v>нет</v>
          </cell>
          <cell r="ET19">
            <v>0</v>
          </cell>
          <cell r="EU19">
            <v>0</v>
          </cell>
          <cell r="EV19">
            <v>1</v>
          </cell>
          <cell r="EW19">
            <v>0</v>
          </cell>
          <cell r="EX19">
            <v>0</v>
          </cell>
          <cell r="EY19">
            <v>0</v>
          </cell>
          <cell r="FH19">
            <v>0</v>
          </cell>
          <cell r="FI19">
            <v>5</v>
          </cell>
        </row>
        <row r="20">
          <cell r="A20">
            <v>68141</v>
          </cell>
          <cell r="B20" t="str">
            <v>Арх. Власова ул. д. 17 к. 1</v>
          </cell>
          <cell r="C20" t="str">
            <v>Арх. Власова ул.</v>
          </cell>
          <cell r="D20">
            <v>17</v>
          </cell>
          <cell r="E20">
            <v>1</v>
          </cell>
          <cell r="F20" t="str">
            <v>Протокол общего собрания собственников</v>
          </cell>
          <cell r="I20" t="str">
            <v>-</v>
          </cell>
          <cell r="K20" t="str">
            <v>-</v>
          </cell>
          <cell r="L20" t="str">
            <v>договор</v>
          </cell>
          <cell r="M20" t="str">
            <v>за счет регионального оператора</v>
          </cell>
          <cell r="N20">
            <v>2001</v>
          </cell>
          <cell r="O20">
            <v>2001</v>
          </cell>
          <cell r="P20" t="str">
            <v>П-3М</v>
          </cell>
          <cell r="Q20" t="str">
            <v>МКД</v>
          </cell>
          <cell r="R20">
            <v>17</v>
          </cell>
          <cell r="S20">
            <v>17</v>
          </cell>
          <cell r="T20">
            <v>3</v>
          </cell>
          <cell r="U20">
            <v>3</v>
          </cell>
          <cell r="V20">
            <v>3</v>
          </cell>
          <cell r="W20">
            <v>208</v>
          </cell>
          <cell r="X20">
            <v>203</v>
          </cell>
          <cell r="Y20">
            <v>5</v>
          </cell>
          <cell r="Z20">
            <v>6</v>
          </cell>
          <cell r="AA20">
            <v>48</v>
          </cell>
          <cell r="AB20">
            <v>48</v>
          </cell>
          <cell r="AC20">
            <v>12</v>
          </cell>
          <cell r="AD20">
            <v>51</v>
          </cell>
          <cell r="AE20">
            <v>1</v>
          </cell>
          <cell r="AF20">
            <v>1</v>
          </cell>
          <cell r="AG20">
            <v>1</v>
          </cell>
          <cell r="AH20">
            <v>12784.800000000001</v>
          </cell>
          <cell r="AI20">
            <v>12621.7</v>
          </cell>
          <cell r="AJ20">
            <v>163.1</v>
          </cell>
          <cell r="AK20">
            <v>4205.8</v>
          </cell>
          <cell r="AM20">
            <v>703</v>
          </cell>
          <cell r="AN20">
            <v>1353</v>
          </cell>
          <cell r="AP20">
            <v>1074.9000000000001</v>
          </cell>
          <cell r="AQ20">
            <v>244.39999999999998</v>
          </cell>
          <cell r="AR20">
            <v>1811.6</v>
          </cell>
          <cell r="AS20">
            <v>57.599999999999994</v>
          </cell>
          <cell r="AT20" t="str">
            <v>Панельные</v>
          </cell>
          <cell r="AU20" t="str">
            <v>рулонная по ж/б основанию</v>
          </cell>
          <cell r="AV20">
            <v>203</v>
          </cell>
          <cell r="AZ20" t="str">
            <v>нет</v>
          </cell>
          <cell r="BA20" t="str">
            <v>-</v>
          </cell>
          <cell r="BB20" t="str">
            <v>-</v>
          </cell>
          <cell r="BC20" t="str">
            <v>-</v>
          </cell>
          <cell r="BD20" t="str">
            <v>-</v>
          </cell>
          <cell r="BE20" t="str">
            <v>-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 t="str">
            <v>-</v>
          </cell>
          <cell r="BK20" t="str">
            <v>-</v>
          </cell>
          <cell r="BL20" t="str">
            <v>-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ленточный</v>
          </cell>
          <cell r="BS20" t="str">
            <v>Железобетонные</v>
          </cell>
          <cell r="BT20">
            <v>15220</v>
          </cell>
          <cell r="BU20">
            <v>4</v>
          </cell>
          <cell r="BV20" t="str">
            <v>Панельные</v>
          </cell>
          <cell r="BW20">
            <v>5205</v>
          </cell>
          <cell r="BX20">
            <v>10164.6</v>
          </cell>
          <cell r="BY20">
            <v>5205</v>
          </cell>
          <cell r="BZ20">
            <v>168</v>
          </cell>
          <cell r="CA20" t="str">
            <v>соответствует материалу стен</v>
          </cell>
          <cell r="CB20">
            <v>42840</v>
          </cell>
          <cell r="CC20">
            <v>1242.4000000000001</v>
          </cell>
          <cell r="CD20">
            <v>1</v>
          </cell>
          <cell r="CE20">
            <v>1182</v>
          </cell>
          <cell r="CF20" t="str">
            <v>не скатная</v>
          </cell>
          <cell r="CG20">
            <v>164</v>
          </cell>
          <cell r="CH20">
            <v>114</v>
          </cell>
          <cell r="CI20">
            <v>1074.9000000000001</v>
          </cell>
          <cell r="CJ20" t="str">
            <v>На лестничной клетке</v>
          </cell>
          <cell r="CK20">
            <v>3</v>
          </cell>
          <cell r="CL20">
            <v>134.13</v>
          </cell>
          <cell r="CM20">
            <v>48</v>
          </cell>
          <cell r="CR20">
            <v>10.5</v>
          </cell>
          <cell r="CZ20">
            <v>1</v>
          </cell>
          <cell r="DA20">
            <v>1</v>
          </cell>
          <cell r="DB20">
            <v>612</v>
          </cell>
          <cell r="DC20">
            <v>3060</v>
          </cell>
          <cell r="DD20">
            <v>465</v>
          </cell>
          <cell r="DE20">
            <v>4473</v>
          </cell>
          <cell r="DF20">
            <v>0</v>
          </cell>
          <cell r="DG20">
            <v>0</v>
          </cell>
          <cell r="DH20">
            <v>3</v>
          </cell>
          <cell r="DI20">
            <v>612</v>
          </cell>
          <cell r="DK20">
            <v>220</v>
          </cell>
          <cell r="DL20">
            <v>1794</v>
          </cell>
          <cell r="DM20">
            <v>203</v>
          </cell>
          <cell r="DO20">
            <v>3560</v>
          </cell>
          <cell r="DQ20">
            <v>1006</v>
          </cell>
          <cell r="DR20">
            <v>0</v>
          </cell>
          <cell r="DS20">
            <v>0</v>
          </cell>
          <cell r="DT20">
            <v>12</v>
          </cell>
          <cell r="DU20">
            <v>12</v>
          </cell>
          <cell r="DV20">
            <v>12</v>
          </cell>
          <cell r="DW20">
            <v>3</v>
          </cell>
          <cell r="DX20" t="str">
            <v>внутренние</v>
          </cell>
          <cell r="EE20">
            <v>99</v>
          </cell>
          <cell r="EF20">
            <v>73.95</v>
          </cell>
          <cell r="EG20">
            <v>351</v>
          </cell>
          <cell r="EH20">
            <v>1684.8</v>
          </cell>
          <cell r="EI20">
            <v>21.419999999999998</v>
          </cell>
          <cell r="EK20">
            <v>8.370000000000001</v>
          </cell>
          <cell r="EL20">
            <v>45.900000000000006</v>
          </cell>
          <cell r="EM20">
            <v>44.88</v>
          </cell>
          <cell r="EN20">
            <v>22.1</v>
          </cell>
          <cell r="EO20">
            <v>32</v>
          </cell>
          <cell r="EP20">
            <v>15.5</v>
          </cell>
          <cell r="EQ20">
            <v>451</v>
          </cell>
          <cell r="ER20">
            <v>1.79</v>
          </cell>
          <cell r="ES20" t="str">
            <v>на 1-м этаже</v>
          </cell>
          <cell r="ET20" t="str">
            <v>Контейнер</v>
          </cell>
          <cell r="EU20">
            <v>3</v>
          </cell>
          <cell r="EV20">
            <v>2</v>
          </cell>
          <cell r="EW20">
            <v>0</v>
          </cell>
          <cell r="EX20">
            <v>0</v>
          </cell>
          <cell r="EY20">
            <v>0</v>
          </cell>
          <cell r="FH20">
            <v>0</v>
          </cell>
          <cell r="FI20">
            <v>4</v>
          </cell>
        </row>
        <row r="21">
          <cell r="A21">
            <v>4147</v>
          </cell>
          <cell r="B21" t="str">
            <v>Арх. Власова ул. д. 17</v>
          </cell>
          <cell r="C21" t="str">
            <v>Арх. Власова ул.</v>
          </cell>
          <cell r="D21">
            <v>17</v>
          </cell>
          <cell r="F21" t="str">
            <v>Протокол общего собрания собственников</v>
          </cell>
          <cell r="I21" t="str">
            <v>-</v>
          </cell>
          <cell r="K21" t="str">
            <v>-</v>
          </cell>
          <cell r="L21" t="str">
            <v>договор</v>
          </cell>
          <cell r="M21" t="str">
            <v>за счет регионального оператора</v>
          </cell>
          <cell r="N21">
            <v>1968</v>
          </cell>
          <cell r="O21">
            <v>1968</v>
          </cell>
          <cell r="P21" t="str">
            <v>II-49</v>
          </cell>
          <cell r="Q21" t="str">
            <v>МКД</v>
          </cell>
          <cell r="R21">
            <v>9</v>
          </cell>
          <cell r="S21">
            <v>9</v>
          </cell>
          <cell r="T21">
            <v>4</v>
          </cell>
          <cell r="U21">
            <v>4</v>
          </cell>
          <cell r="W21">
            <v>132</v>
          </cell>
          <cell r="X21">
            <v>128</v>
          </cell>
          <cell r="Y21">
            <v>4</v>
          </cell>
          <cell r="Z21">
            <v>4</v>
          </cell>
          <cell r="AA21">
            <v>36</v>
          </cell>
          <cell r="AB21">
            <v>36</v>
          </cell>
          <cell r="AC21">
            <v>8</v>
          </cell>
          <cell r="AD21">
            <v>5</v>
          </cell>
          <cell r="AE21">
            <v>0</v>
          </cell>
          <cell r="AF21">
            <v>0</v>
          </cell>
          <cell r="AG21">
            <v>1</v>
          </cell>
          <cell r="AH21">
            <v>8032.3</v>
          </cell>
          <cell r="AI21">
            <v>6383</v>
          </cell>
          <cell r="AJ21">
            <v>1649.3</v>
          </cell>
          <cell r="AK21">
            <v>1786</v>
          </cell>
          <cell r="AM21">
            <v>737</v>
          </cell>
          <cell r="AN21">
            <v>36</v>
          </cell>
          <cell r="AP21">
            <v>0</v>
          </cell>
          <cell r="AQ21">
            <v>154.07999999999998</v>
          </cell>
          <cell r="AR21">
            <v>618.92000000000007</v>
          </cell>
          <cell r="AS21">
            <v>38.4</v>
          </cell>
          <cell r="AT21" t="str">
            <v>Панельные</v>
          </cell>
          <cell r="AU21" t="str">
            <v>рулонная</v>
          </cell>
          <cell r="AV21">
            <v>128</v>
          </cell>
          <cell r="AZ21" t="str">
            <v>нет</v>
          </cell>
          <cell r="BA21" t="str">
            <v>-</v>
          </cell>
          <cell r="BB21" t="str">
            <v>-</v>
          </cell>
          <cell r="BC21" t="str">
            <v>-</v>
          </cell>
          <cell r="BD21" t="str">
            <v>-</v>
          </cell>
          <cell r="BE21" t="str">
            <v>-</v>
          </cell>
          <cell r="BF21" t="str">
            <v>-</v>
          </cell>
          <cell r="BG21" t="str">
            <v>-</v>
          </cell>
          <cell r="BH21" t="str">
            <v>-</v>
          </cell>
          <cell r="BI21" t="str">
            <v>-</v>
          </cell>
          <cell r="BJ21" t="str">
            <v>-</v>
          </cell>
          <cell r="BK21" t="str">
            <v>-</v>
          </cell>
          <cell r="BL21" t="str">
            <v>-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ленточный</v>
          </cell>
          <cell r="BS21" t="str">
            <v>Железобетонные</v>
          </cell>
          <cell r="BT21">
            <v>11268</v>
          </cell>
          <cell r="BU21">
            <v>5</v>
          </cell>
          <cell r="BV21" t="str">
            <v>Панельные</v>
          </cell>
          <cell r="BW21">
            <v>1560</v>
          </cell>
          <cell r="BX21">
            <v>835</v>
          </cell>
          <cell r="BY21">
            <v>1560</v>
          </cell>
          <cell r="BZ21">
            <v>835</v>
          </cell>
          <cell r="CA21" t="str">
            <v>соответствует материалу стен</v>
          </cell>
          <cell r="CB21">
            <v>5180</v>
          </cell>
          <cell r="CC21">
            <v>3221</v>
          </cell>
          <cell r="CD21">
            <v>1</v>
          </cell>
          <cell r="CE21">
            <v>1252</v>
          </cell>
          <cell r="CF21" t="str">
            <v>не скатная</v>
          </cell>
          <cell r="CG21">
            <v>0</v>
          </cell>
          <cell r="CH21">
            <v>0</v>
          </cell>
          <cell r="CI21">
            <v>1013</v>
          </cell>
          <cell r="CJ21" t="str">
            <v>На лестничной клетке</v>
          </cell>
          <cell r="CK21">
            <v>4</v>
          </cell>
          <cell r="CL21">
            <v>94.679999999999993</v>
          </cell>
          <cell r="CM21">
            <v>32</v>
          </cell>
          <cell r="CR21">
            <v>4</v>
          </cell>
          <cell r="CZ21">
            <v>36</v>
          </cell>
          <cell r="DA21">
            <v>20</v>
          </cell>
          <cell r="DB21">
            <v>540</v>
          </cell>
          <cell r="DC21">
            <v>2356</v>
          </cell>
          <cell r="DD21">
            <v>224</v>
          </cell>
          <cell r="DE21">
            <v>3564</v>
          </cell>
          <cell r="DF21">
            <v>0</v>
          </cell>
          <cell r="DG21">
            <v>0</v>
          </cell>
          <cell r="DH21">
            <v>4</v>
          </cell>
          <cell r="DI21">
            <v>448</v>
          </cell>
          <cell r="DK21">
            <v>106</v>
          </cell>
          <cell r="DL21">
            <v>1648</v>
          </cell>
          <cell r="DM21">
            <v>128</v>
          </cell>
          <cell r="DO21">
            <v>1528</v>
          </cell>
          <cell r="DQ21">
            <v>1264</v>
          </cell>
          <cell r="DR21">
            <v>478</v>
          </cell>
          <cell r="DS21">
            <v>145</v>
          </cell>
          <cell r="DT21">
            <v>16</v>
          </cell>
          <cell r="DU21">
            <v>16</v>
          </cell>
          <cell r="DV21">
            <v>0</v>
          </cell>
          <cell r="DW21">
            <v>0</v>
          </cell>
          <cell r="DX21" t="str">
            <v>внутренние</v>
          </cell>
          <cell r="EE21">
            <v>36</v>
          </cell>
          <cell r="EF21">
            <v>107.6</v>
          </cell>
          <cell r="EG21">
            <v>28</v>
          </cell>
          <cell r="EH21">
            <v>134.4</v>
          </cell>
          <cell r="EI21">
            <v>15.12</v>
          </cell>
          <cell r="EK21">
            <v>11.16</v>
          </cell>
          <cell r="EL21">
            <v>8.64</v>
          </cell>
          <cell r="EM21">
            <v>87.12</v>
          </cell>
          <cell r="EN21">
            <v>14.3</v>
          </cell>
          <cell r="EO21">
            <v>15</v>
          </cell>
          <cell r="EP21">
            <v>6.1</v>
          </cell>
          <cell r="EQ21">
            <v>318</v>
          </cell>
          <cell r="ER21">
            <v>1.26</v>
          </cell>
          <cell r="ES21" t="str">
            <v>на 1-м этаже</v>
          </cell>
          <cell r="ET21" t="str">
            <v>Переносной</v>
          </cell>
          <cell r="EU21">
            <v>0</v>
          </cell>
          <cell r="EV21">
            <v>1</v>
          </cell>
          <cell r="EW21">
            <v>0</v>
          </cell>
          <cell r="EX21">
            <v>0</v>
          </cell>
          <cell r="EY21">
            <v>0</v>
          </cell>
          <cell r="FH21">
            <v>0</v>
          </cell>
          <cell r="FI21">
            <v>6</v>
          </cell>
        </row>
        <row r="22">
          <cell r="A22">
            <v>4148</v>
          </cell>
          <cell r="B22" t="str">
            <v>Арх. Власова ул. д. 19 к. 2</v>
          </cell>
          <cell r="C22" t="str">
            <v>Арх. Власова ул.</v>
          </cell>
          <cell r="D22">
            <v>19</v>
          </cell>
          <cell r="E22">
            <v>2</v>
          </cell>
          <cell r="F22" t="str">
            <v>Протокол общего собрания собственников</v>
          </cell>
          <cell r="I22" t="str">
            <v>-</v>
          </cell>
          <cell r="K22" t="str">
            <v>-</v>
          </cell>
          <cell r="L22" t="str">
            <v>договор</v>
          </cell>
          <cell r="M22" t="str">
            <v>за счет регионального оператора</v>
          </cell>
          <cell r="N22">
            <v>1963</v>
          </cell>
          <cell r="O22">
            <v>1963</v>
          </cell>
          <cell r="P22" t="str">
            <v>II-18</v>
          </cell>
          <cell r="Q22" t="str">
            <v>МКД</v>
          </cell>
          <cell r="R22">
            <v>9</v>
          </cell>
          <cell r="S22">
            <v>9</v>
          </cell>
          <cell r="T22">
            <v>1</v>
          </cell>
          <cell r="U22">
            <v>1</v>
          </cell>
          <cell r="W22">
            <v>74</v>
          </cell>
          <cell r="X22">
            <v>72</v>
          </cell>
          <cell r="Y22">
            <v>2</v>
          </cell>
          <cell r="Z22">
            <v>7</v>
          </cell>
          <cell r="AA22">
            <v>18</v>
          </cell>
          <cell r="AB22">
            <v>19</v>
          </cell>
          <cell r="AC22">
            <v>1</v>
          </cell>
          <cell r="AD22">
            <v>24</v>
          </cell>
          <cell r="AE22">
            <v>0</v>
          </cell>
          <cell r="AF22">
            <v>1</v>
          </cell>
          <cell r="AG22">
            <v>1</v>
          </cell>
          <cell r="AH22">
            <v>2584.6999999999998</v>
          </cell>
          <cell r="AI22">
            <v>2543</v>
          </cell>
          <cell r="AJ22">
            <v>41.7</v>
          </cell>
          <cell r="AK22">
            <v>1183.2</v>
          </cell>
          <cell r="AL22">
            <v>393.2</v>
          </cell>
          <cell r="AM22">
            <v>203</v>
          </cell>
          <cell r="AN22">
            <v>187</v>
          </cell>
          <cell r="AO22">
            <v>0</v>
          </cell>
          <cell r="AP22">
            <v>396.6</v>
          </cell>
          <cell r="AQ22">
            <v>98.13</v>
          </cell>
          <cell r="AR22">
            <v>291.87</v>
          </cell>
          <cell r="AS22">
            <v>4.8</v>
          </cell>
          <cell r="AT22" t="str">
            <v>Блочные</v>
          </cell>
          <cell r="AU22" t="str">
            <v>гидростеклоизол</v>
          </cell>
          <cell r="AV22">
            <v>71</v>
          </cell>
          <cell r="AZ22" t="str">
            <v>нет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ленточный</v>
          </cell>
          <cell r="BS22" t="str">
            <v>Железобетонные</v>
          </cell>
          <cell r="BT22">
            <v>3774</v>
          </cell>
          <cell r="BU22">
            <v>2</v>
          </cell>
          <cell r="BV22" t="str">
            <v>Панельные</v>
          </cell>
          <cell r="BW22">
            <v>3713</v>
          </cell>
          <cell r="BX22">
            <v>935</v>
          </cell>
          <cell r="BY22">
            <v>735</v>
          </cell>
          <cell r="BZ22">
            <v>0</v>
          </cell>
          <cell r="CA22" t="str">
            <v>окрашенный</v>
          </cell>
          <cell r="CB22">
            <v>1713</v>
          </cell>
          <cell r="CC22">
            <v>1849</v>
          </cell>
          <cell r="CD22">
            <v>1</v>
          </cell>
          <cell r="CE22">
            <v>427</v>
          </cell>
          <cell r="CF22" t="str">
            <v>не скатная</v>
          </cell>
          <cell r="CG22">
            <v>84</v>
          </cell>
          <cell r="CH22">
            <v>58.8</v>
          </cell>
          <cell r="CI22">
            <v>396.6</v>
          </cell>
          <cell r="CJ22" t="str">
            <v>На лестничной клетке</v>
          </cell>
          <cell r="CK22">
            <v>1</v>
          </cell>
          <cell r="CL22">
            <v>23.669999999999998</v>
          </cell>
          <cell r="CM22">
            <v>4</v>
          </cell>
          <cell r="CR22">
            <v>2</v>
          </cell>
          <cell r="CZ22">
            <v>1</v>
          </cell>
          <cell r="DA22">
            <v>1</v>
          </cell>
          <cell r="DB22">
            <v>189</v>
          </cell>
          <cell r="DC22">
            <v>2356</v>
          </cell>
          <cell r="DD22">
            <v>61</v>
          </cell>
          <cell r="DE22">
            <v>947</v>
          </cell>
          <cell r="DF22">
            <v>0</v>
          </cell>
          <cell r="DG22">
            <v>0</v>
          </cell>
          <cell r="DH22">
            <v>1</v>
          </cell>
          <cell r="DI22">
            <v>198</v>
          </cell>
          <cell r="DK22">
            <v>118</v>
          </cell>
          <cell r="DL22">
            <v>850</v>
          </cell>
          <cell r="DM22">
            <v>72</v>
          </cell>
          <cell r="DO22">
            <v>702</v>
          </cell>
          <cell r="DQ22">
            <v>340</v>
          </cell>
          <cell r="DR22">
            <v>491</v>
          </cell>
          <cell r="DS22">
            <v>81</v>
          </cell>
          <cell r="DT22">
            <v>8</v>
          </cell>
          <cell r="DU22">
            <v>8</v>
          </cell>
          <cell r="DV22">
            <v>8</v>
          </cell>
          <cell r="DW22">
            <v>0</v>
          </cell>
          <cell r="DX22" t="str">
            <v>внутренние</v>
          </cell>
          <cell r="EE22">
            <v>9</v>
          </cell>
          <cell r="EF22">
            <v>26.9</v>
          </cell>
          <cell r="EG22">
            <v>22</v>
          </cell>
          <cell r="EH22">
            <v>105.6</v>
          </cell>
          <cell r="EI22">
            <v>0</v>
          </cell>
          <cell r="EK22">
            <v>2.79</v>
          </cell>
          <cell r="EL22">
            <v>2.16</v>
          </cell>
          <cell r="EM22">
            <v>21.78</v>
          </cell>
          <cell r="EN22">
            <v>7.8000000000000007</v>
          </cell>
          <cell r="EO22">
            <v>3.8</v>
          </cell>
          <cell r="EP22">
            <v>6.8</v>
          </cell>
          <cell r="EQ22">
            <v>113</v>
          </cell>
          <cell r="ER22">
            <v>0.45</v>
          </cell>
          <cell r="ES22" t="str">
            <v>на 1-м этаже</v>
          </cell>
          <cell r="ET22" t="str">
            <v>Переносной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FH22">
            <v>0</v>
          </cell>
          <cell r="FI22">
            <v>2</v>
          </cell>
        </row>
        <row r="23">
          <cell r="A23">
            <v>4149</v>
          </cell>
          <cell r="B23" t="str">
            <v>Арх. Власова ул. д. 19 к. 3</v>
          </cell>
          <cell r="C23" t="str">
            <v>Арх. Власова ул.</v>
          </cell>
          <cell r="D23">
            <v>19</v>
          </cell>
          <cell r="E23">
            <v>3</v>
          </cell>
          <cell r="F23" t="str">
            <v>Протокол общего собрания собственников</v>
          </cell>
          <cell r="I23" t="str">
            <v>-</v>
          </cell>
          <cell r="K23" t="str">
            <v>-</v>
          </cell>
          <cell r="L23" t="str">
            <v>договор</v>
          </cell>
          <cell r="M23" t="str">
            <v>за счет регионального оператора</v>
          </cell>
          <cell r="N23">
            <v>1963</v>
          </cell>
          <cell r="O23">
            <v>1963</v>
          </cell>
          <cell r="P23" t="str">
            <v>II-18</v>
          </cell>
          <cell r="Q23" t="str">
            <v>МКД</v>
          </cell>
          <cell r="R23">
            <v>9</v>
          </cell>
          <cell r="S23">
            <v>9</v>
          </cell>
          <cell r="T23">
            <v>1</v>
          </cell>
          <cell r="U23">
            <v>1</v>
          </cell>
          <cell r="W23">
            <v>73</v>
          </cell>
          <cell r="X23">
            <v>72</v>
          </cell>
          <cell r="Y23">
            <v>1</v>
          </cell>
          <cell r="Z23">
            <v>7</v>
          </cell>
          <cell r="AA23">
            <v>18</v>
          </cell>
          <cell r="AB23">
            <v>19</v>
          </cell>
          <cell r="AC23">
            <v>1</v>
          </cell>
          <cell r="AD23">
            <v>24</v>
          </cell>
          <cell r="AE23">
            <v>0</v>
          </cell>
          <cell r="AF23">
            <v>1</v>
          </cell>
          <cell r="AG23">
            <v>1</v>
          </cell>
          <cell r="AH23">
            <v>2602.9</v>
          </cell>
          <cell r="AI23">
            <v>2573.5</v>
          </cell>
          <cell r="AJ23">
            <v>29.4</v>
          </cell>
          <cell r="AK23">
            <v>1171.5999999999999</v>
          </cell>
          <cell r="AL23">
            <v>393.2</v>
          </cell>
          <cell r="AM23">
            <v>181</v>
          </cell>
          <cell r="AN23">
            <v>192</v>
          </cell>
          <cell r="AO23">
            <v>0</v>
          </cell>
          <cell r="AP23">
            <v>399.3</v>
          </cell>
          <cell r="AQ23">
            <v>93.990000000000009</v>
          </cell>
          <cell r="AR23">
            <v>279.01</v>
          </cell>
          <cell r="AS23">
            <v>4.8</v>
          </cell>
          <cell r="AT23" t="str">
            <v>Блочные</v>
          </cell>
          <cell r="AU23" t="str">
            <v>гидростеклоизол</v>
          </cell>
          <cell r="AV23">
            <v>72</v>
          </cell>
          <cell r="AZ23" t="str">
            <v>нет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ленточный</v>
          </cell>
          <cell r="BS23" t="str">
            <v>Железобетонные</v>
          </cell>
          <cell r="BT23">
            <v>3774</v>
          </cell>
          <cell r="BU23">
            <v>2</v>
          </cell>
          <cell r="BV23" t="str">
            <v>Панельные</v>
          </cell>
          <cell r="BW23">
            <v>3713</v>
          </cell>
          <cell r="BX23">
            <v>935</v>
          </cell>
          <cell r="BY23">
            <v>735</v>
          </cell>
          <cell r="BZ23">
            <v>0</v>
          </cell>
          <cell r="CA23" t="str">
            <v>окрашенный</v>
          </cell>
          <cell r="CB23">
            <v>1713</v>
          </cell>
          <cell r="CC23">
            <v>1849</v>
          </cell>
          <cell r="CD23">
            <v>1</v>
          </cell>
          <cell r="CE23">
            <v>439</v>
          </cell>
          <cell r="CF23" t="str">
            <v>не скатная</v>
          </cell>
          <cell r="CG23">
            <v>84</v>
          </cell>
          <cell r="CH23">
            <v>58.8</v>
          </cell>
          <cell r="CI23">
            <v>399.3</v>
          </cell>
          <cell r="CJ23" t="str">
            <v>На лестничной клетке</v>
          </cell>
          <cell r="CK23">
            <v>1</v>
          </cell>
          <cell r="CL23">
            <v>23.669999999999998</v>
          </cell>
          <cell r="CM23">
            <v>4</v>
          </cell>
          <cell r="CR23">
            <v>2</v>
          </cell>
          <cell r="CZ23">
            <v>1</v>
          </cell>
          <cell r="DA23">
            <v>1</v>
          </cell>
          <cell r="DB23">
            <v>189</v>
          </cell>
          <cell r="DC23">
            <v>2356</v>
          </cell>
          <cell r="DD23">
            <v>61</v>
          </cell>
          <cell r="DE23">
            <v>947</v>
          </cell>
          <cell r="DF23">
            <v>0</v>
          </cell>
          <cell r="DG23">
            <v>0</v>
          </cell>
          <cell r="DH23">
            <v>1</v>
          </cell>
          <cell r="DI23">
            <v>198</v>
          </cell>
          <cell r="DK23">
            <v>118</v>
          </cell>
          <cell r="DL23">
            <v>850</v>
          </cell>
          <cell r="DM23">
            <v>72</v>
          </cell>
          <cell r="DO23">
            <v>702</v>
          </cell>
          <cell r="DQ23">
            <v>340</v>
          </cell>
          <cell r="DR23">
            <v>491</v>
          </cell>
          <cell r="DS23">
            <v>81</v>
          </cell>
          <cell r="DT23">
            <v>8</v>
          </cell>
          <cell r="DU23">
            <v>8</v>
          </cell>
          <cell r="DV23">
            <v>8</v>
          </cell>
          <cell r="DW23">
            <v>0</v>
          </cell>
          <cell r="DX23" t="str">
            <v>внутренние</v>
          </cell>
          <cell r="EE23">
            <v>9</v>
          </cell>
          <cell r="EF23">
            <v>26.9</v>
          </cell>
          <cell r="EG23">
            <v>22</v>
          </cell>
          <cell r="EH23">
            <v>105.6</v>
          </cell>
          <cell r="EI23">
            <v>0</v>
          </cell>
          <cell r="EK23">
            <v>2.79</v>
          </cell>
          <cell r="EL23">
            <v>2.16</v>
          </cell>
          <cell r="EM23">
            <v>21.78</v>
          </cell>
          <cell r="EN23">
            <v>7.8000000000000007</v>
          </cell>
          <cell r="EO23">
            <v>3.8</v>
          </cell>
          <cell r="EP23">
            <v>6.4</v>
          </cell>
          <cell r="EQ23">
            <v>102</v>
          </cell>
          <cell r="ER23">
            <v>0.4</v>
          </cell>
          <cell r="ES23" t="str">
            <v>на 1-м этаже</v>
          </cell>
          <cell r="ET23" t="str">
            <v>Переносной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FH23">
            <v>0</v>
          </cell>
          <cell r="FI23">
            <v>2</v>
          </cell>
        </row>
        <row r="24">
          <cell r="A24">
            <v>4150</v>
          </cell>
          <cell r="B24" t="str">
            <v>Арх. Власова ул. д. 19 к. 4</v>
          </cell>
          <cell r="C24" t="str">
            <v>Арх. Власова ул.</v>
          </cell>
          <cell r="D24">
            <v>19</v>
          </cell>
          <cell r="E24">
            <v>4</v>
          </cell>
          <cell r="F24" t="str">
            <v>Протокол общего собрания собственников</v>
          </cell>
          <cell r="I24" t="str">
            <v>-</v>
          </cell>
          <cell r="K24" t="str">
            <v>-</v>
          </cell>
          <cell r="L24" t="str">
            <v>договор</v>
          </cell>
          <cell r="M24" t="str">
            <v>за счет регионального оператора</v>
          </cell>
          <cell r="N24">
            <v>1963</v>
          </cell>
          <cell r="O24">
            <v>1963</v>
          </cell>
          <cell r="P24" t="str">
            <v>II-18</v>
          </cell>
          <cell r="Q24" t="str">
            <v>МКД</v>
          </cell>
          <cell r="R24">
            <v>9</v>
          </cell>
          <cell r="S24">
            <v>9</v>
          </cell>
          <cell r="T24">
            <v>1</v>
          </cell>
          <cell r="U24">
            <v>1</v>
          </cell>
          <cell r="W24">
            <v>73</v>
          </cell>
          <cell r="X24">
            <v>72</v>
          </cell>
          <cell r="Y24">
            <v>1</v>
          </cell>
          <cell r="Z24">
            <v>1</v>
          </cell>
          <cell r="AA24">
            <v>18</v>
          </cell>
          <cell r="AB24">
            <v>19</v>
          </cell>
          <cell r="AC24">
            <v>1</v>
          </cell>
          <cell r="AD24">
            <v>24</v>
          </cell>
          <cell r="AE24">
            <v>1</v>
          </cell>
          <cell r="AF24">
            <v>1</v>
          </cell>
          <cell r="AG24">
            <v>1</v>
          </cell>
          <cell r="AH24">
            <v>2593.7000000000003</v>
          </cell>
          <cell r="AI24">
            <v>2586.4</v>
          </cell>
          <cell r="AJ24">
            <v>7.3</v>
          </cell>
          <cell r="AK24">
            <v>1204</v>
          </cell>
          <cell r="AL24">
            <v>393.2</v>
          </cell>
          <cell r="AM24">
            <v>208</v>
          </cell>
          <cell r="AN24">
            <v>201</v>
          </cell>
          <cell r="AO24">
            <v>12.7</v>
          </cell>
          <cell r="AP24">
            <v>397.5</v>
          </cell>
          <cell r="AQ24">
            <v>100.32</v>
          </cell>
          <cell r="AR24">
            <v>302.68</v>
          </cell>
          <cell r="AS24">
            <v>4.8</v>
          </cell>
          <cell r="AT24" t="str">
            <v>Блочные</v>
          </cell>
          <cell r="AU24" t="str">
            <v>гидростеклоизол</v>
          </cell>
          <cell r="AV24">
            <v>72</v>
          </cell>
          <cell r="AZ24" t="str">
            <v>нет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ленточный</v>
          </cell>
          <cell r="BS24" t="str">
            <v>Железобетонные</v>
          </cell>
          <cell r="BT24">
            <v>3774</v>
          </cell>
          <cell r="BU24">
            <v>2</v>
          </cell>
          <cell r="BV24" t="str">
            <v>Панельные</v>
          </cell>
          <cell r="BW24">
            <v>3713</v>
          </cell>
          <cell r="BX24">
            <v>935</v>
          </cell>
          <cell r="BY24">
            <v>735</v>
          </cell>
          <cell r="BZ24">
            <v>0</v>
          </cell>
          <cell r="CA24" t="str">
            <v>окрашенный</v>
          </cell>
          <cell r="CB24">
            <v>1713</v>
          </cell>
          <cell r="CC24">
            <v>1849</v>
          </cell>
          <cell r="CD24">
            <v>1</v>
          </cell>
          <cell r="CE24">
            <v>437</v>
          </cell>
          <cell r="CF24" t="str">
            <v>не скатная</v>
          </cell>
          <cell r="CG24">
            <v>84</v>
          </cell>
          <cell r="CH24">
            <v>58.8</v>
          </cell>
          <cell r="CI24">
            <v>397.5</v>
          </cell>
          <cell r="CJ24" t="str">
            <v>На лестничной клетке</v>
          </cell>
          <cell r="CK24">
            <v>1</v>
          </cell>
          <cell r="CL24">
            <v>23.669999999999998</v>
          </cell>
          <cell r="CM24">
            <v>4</v>
          </cell>
          <cell r="CR24">
            <v>2</v>
          </cell>
          <cell r="CZ24">
            <v>1</v>
          </cell>
          <cell r="DA24">
            <v>1</v>
          </cell>
          <cell r="DB24">
            <v>189</v>
          </cell>
          <cell r="DC24">
            <v>2356</v>
          </cell>
          <cell r="DD24">
            <v>61</v>
          </cell>
          <cell r="DE24">
            <v>947</v>
          </cell>
          <cell r="DF24">
            <v>0</v>
          </cell>
          <cell r="DG24">
            <v>0</v>
          </cell>
          <cell r="DH24">
            <v>1</v>
          </cell>
          <cell r="DI24">
            <v>198</v>
          </cell>
          <cell r="DK24">
            <v>118</v>
          </cell>
          <cell r="DL24">
            <v>850</v>
          </cell>
          <cell r="DM24">
            <v>72</v>
          </cell>
          <cell r="DO24">
            <v>702</v>
          </cell>
          <cell r="DQ24">
            <v>340</v>
          </cell>
          <cell r="DR24">
            <v>491</v>
          </cell>
          <cell r="DS24">
            <v>81</v>
          </cell>
          <cell r="DT24">
            <v>8</v>
          </cell>
          <cell r="DU24">
            <v>8</v>
          </cell>
          <cell r="DV24">
            <v>8</v>
          </cell>
          <cell r="DW24">
            <v>0</v>
          </cell>
          <cell r="DX24" t="str">
            <v>внутренние</v>
          </cell>
          <cell r="EE24">
            <v>9</v>
          </cell>
          <cell r="EF24">
            <v>26.9</v>
          </cell>
          <cell r="EG24">
            <v>22</v>
          </cell>
          <cell r="EH24">
            <v>105.6</v>
          </cell>
          <cell r="EI24">
            <v>0</v>
          </cell>
          <cell r="EK24">
            <v>2.79</v>
          </cell>
          <cell r="EL24">
            <v>2.16</v>
          </cell>
          <cell r="EM24">
            <v>21.78</v>
          </cell>
          <cell r="EN24">
            <v>7.8000000000000007</v>
          </cell>
          <cell r="EO24">
            <v>3.8</v>
          </cell>
          <cell r="EP24">
            <v>7.3</v>
          </cell>
          <cell r="EQ24">
            <v>91</v>
          </cell>
          <cell r="ER24">
            <v>0.36</v>
          </cell>
          <cell r="ES24" t="str">
            <v>на 1-м этаже</v>
          </cell>
          <cell r="ET24" t="str">
            <v>Переносной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FH24">
            <v>0</v>
          </cell>
          <cell r="FI24">
            <v>2</v>
          </cell>
        </row>
        <row r="25">
          <cell r="A25">
            <v>4151</v>
          </cell>
          <cell r="B25" t="str">
            <v>Арх. Власова ул. д. 19 к. 5</v>
          </cell>
          <cell r="C25" t="str">
            <v>Арх. Власова ул.</v>
          </cell>
          <cell r="D25">
            <v>19</v>
          </cell>
          <cell r="E25">
            <v>5</v>
          </cell>
          <cell r="F25" t="str">
            <v>Протокол общего собрания собственников</v>
          </cell>
          <cell r="I25" t="str">
            <v>-</v>
          </cell>
          <cell r="K25" t="str">
            <v>-</v>
          </cell>
          <cell r="L25" t="str">
            <v>договор</v>
          </cell>
          <cell r="M25" t="str">
            <v>за счет регионального оператора</v>
          </cell>
          <cell r="N25">
            <v>1963</v>
          </cell>
          <cell r="O25">
            <v>1963</v>
          </cell>
          <cell r="P25" t="str">
            <v>II-18</v>
          </cell>
          <cell r="Q25" t="str">
            <v>МКД</v>
          </cell>
          <cell r="R25">
            <v>9</v>
          </cell>
          <cell r="S25">
            <v>9</v>
          </cell>
          <cell r="T25">
            <v>1</v>
          </cell>
          <cell r="U25">
            <v>1</v>
          </cell>
          <cell r="W25">
            <v>73</v>
          </cell>
          <cell r="X25">
            <v>72</v>
          </cell>
          <cell r="Y25">
            <v>1</v>
          </cell>
          <cell r="Z25">
            <v>1</v>
          </cell>
          <cell r="AA25">
            <v>18</v>
          </cell>
          <cell r="AB25">
            <v>19</v>
          </cell>
          <cell r="AC25">
            <v>1</v>
          </cell>
          <cell r="AD25">
            <v>24</v>
          </cell>
          <cell r="AE25">
            <v>1</v>
          </cell>
          <cell r="AF25">
            <v>1</v>
          </cell>
          <cell r="AG25">
            <v>0</v>
          </cell>
          <cell r="AH25">
            <v>2636.6</v>
          </cell>
          <cell r="AI25">
            <v>2606.1999999999998</v>
          </cell>
          <cell r="AJ25">
            <v>30.4</v>
          </cell>
          <cell r="AK25">
            <v>1162.5999999999999</v>
          </cell>
          <cell r="AL25">
            <v>393.2</v>
          </cell>
          <cell r="AM25">
            <v>185</v>
          </cell>
          <cell r="AN25">
            <v>191</v>
          </cell>
          <cell r="AO25">
            <v>9.5</v>
          </cell>
          <cell r="AP25">
            <v>393.3</v>
          </cell>
          <cell r="AQ25">
            <v>77.290000000000006</v>
          </cell>
          <cell r="AR25">
            <v>298.70999999999998</v>
          </cell>
          <cell r="AS25">
            <v>4.8</v>
          </cell>
          <cell r="AT25" t="str">
            <v>Блочные</v>
          </cell>
          <cell r="AU25" t="str">
            <v>гидростеклоизол</v>
          </cell>
          <cell r="AV25">
            <v>72</v>
          </cell>
          <cell r="AZ25" t="str">
            <v>нет</v>
          </cell>
          <cell r="BA25" t="str">
            <v>-</v>
          </cell>
          <cell r="BB25" t="str">
            <v>-</v>
          </cell>
          <cell r="BC25" t="str">
            <v>-</v>
          </cell>
          <cell r="BD25" t="str">
            <v>-</v>
          </cell>
          <cell r="BE25" t="str">
            <v>-</v>
          </cell>
          <cell r="BF25" t="str">
            <v>-</v>
          </cell>
          <cell r="BG25" t="str">
            <v>-</v>
          </cell>
          <cell r="BH25" t="str">
            <v>-</v>
          </cell>
          <cell r="BI25" t="str">
            <v>-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ленточный</v>
          </cell>
          <cell r="BS25" t="str">
            <v>Железобетонные</v>
          </cell>
          <cell r="BT25">
            <v>3774</v>
          </cell>
          <cell r="BU25">
            <v>1</v>
          </cell>
          <cell r="BV25" t="str">
            <v>Панельные</v>
          </cell>
          <cell r="BW25">
            <v>3713</v>
          </cell>
          <cell r="BX25">
            <v>935</v>
          </cell>
          <cell r="BY25">
            <v>735</v>
          </cell>
          <cell r="BZ25">
            <v>0</v>
          </cell>
          <cell r="CA25" t="str">
            <v>окрашенный</v>
          </cell>
          <cell r="CB25">
            <v>1713</v>
          </cell>
          <cell r="CC25">
            <v>1849</v>
          </cell>
          <cell r="CD25">
            <v>1</v>
          </cell>
          <cell r="CE25">
            <v>422</v>
          </cell>
          <cell r="CF25" t="str">
            <v>не скатная</v>
          </cell>
          <cell r="CG25">
            <v>84</v>
          </cell>
          <cell r="CH25">
            <v>58.8</v>
          </cell>
          <cell r="CI25">
            <v>393.3</v>
          </cell>
          <cell r="CJ25" t="str">
            <v>На лестничной клетке</v>
          </cell>
          <cell r="CK25">
            <v>1</v>
          </cell>
          <cell r="CL25">
            <v>23.669999999999998</v>
          </cell>
          <cell r="CM25">
            <v>4</v>
          </cell>
          <cell r="CR25">
            <v>2</v>
          </cell>
          <cell r="CZ25">
            <v>1</v>
          </cell>
          <cell r="DA25">
            <v>1</v>
          </cell>
          <cell r="DB25">
            <v>189</v>
          </cell>
          <cell r="DC25">
            <v>2356</v>
          </cell>
          <cell r="DD25">
            <v>61</v>
          </cell>
          <cell r="DE25">
            <v>947</v>
          </cell>
          <cell r="DF25">
            <v>0</v>
          </cell>
          <cell r="DG25">
            <v>0</v>
          </cell>
          <cell r="DH25">
            <v>1</v>
          </cell>
          <cell r="DI25">
            <v>198</v>
          </cell>
          <cell r="DK25">
            <v>118</v>
          </cell>
          <cell r="DL25">
            <v>850</v>
          </cell>
          <cell r="DM25">
            <v>72</v>
          </cell>
          <cell r="DO25">
            <v>702</v>
          </cell>
          <cell r="DQ25">
            <v>340</v>
          </cell>
          <cell r="DR25">
            <v>491</v>
          </cell>
          <cell r="DS25">
            <v>81</v>
          </cell>
          <cell r="DT25">
            <v>8</v>
          </cell>
          <cell r="DU25">
            <v>8</v>
          </cell>
          <cell r="DV25">
            <v>8</v>
          </cell>
          <cell r="DW25">
            <v>0</v>
          </cell>
          <cell r="DX25" t="str">
            <v>внутренние</v>
          </cell>
          <cell r="EE25">
            <v>9</v>
          </cell>
          <cell r="EF25">
            <v>26.9</v>
          </cell>
          <cell r="EG25">
            <v>22</v>
          </cell>
          <cell r="EH25">
            <v>105.6</v>
          </cell>
          <cell r="EI25">
            <v>0</v>
          </cell>
          <cell r="EK25">
            <v>2.79</v>
          </cell>
          <cell r="EL25">
            <v>2.16</v>
          </cell>
          <cell r="EM25">
            <v>21.78</v>
          </cell>
          <cell r="EN25">
            <v>7.8000000000000007</v>
          </cell>
          <cell r="EO25">
            <v>3.8</v>
          </cell>
          <cell r="EP25">
            <v>7</v>
          </cell>
          <cell r="EQ25">
            <v>117</v>
          </cell>
          <cell r="ER25">
            <v>0.46</v>
          </cell>
          <cell r="ES25" t="str">
            <v>на 1-м этаже</v>
          </cell>
          <cell r="ET25" t="str">
            <v>Переносной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FH25">
            <v>0</v>
          </cell>
          <cell r="FI25">
            <v>2</v>
          </cell>
        </row>
        <row r="26">
          <cell r="A26">
            <v>4152</v>
          </cell>
          <cell r="B26" t="str">
            <v>Арх. Власова ул. д. 21 к. 1</v>
          </cell>
          <cell r="C26" t="str">
            <v>Арх. Власова ул.</v>
          </cell>
          <cell r="D26">
            <v>21</v>
          </cell>
          <cell r="E26">
            <v>1</v>
          </cell>
          <cell r="F26" t="str">
            <v>Протокол общего собрания собственников</v>
          </cell>
          <cell r="I26" t="str">
            <v>-</v>
          </cell>
          <cell r="K26" t="str">
            <v>-</v>
          </cell>
          <cell r="L26" t="str">
            <v>договор</v>
          </cell>
          <cell r="M26" t="str">
            <v>за счет регионального оператора</v>
          </cell>
          <cell r="N26">
            <v>1960</v>
          </cell>
          <cell r="O26">
            <v>1960</v>
          </cell>
          <cell r="P26" t="str">
            <v>I-515</v>
          </cell>
          <cell r="Q26" t="str">
            <v>МКД</v>
          </cell>
          <cell r="R26">
            <v>5</v>
          </cell>
          <cell r="S26">
            <v>5</v>
          </cell>
          <cell r="T26">
            <v>4</v>
          </cell>
          <cell r="W26">
            <v>84</v>
          </cell>
          <cell r="X26">
            <v>80</v>
          </cell>
          <cell r="Y26">
            <v>4</v>
          </cell>
          <cell r="Z26">
            <v>3</v>
          </cell>
          <cell r="AA26">
            <v>20</v>
          </cell>
          <cell r="AB26">
            <v>36</v>
          </cell>
          <cell r="AC26">
            <v>0</v>
          </cell>
          <cell r="AD26">
            <v>0</v>
          </cell>
          <cell r="AE26">
            <v>0</v>
          </cell>
          <cell r="AF26">
            <v>1</v>
          </cell>
          <cell r="AG26">
            <v>1</v>
          </cell>
          <cell r="AH26">
            <v>4130.8999999999996</v>
          </cell>
          <cell r="AI26">
            <v>3504.1</v>
          </cell>
          <cell r="AJ26">
            <v>626.79999999999995</v>
          </cell>
          <cell r="AK26">
            <v>2156</v>
          </cell>
          <cell r="AL26">
            <v>397</v>
          </cell>
          <cell r="AM26">
            <v>375</v>
          </cell>
          <cell r="AN26">
            <v>8</v>
          </cell>
          <cell r="AO26">
            <v>0</v>
          </cell>
          <cell r="AP26">
            <v>886.5</v>
          </cell>
          <cell r="AQ26">
            <v>150.94999999999999</v>
          </cell>
          <cell r="AR26">
            <v>232.05</v>
          </cell>
          <cell r="AS26">
            <v>0</v>
          </cell>
          <cell r="AT26" t="str">
            <v>Панельные</v>
          </cell>
          <cell r="AU26" t="str">
            <v>рубероид</v>
          </cell>
          <cell r="AV26">
            <v>80</v>
          </cell>
          <cell r="AZ26" t="str">
            <v>нет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 t="str">
            <v>-</v>
          </cell>
          <cell r="BK26" t="str">
            <v>-</v>
          </cell>
          <cell r="BL26" t="str">
            <v>-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ленточный</v>
          </cell>
          <cell r="BS26" t="str">
            <v>Железобетонные</v>
          </cell>
          <cell r="BT26">
            <v>7760</v>
          </cell>
          <cell r="BU26">
            <v>5</v>
          </cell>
          <cell r="BV26" t="str">
            <v>Панельные</v>
          </cell>
          <cell r="BW26">
            <v>985</v>
          </cell>
          <cell r="BX26">
            <v>394</v>
          </cell>
          <cell r="BY26">
            <v>985</v>
          </cell>
          <cell r="BZ26">
            <v>394</v>
          </cell>
          <cell r="CA26" t="str">
            <v>окрашенный</v>
          </cell>
          <cell r="CB26">
            <v>1852</v>
          </cell>
          <cell r="CC26">
            <v>1722</v>
          </cell>
          <cell r="CD26">
            <v>1</v>
          </cell>
          <cell r="CE26">
            <v>1108</v>
          </cell>
          <cell r="CF26" t="str">
            <v>не скатная</v>
          </cell>
          <cell r="CG26">
            <v>160</v>
          </cell>
          <cell r="CH26">
            <v>253</v>
          </cell>
          <cell r="CI26">
            <v>886.5</v>
          </cell>
          <cell r="CK26">
            <v>0</v>
          </cell>
          <cell r="CL26">
            <v>0</v>
          </cell>
          <cell r="CM26">
            <v>0</v>
          </cell>
          <cell r="CR26">
            <v>0</v>
          </cell>
          <cell r="CZ26">
            <v>1</v>
          </cell>
          <cell r="DA26">
            <v>1</v>
          </cell>
          <cell r="DB26">
            <v>162</v>
          </cell>
          <cell r="DC26">
            <v>400</v>
          </cell>
          <cell r="DD26">
            <v>48</v>
          </cell>
          <cell r="DE26">
            <v>2032</v>
          </cell>
          <cell r="DF26">
            <v>0</v>
          </cell>
          <cell r="DG26">
            <v>0</v>
          </cell>
          <cell r="DH26">
            <v>4</v>
          </cell>
          <cell r="DI26">
            <v>248</v>
          </cell>
          <cell r="DK26">
            <v>85</v>
          </cell>
          <cell r="DL26">
            <v>935</v>
          </cell>
          <cell r="DM26">
            <v>80</v>
          </cell>
          <cell r="DO26">
            <v>967</v>
          </cell>
          <cell r="DQ26">
            <v>648</v>
          </cell>
          <cell r="DR26">
            <v>594</v>
          </cell>
          <cell r="DS26">
            <v>87</v>
          </cell>
          <cell r="DT26">
            <v>16</v>
          </cell>
          <cell r="DU26">
            <v>16</v>
          </cell>
          <cell r="DV26">
            <v>16</v>
          </cell>
          <cell r="DW26">
            <v>0</v>
          </cell>
          <cell r="DX26" t="str">
            <v>наружные</v>
          </cell>
          <cell r="EE26">
            <v>32</v>
          </cell>
          <cell r="EF26">
            <v>29.44</v>
          </cell>
          <cell r="EG26">
            <v>8</v>
          </cell>
          <cell r="EH26">
            <v>38.4</v>
          </cell>
          <cell r="EI26">
            <v>7.68</v>
          </cell>
          <cell r="EK26">
            <v>11.16</v>
          </cell>
          <cell r="EL26">
            <v>4.8</v>
          </cell>
          <cell r="EM26">
            <v>17.600000000000001</v>
          </cell>
          <cell r="EN26">
            <v>9.1</v>
          </cell>
          <cell r="EO26">
            <v>0</v>
          </cell>
          <cell r="EP26">
            <v>0</v>
          </cell>
          <cell r="EQ26">
            <v>195</v>
          </cell>
          <cell r="ER26">
            <v>0</v>
          </cell>
          <cell r="ES26" t="str">
            <v>нет</v>
          </cell>
          <cell r="ET26">
            <v>0</v>
          </cell>
          <cell r="EU26">
            <v>0</v>
          </cell>
          <cell r="EV26">
            <v>1</v>
          </cell>
          <cell r="EW26">
            <v>0</v>
          </cell>
          <cell r="EX26">
            <v>0</v>
          </cell>
          <cell r="EY26">
            <v>0</v>
          </cell>
          <cell r="FH26">
            <v>0</v>
          </cell>
          <cell r="FI26">
            <v>5</v>
          </cell>
        </row>
        <row r="27">
          <cell r="A27">
            <v>4153</v>
          </cell>
          <cell r="B27" t="str">
            <v>Арх. Власова ул. д. 21 к. 2</v>
          </cell>
          <cell r="C27" t="str">
            <v>Арх. Власова ул.</v>
          </cell>
          <cell r="D27">
            <v>21</v>
          </cell>
          <cell r="E27">
            <v>2</v>
          </cell>
          <cell r="F27" t="str">
            <v>Протокол общего собрания собственников</v>
          </cell>
          <cell r="I27" t="str">
            <v>-</v>
          </cell>
          <cell r="K27" t="str">
            <v>-</v>
          </cell>
          <cell r="L27" t="str">
            <v>договор</v>
          </cell>
          <cell r="M27" t="str">
            <v>за счет регионального оператора</v>
          </cell>
          <cell r="N27">
            <v>1960</v>
          </cell>
          <cell r="O27">
            <v>1960</v>
          </cell>
          <cell r="P27" t="str">
            <v>I-515</v>
          </cell>
          <cell r="Q27" t="str">
            <v>МКД</v>
          </cell>
          <cell r="R27">
            <v>5</v>
          </cell>
          <cell r="S27">
            <v>5</v>
          </cell>
          <cell r="T27">
            <v>3</v>
          </cell>
          <cell r="W27">
            <v>65</v>
          </cell>
          <cell r="X27">
            <v>60</v>
          </cell>
          <cell r="Y27">
            <v>5</v>
          </cell>
          <cell r="Z27">
            <v>4</v>
          </cell>
          <cell r="AA27">
            <v>15</v>
          </cell>
          <cell r="AB27">
            <v>15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1</v>
          </cell>
          <cell r="AH27">
            <v>3115.2</v>
          </cell>
          <cell r="AI27">
            <v>2593.6999999999998</v>
          </cell>
          <cell r="AJ27">
            <v>521.5</v>
          </cell>
          <cell r="AK27">
            <v>1554.4</v>
          </cell>
          <cell r="AL27">
            <v>84.6</v>
          </cell>
          <cell r="AM27">
            <v>221</v>
          </cell>
          <cell r="AO27">
            <v>0</v>
          </cell>
          <cell r="AP27">
            <v>666.7</v>
          </cell>
          <cell r="AQ27">
            <v>84.77</v>
          </cell>
          <cell r="AR27">
            <v>136.23000000000002</v>
          </cell>
          <cell r="AS27">
            <v>0</v>
          </cell>
          <cell r="AT27" t="str">
            <v>Панельные</v>
          </cell>
          <cell r="AU27" t="str">
            <v>рубероид</v>
          </cell>
          <cell r="AV27">
            <v>60</v>
          </cell>
          <cell r="AZ27" t="str">
            <v>нет</v>
          </cell>
          <cell r="BA27" t="str">
            <v>-</v>
          </cell>
          <cell r="BB27" t="str">
            <v>-</v>
          </cell>
          <cell r="BC27" t="str">
            <v>-</v>
          </cell>
          <cell r="BD27" t="str">
            <v>-</v>
          </cell>
          <cell r="BE27" t="str">
            <v>-</v>
          </cell>
          <cell r="BF27" t="str">
            <v>-</v>
          </cell>
          <cell r="BG27" t="str">
            <v>-</v>
          </cell>
          <cell r="BH27" t="str">
            <v>-</v>
          </cell>
          <cell r="BI27" t="str">
            <v>-</v>
          </cell>
          <cell r="BJ27" t="str">
            <v>-</v>
          </cell>
          <cell r="BK27" t="str">
            <v>-</v>
          </cell>
          <cell r="BL27" t="str">
            <v>-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ленточный</v>
          </cell>
          <cell r="BS27" t="str">
            <v>Железобетонные</v>
          </cell>
          <cell r="BT27">
            <v>4320</v>
          </cell>
          <cell r="BU27">
            <v>4</v>
          </cell>
          <cell r="BV27" t="str">
            <v>Панельные</v>
          </cell>
          <cell r="BW27">
            <v>1827.5</v>
          </cell>
          <cell r="BX27">
            <v>831</v>
          </cell>
          <cell r="BY27">
            <v>827.5</v>
          </cell>
          <cell r="BZ27">
            <v>331</v>
          </cell>
          <cell r="CA27" t="str">
            <v>окрашенный</v>
          </cell>
          <cell r="CB27">
            <v>1458</v>
          </cell>
          <cell r="CC27">
            <v>1354.8</v>
          </cell>
          <cell r="CD27">
            <v>1</v>
          </cell>
          <cell r="CE27">
            <v>833</v>
          </cell>
          <cell r="CF27" t="str">
            <v>не скатная</v>
          </cell>
          <cell r="CG27">
            <v>125.1</v>
          </cell>
          <cell r="CH27">
            <v>197.9</v>
          </cell>
          <cell r="CI27">
            <v>666.7</v>
          </cell>
          <cell r="CK27">
            <v>0</v>
          </cell>
          <cell r="CL27">
            <v>0</v>
          </cell>
          <cell r="CM27">
            <v>0</v>
          </cell>
          <cell r="CR27">
            <v>0</v>
          </cell>
          <cell r="CZ27">
            <v>1</v>
          </cell>
          <cell r="DA27">
            <v>1</v>
          </cell>
          <cell r="DB27">
            <v>180</v>
          </cell>
          <cell r="DC27">
            <v>1300</v>
          </cell>
          <cell r="DD27">
            <v>33</v>
          </cell>
          <cell r="DE27">
            <v>1317.5</v>
          </cell>
          <cell r="DF27">
            <v>0</v>
          </cell>
          <cell r="DG27">
            <v>0</v>
          </cell>
          <cell r="DH27">
            <v>3</v>
          </cell>
          <cell r="DI27">
            <v>187</v>
          </cell>
          <cell r="DK27">
            <v>39</v>
          </cell>
          <cell r="DL27">
            <v>724.5</v>
          </cell>
          <cell r="DM27">
            <v>60</v>
          </cell>
          <cell r="DO27">
            <v>474.21999999999997</v>
          </cell>
          <cell r="DQ27">
            <v>666</v>
          </cell>
          <cell r="DR27">
            <v>484</v>
          </cell>
          <cell r="DS27">
            <v>87</v>
          </cell>
          <cell r="DT27">
            <v>12</v>
          </cell>
          <cell r="DU27">
            <v>12</v>
          </cell>
          <cell r="DV27">
            <v>15</v>
          </cell>
          <cell r="DW27">
            <v>0</v>
          </cell>
          <cell r="DX27" t="str">
            <v>наружные</v>
          </cell>
          <cell r="EE27">
            <v>12</v>
          </cell>
          <cell r="EF27">
            <v>22.1</v>
          </cell>
          <cell r="EG27">
            <v>6</v>
          </cell>
          <cell r="EH27">
            <v>28.799999999999997</v>
          </cell>
          <cell r="EI27">
            <v>5.76</v>
          </cell>
          <cell r="EK27">
            <v>8.370000000000001</v>
          </cell>
          <cell r="EL27">
            <v>3.5999999999999996</v>
          </cell>
          <cell r="EM27">
            <v>13.200000000000001</v>
          </cell>
          <cell r="EN27">
            <v>6.5</v>
          </cell>
          <cell r="EO27">
            <v>0</v>
          </cell>
          <cell r="EP27">
            <v>0</v>
          </cell>
          <cell r="EQ27">
            <v>146</v>
          </cell>
          <cell r="ER27">
            <v>0</v>
          </cell>
          <cell r="ES27" t="str">
            <v>нет</v>
          </cell>
          <cell r="ET27">
            <v>0</v>
          </cell>
          <cell r="EU27">
            <v>0</v>
          </cell>
          <cell r="EV27">
            <v>1</v>
          </cell>
          <cell r="EW27">
            <v>0</v>
          </cell>
          <cell r="EX27">
            <v>0</v>
          </cell>
          <cell r="EY27">
            <v>0</v>
          </cell>
          <cell r="FH27">
            <v>0</v>
          </cell>
          <cell r="FI27">
            <v>4</v>
          </cell>
        </row>
        <row r="28">
          <cell r="A28">
            <v>4154</v>
          </cell>
          <cell r="B28" t="str">
            <v>Арх. Власова ул. д. 23 к. 1</v>
          </cell>
          <cell r="C28" t="str">
            <v>Арх. Власова ул.</v>
          </cell>
          <cell r="D28">
            <v>23</v>
          </cell>
          <cell r="E28">
            <v>1</v>
          </cell>
          <cell r="F28" t="str">
            <v>Протокол общего собрания собственников</v>
          </cell>
          <cell r="I28" t="str">
            <v>-</v>
          </cell>
          <cell r="K28" t="str">
            <v>-</v>
          </cell>
          <cell r="L28" t="str">
            <v>договор</v>
          </cell>
          <cell r="M28" t="str">
            <v>за счет регионального оператора</v>
          </cell>
          <cell r="N28">
            <v>1960</v>
          </cell>
          <cell r="O28">
            <v>1960</v>
          </cell>
          <cell r="P28" t="str">
            <v>I-515</v>
          </cell>
          <cell r="Q28" t="str">
            <v>МКД</v>
          </cell>
          <cell r="R28">
            <v>5</v>
          </cell>
          <cell r="S28">
            <v>5</v>
          </cell>
          <cell r="T28">
            <v>4</v>
          </cell>
          <cell r="W28">
            <v>83</v>
          </cell>
          <cell r="X28">
            <v>80</v>
          </cell>
          <cell r="Y28">
            <v>3</v>
          </cell>
          <cell r="Z28">
            <v>3</v>
          </cell>
          <cell r="AA28">
            <v>20</v>
          </cell>
          <cell r="AB28">
            <v>36</v>
          </cell>
          <cell r="AC28">
            <v>0</v>
          </cell>
          <cell r="AD28">
            <v>0</v>
          </cell>
          <cell r="AE28">
            <v>0</v>
          </cell>
          <cell r="AF28">
            <v>1</v>
          </cell>
          <cell r="AG28">
            <v>1</v>
          </cell>
          <cell r="AH28">
            <v>4104.3</v>
          </cell>
          <cell r="AI28">
            <v>3473.9</v>
          </cell>
          <cell r="AJ28">
            <v>630.4</v>
          </cell>
          <cell r="AK28">
            <v>2177.4</v>
          </cell>
          <cell r="AL28">
            <v>397</v>
          </cell>
          <cell r="AM28">
            <v>381</v>
          </cell>
          <cell r="AN28">
            <v>8</v>
          </cell>
          <cell r="AO28">
            <v>0</v>
          </cell>
          <cell r="AP28">
            <v>894.2</v>
          </cell>
          <cell r="AQ28">
            <v>152.03</v>
          </cell>
          <cell r="AR28">
            <v>236.97</v>
          </cell>
          <cell r="AS28">
            <v>0</v>
          </cell>
          <cell r="AT28" t="str">
            <v>Панельные</v>
          </cell>
          <cell r="AU28" t="str">
            <v>рубероид</v>
          </cell>
          <cell r="AV28">
            <v>80</v>
          </cell>
          <cell r="AZ28" t="str">
            <v>нет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  <cell r="BF28" t="str">
            <v>-</v>
          </cell>
          <cell r="BG28" t="str">
            <v>-</v>
          </cell>
          <cell r="BH28" t="str">
            <v>-</v>
          </cell>
          <cell r="BI28" t="str">
            <v>-</v>
          </cell>
          <cell r="BJ28" t="str">
            <v>-</v>
          </cell>
          <cell r="BK28" t="str">
            <v>-</v>
          </cell>
          <cell r="BL28" t="str">
            <v>-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ленточный</v>
          </cell>
          <cell r="BS28" t="str">
            <v>Железобетонные</v>
          </cell>
          <cell r="BT28">
            <v>7760</v>
          </cell>
          <cell r="BU28">
            <v>5</v>
          </cell>
          <cell r="BV28" t="str">
            <v>Панельные</v>
          </cell>
          <cell r="BW28">
            <v>985</v>
          </cell>
          <cell r="BX28">
            <v>394</v>
          </cell>
          <cell r="BY28">
            <v>985</v>
          </cell>
          <cell r="BZ28">
            <v>394</v>
          </cell>
          <cell r="CA28" t="str">
            <v>окрашенный</v>
          </cell>
          <cell r="CB28">
            <v>1852</v>
          </cell>
          <cell r="CC28">
            <v>1722</v>
          </cell>
          <cell r="CD28">
            <v>1</v>
          </cell>
          <cell r="CE28">
            <v>1141</v>
          </cell>
          <cell r="CF28" t="str">
            <v>не скатная</v>
          </cell>
          <cell r="CG28">
            <v>160</v>
          </cell>
          <cell r="CH28">
            <v>253</v>
          </cell>
          <cell r="CI28">
            <v>894.2</v>
          </cell>
          <cell r="CK28">
            <v>0</v>
          </cell>
          <cell r="CL28">
            <v>0</v>
          </cell>
          <cell r="CM28">
            <v>0</v>
          </cell>
          <cell r="CR28">
            <v>0</v>
          </cell>
          <cell r="CZ28">
            <v>1</v>
          </cell>
          <cell r="DA28">
            <v>1</v>
          </cell>
          <cell r="DB28">
            <v>162</v>
          </cell>
          <cell r="DC28">
            <v>400</v>
          </cell>
          <cell r="DD28">
            <v>48</v>
          </cell>
          <cell r="DE28">
            <v>2032</v>
          </cell>
          <cell r="DF28">
            <v>0</v>
          </cell>
          <cell r="DG28">
            <v>0</v>
          </cell>
          <cell r="DH28">
            <v>4</v>
          </cell>
          <cell r="DI28">
            <v>248</v>
          </cell>
          <cell r="DK28">
            <v>85</v>
          </cell>
          <cell r="DL28">
            <v>935</v>
          </cell>
          <cell r="DM28">
            <v>80</v>
          </cell>
          <cell r="DO28">
            <v>967</v>
          </cell>
          <cell r="DQ28">
            <v>648</v>
          </cell>
          <cell r="DR28">
            <v>594</v>
          </cell>
          <cell r="DS28">
            <v>87</v>
          </cell>
          <cell r="DT28">
            <v>16</v>
          </cell>
          <cell r="DU28">
            <v>16</v>
          </cell>
          <cell r="DV28">
            <v>16</v>
          </cell>
          <cell r="DW28">
            <v>0</v>
          </cell>
          <cell r="DX28" t="str">
            <v>наружные</v>
          </cell>
          <cell r="EE28">
            <v>32</v>
          </cell>
          <cell r="EF28">
            <v>29.44</v>
          </cell>
          <cell r="EG28">
            <v>8</v>
          </cell>
          <cell r="EH28">
            <v>38.4</v>
          </cell>
          <cell r="EI28">
            <v>7.68</v>
          </cell>
          <cell r="EK28">
            <v>11.16</v>
          </cell>
          <cell r="EL28">
            <v>4.8</v>
          </cell>
          <cell r="EM28">
            <v>17.600000000000001</v>
          </cell>
          <cell r="EN28">
            <v>9.1</v>
          </cell>
          <cell r="EO28">
            <v>0</v>
          </cell>
          <cell r="EP28">
            <v>0</v>
          </cell>
          <cell r="EQ28">
            <v>188</v>
          </cell>
          <cell r="ER28">
            <v>0</v>
          </cell>
          <cell r="ES28" t="str">
            <v>нет</v>
          </cell>
          <cell r="ET28">
            <v>0</v>
          </cell>
          <cell r="EU28">
            <v>0</v>
          </cell>
          <cell r="EV28">
            <v>1</v>
          </cell>
          <cell r="EW28">
            <v>0</v>
          </cell>
          <cell r="EX28">
            <v>0</v>
          </cell>
          <cell r="EY28">
            <v>0</v>
          </cell>
          <cell r="FH28">
            <v>0</v>
          </cell>
          <cell r="FI28">
            <v>5</v>
          </cell>
        </row>
        <row r="29">
          <cell r="A29">
            <v>4155</v>
          </cell>
          <cell r="B29" t="str">
            <v>Арх. Власова ул. д. 25 к. 1</v>
          </cell>
          <cell r="C29" t="str">
            <v>Арх. Власова ул.</v>
          </cell>
          <cell r="D29">
            <v>25</v>
          </cell>
          <cell r="E29">
            <v>1</v>
          </cell>
          <cell r="F29" t="str">
            <v>Протокол общего собрания собственников</v>
          </cell>
          <cell r="I29" t="str">
            <v>-</v>
          </cell>
          <cell r="K29" t="str">
            <v>-</v>
          </cell>
          <cell r="L29" t="str">
            <v>договор</v>
          </cell>
          <cell r="M29" t="str">
            <v>за счет регионального оператора</v>
          </cell>
          <cell r="N29">
            <v>1960</v>
          </cell>
          <cell r="O29">
            <v>1960</v>
          </cell>
          <cell r="P29" t="str">
            <v>I-515</v>
          </cell>
          <cell r="Q29" t="str">
            <v>МКД</v>
          </cell>
          <cell r="R29">
            <v>5</v>
          </cell>
          <cell r="S29">
            <v>5</v>
          </cell>
          <cell r="T29">
            <v>4</v>
          </cell>
          <cell r="W29">
            <v>84</v>
          </cell>
          <cell r="X29">
            <v>80</v>
          </cell>
          <cell r="Y29">
            <v>4</v>
          </cell>
          <cell r="Z29">
            <v>4</v>
          </cell>
          <cell r="AA29">
            <v>20</v>
          </cell>
          <cell r="AB29">
            <v>36</v>
          </cell>
          <cell r="AC29">
            <v>0</v>
          </cell>
          <cell r="AD29">
            <v>0</v>
          </cell>
          <cell r="AE29">
            <v>0</v>
          </cell>
          <cell r="AF29">
            <v>1</v>
          </cell>
          <cell r="AG29">
            <v>1</v>
          </cell>
          <cell r="AH29">
            <v>4060.2</v>
          </cell>
          <cell r="AI29">
            <v>3425.6</v>
          </cell>
          <cell r="AJ29">
            <v>634.6</v>
          </cell>
          <cell r="AK29">
            <v>2226.8000000000002</v>
          </cell>
          <cell r="AL29">
            <v>397</v>
          </cell>
          <cell r="AM29">
            <v>382</v>
          </cell>
          <cell r="AN29">
            <v>4</v>
          </cell>
          <cell r="AO29">
            <v>0</v>
          </cell>
          <cell r="AP29">
            <v>920.4</v>
          </cell>
          <cell r="AQ29">
            <v>152.47</v>
          </cell>
          <cell r="AR29">
            <v>233.53</v>
          </cell>
          <cell r="AS29">
            <v>0</v>
          </cell>
          <cell r="AT29" t="str">
            <v>Каменные, кирпичные</v>
          </cell>
          <cell r="AU29" t="str">
            <v>рубероид</v>
          </cell>
          <cell r="AV29">
            <v>80</v>
          </cell>
          <cell r="AZ29" t="str">
            <v>нет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 t="str">
            <v>-</v>
          </cell>
          <cell r="BK29" t="str">
            <v>-</v>
          </cell>
          <cell r="BL29" t="str">
            <v>-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ленточный</v>
          </cell>
          <cell r="BS29" t="str">
            <v>Железобетонные</v>
          </cell>
          <cell r="BT29">
            <v>7760</v>
          </cell>
          <cell r="BU29">
            <v>5</v>
          </cell>
          <cell r="BV29" t="str">
            <v>кирпичный</v>
          </cell>
          <cell r="BW29">
            <v>985</v>
          </cell>
          <cell r="BX29">
            <v>394</v>
          </cell>
          <cell r="BY29">
            <v>985</v>
          </cell>
          <cell r="BZ29">
            <v>394</v>
          </cell>
          <cell r="CA29" t="str">
            <v>соответствует материалу стен</v>
          </cell>
          <cell r="CB29">
            <v>1852</v>
          </cell>
          <cell r="CC29">
            <v>1722</v>
          </cell>
          <cell r="CD29">
            <v>1</v>
          </cell>
          <cell r="CE29">
            <v>1151</v>
          </cell>
          <cell r="CF29" t="str">
            <v>не скатная</v>
          </cell>
          <cell r="CG29">
            <v>160</v>
          </cell>
          <cell r="CH29">
            <v>253</v>
          </cell>
          <cell r="CI29">
            <v>920.4</v>
          </cell>
          <cell r="CK29">
            <v>0</v>
          </cell>
          <cell r="CL29">
            <v>0</v>
          </cell>
          <cell r="CM29">
            <v>0</v>
          </cell>
          <cell r="CR29">
            <v>0</v>
          </cell>
          <cell r="CZ29">
            <v>1</v>
          </cell>
          <cell r="DA29">
            <v>1</v>
          </cell>
          <cell r="DB29">
            <v>162</v>
          </cell>
          <cell r="DC29">
            <v>400</v>
          </cell>
          <cell r="DD29">
            <v>48</v>
          </cell>
          <cell r="DE29">
            <v>2032</v>
          </cell>
          <cell r="DF29">
            <v>0</v>
          </cell>
          <cell r="DG29">
            <v>0</v>
          </cell>
          <cell r="DH29">
            <v>4</v>
          </cell>
          <cell r="DI29">
            <v>248</v>
          </cell>
          <cell r="DK29">
            <v>85</v>
          </cell>
          <cell r="DL29">
            <v>935</v>
          </cell>
          <cell r="DM29">
            <v>80</v>
          </cell>
          <cell r="DO29">
            <v>967</v>
          </cell>
          <cell r="DQ29">
            <v>648</v>
          </cell>
          <cell r="DR29">
            <v>594</v>
          </cell>
          <cell r="DS29">
            <v>87</v>
          </cell>
          <cell r="DT29">
            <v>16</v>
          </cell>
          <cell r="DU29">
            <v>16</v>
          </cell>
          <cell r="DV29">
            <v>16</v>
          </cell>
          <cell r="DW29">
            <v>0</v>
          </cell>
          <cell r="DX29" t="str">
            <v>наружные</v>
          </cell>
          <cell r="EE29">
            <v>32</v>
          </cell>
          <cell r="EF29">
            <v>29.44</v>
          </cell>
          <cell r="EG29">
            <v>8</v>
          </cell>
          <cell r="EH29">
            <v>38.4</v>
          </cell>
          <cell r="EI29">
            <v>7.68</v>
          </cell>
          <cell r="EK29">
            <v>11.16</v>
          </cell>
          <cell r="EL29">
            <v>4.8</v>
          </cell>
          <cell r="EM29">
            <v>17.600000000000001</v>
          </cell>
          <cell r="EN29">
            <v>9.1</v>
          </cell>
          <cell r="EO29">
            <v>0</v>
          </cell>
          <cell r="EP29">
            <v>0</v>
          </cell>
          <cell r="EQ29">
            <v>170</v>
          </cell>
          <cell r="ER29">
            <v>0</v>
          </cell>
          <cell r="ES29" t="str">
            <v>нет</v>
          </cell>
          <cell r="ET29">
            <v>0</v>
          </cell>
          <cell r="EU29">
            <v>0</v>
          </cell>
          <cell r="EV29">
            <v>1</v>
          </cell>
          <cell r="EW29">
            <v>0</v>
          </cell>
          <cell r="EX29">
            <v>0</v>
          </cell>
          <cell r="EY29">
            <v>0</v>
          </cell>
          <cell r="FH29">
            <v>0</v>
          </cell>
          <cell r="FI29">
            <v>5</v>
          </cell>
        </row>
        <row r="30">
          <cell r="A30">
            <v>4156</v>
          </cell>
          <cell r="B30" t="str">
            <v>Арх. Власова ул. д. 27</v>
          </cell>
          <cell r="C30" t="str">
            <v>Арх. Власова ул.</v>
          </cell>
          <cell r="D30">
            <v>27</v>
          </cell>
          <cell r="F30" t="str">
            <v>Протокол общего собрания собственников</v>
          </cell>
          <cell r="I30" t="str">
            <v>-</v>
          </cell>
          <cell r="K30" t="str">
            <v>-</v>
          </cell>
          <cell r="L30" t="str">
            <v>договор</v>
          </cell>
          <cell r="M30" t="str">
            <v>за счет регионального оператора</v>
          </cell>
          <cell r="N30">
            <v>1973</v>
          </cell>
          <cell r="O30">
            <v>1973</v>
          </cell>
          <cell r="P30" t="str">
            <v>Индивид.</v>
          </cell>
          <cell r="Q30" t="str">
            <v>МКД</v>
          </cell>
          <cell r="R30">
            <v>16</v>
          </cell>
          <cell r="S30">
            <v>16</v>
          </cell>
          <cell r="T30">
            <v>1</v>
          </cell>
          <cell r="U30">
            <v>1</v>
          </cell>
          <cell r="V30">
            <v>1</v>
          </cell>
          <cell r="W30">
            <v>66</v>
          </cell>
          <cell r="X30">
            <v>62</v>
          </cell>
          <cell r="Y30">
            <v>4</v>
          </cell>
          <cell r="Z30">
            <v>3</v>
          </cell>
          <cell r="AA30">
            <v>16</v>
          </cell>
          <cell r="AB30">
            <v>16</v>
          </cell>
          <cell r="AC30">
            <v>4</v>
          </cell>
          <cell r="AD30">
            <v>16</v>
          </cell>
          <cell r="AE30">
            <v>1</v>
          </cell>
          <cell r="AF30">
            <v>1</v>
          </cell>
          <cell r="AG30">
            <v>0</v>
          </cell>
          <cell r="AH30">
            <v>3462.7999999999997</v>
          </cell>
          <cell r="AI30">
            <v>3190.7</v>
          </cell>
          <cell r="AJ30">
            <v>272.10000000000002</v>
          </cell>
          <cell r="AK30">
            <v>1672.8</v>
          </cell>
          <cell r="AL30">
            <v>281</v>
          </cell>
          <cell r="AM30">
            <v>281</v>
          </cell>
          <cell r="AN30">
            <v>457</v>
          </cell>
          <cell r="AO30">
            <v>66</v>
          </cell>
          <cell r="AP30">
            <v>467.4</v>
          </cell>
          <cell r="AQ30">
            <v>97.110000000000014</v>
          </cell>
          <cell r="AR30">
            <v>640.89</v>
          </cell>
          <cell r="AS30">
            <v>18</v>
          </cell>
          <cell r="AT30" t="str">
            <v>Каменные, кирпичные</v>
          </cell>
          <cell r="AU30" t="str">
            <v>рубероид</v>
          </cell>
          <cell r="AV30">
            <v>62</v>
          </cell>
          <cell r="AZ30" t="str">
            <v>нет</v>
          </cell>
          <cell r="BA30" t="str">
            <v>-</v>
          </cell>
          <cell r="BB30" t="str">
            <v>-</v>
          </cell>
          <cell r="BC30" t="str">
            <v>-</v>
          </cell>
          <cell r="BD30" t="str">
            <v>-</v>
          </cell>
          <cell r="BE30" t="str">
            <v>-</v>
          </cell>
          <cell r="BF30" t="str">
            <v>-</v>
          </cell>
          <cell r="BG30" t="str">
            <v>-</v>
          </cell>
          <cell r="BH30" t="str">
            <v>-</v>
          </cell>
          <cell r="BI30" t="str">
            <v>-</v>
          </cell>
          <cell r="BJ30" t="str">
            <v>-</v>
          </cell>
          <cell r="BK30" t="str">
            <v>-</v>
          </cell>
          <cell r="BL30" t="str">
            <v>-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ленточный</v>
          </cell>
          <cell r="BS30" t="str">
            <v>Железобетонные</v>
          </cell>
          <cell r="BT30">
            <v>7558.8</v>
          </cell>
          <cell r="BU30">
            <v>1</v>
          </cell>
          <cell r="BV30" t="str">
            <v>кирпичный</v>
          </cell>
          <cell r="BW30">
            <v>1955.7</v>
          </cell>
          <cell r="BX30">
            <v>738</v>
          </cell>
          <cell r="BY30">
            <v>1955.7</v>
          </cell>
          <cell r="BZ30">
            <v>738</v>
          </cell>
          <cell r="CA30" t="str">
            <v>соответствует материалу стен</v>
          </cell>
          <cell r="CB30">
            <v>5325</v>
          </cell>
          <cell r="CC30">
            <v>1952.9</v>
          </cell>
          <cell r="CD30">
            <v>1</v>
          </cell>
          <cell r="CE30">
            <v>444</v>
          </cell>
          <cell r="CF30" t="str">
            <v>не скатная</v>
          </cell>
          <cell r="CG30">
            <v>65.3</v>
          </cell>
          <cell r="CH30">
            <v>103.3</v>
          </cell>
          <cell r="CI30">
            <v>467.4</v>
          </cell>
          <cell r="CJ30" t="str">
            <v>На лестничной клетке</v>
          </cell>
          <cell r="CK30">
            <v>1</v>
          </cell>
          <cell r="CL30">
            <v>42.08</v>
          </cell>
          <cell r="CM30">
            <v>15</v>
          </cell>
          <cell r="CR30">
            <v>4.0999999999999996</v>
          </cell>
          <cell r="CZ30">
            <v>1</v>
          </cell>
          <cell r="DA30">
            <v>1</v>
          </cell>
          <cell r="DB30">
            <v>0</v>
          </cell>
          <cell r="DC30">
            <v>1095.5899999999999</v>
          </cell>
          <cell r="DD30">
            <v>46</v>
          </cell>
          <cell r="DE30">
            <v>0</v>
          </cell>
          <cell r="DF30">
            <v>0</v>
          </cell>
          <cell r="DG30">
            <v>1</v>
          </cell>
          <cell r="DH30">
            <v>1</v>
          </cell>
          <cell r="DI30">
            <v>448</v>
          </cell>
          <cell r="DK30">
            <v>0</v>
          </cell>
          <cell r="DL30">
            <v>760.42</v>
          </cell>
          <cell r="DM30">
            <v>62</v>
          </cell>
          <cell r="DO30">
            <v>760.42</v>
          </cell>
          <cell r="DQ30">
            <v>706</v>
          </cell>
          <cell r="DR30">
            <v>627.04</v>
          </cell>
          <cell r="DS30">
            <v>113</v>
          </cell>
          <cell r="DT30">
            <v>4</v>
          </cell>
          <cell r="DU30">
            <v>105</v>
          </cell>
          <cell r="DV30">
            <v>16</v>
          </cell>
          <cell r="DW30">
            <v>1</v>
          </cell>
          <cell r="DX30" t="str">
            <v>внутренние</v>
          </cell>
          <cell r="EE30">
            <v>16</v>
          </cell>
          <cell r="EF30">
            <v>23.2</v>
          </cell>
          <cell r="EG30">
            <v>66</v>
          </cell>
          <cell r="EH30">
            <v>316.8</v>
          </cell>
          <cell r="EI30">
            <v>6.72</v>
          </cell>
          <cell r="EK30">
            <v>2.79</v>
          </cell>
          <cell r="EL30">
            <v>3.84</v>
          </cell>
          <cell r="EM30">
            <v>14.08</v>
          </cell>
          <cell r="EN30">
            <v>7.15</v>
          </cell>
          <cell r="EO30">
            <v>10.8</v>
          </cell>
          <cell r="EP30">
            <v>3.5</v>
          </cell>
          <cell r="EQ30">
            <v>107</v>
          </cell>
          <cell r="ER30">
            <v>0.42</v>
          </cell>
          <cell r="ES30" t="str">
            <v>в цок. этаже</v>
          </cell>
          <cell r="ET30" t="str">
            <v>Переносной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FH30">
            <v>0</v>
          </cell>
          <cell r="FI30">
            <v>2</v>
          </cell>
        </row>
        <row r="31">
          <cell r="A31">
            <v>5226</v>
          </cell>
          <cell r="B31" t="str">
            <v>Гарибальди ул. д. 17 к. 1</v>
          </cell>
          <cell r="C31" t="str">
            <v>Гарибальди ул.</v>
          </cell>
          <cell r="D31">
            <v>17</v>
          </cell>
          <cell r="E31">
            <v>1</v>
          </cell>
          <cell r="F31" t="str">
            <v>Протокол общего собрания собственников</v>
          </cell>
          <cell r="I31" t="str">
            <v>-</v>
          </cell>
          <cell r="K31" t="str">
            <v>-</v>
          </cell>
          <cell r="L31" t="str">
            <v>договор</v>
          </cell>
          <cell r="M31" t="str">
            <v>за счет регионального оператора</v>
          </cell>
          <cell r="N31">
            <v>1960</v>
          </cell>
          <cell r="O31">
            <v>1960</v>
          </cell>
          <cell r="P31" t="str">
            <v>I-515</v>
          </cell>
          <cell r="Q31" t="str">
            <v>МКД</v>
          </cell>
          <cell r="R31">
            <v>5</v>
          </cell>
          <cell r="S31">
            <v>5</v>
          </cell>
          <cell r="T31">
            <v>3</v>
          </cell>
          <cell r="W31">
            <v>60</v>
          </cell>
          <cell r="X31">
            <v>60</v>
          </cell>
          <cell r="Y31">
            <v>0</v>
          </cell>
          <cell r="Z31">
            <v>0</v>
          </cell>
          <cell r="AA31">
            <v>15</v>
          </cell>
          <cell r="AB31">
            <v>15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G31">
            <v>1</v>
          </cell>
          <cell r="AH31">
            <v>2511.1</v>
          </cell>
          <cell r="AI31">
            <v>2511.1</v>
          </cell>
          <cell r="AJ31">
            <v>0</v>
          </cell>
          <cell r="AK31">
            <v>1696.8</v>
          </cell>
          <cell r="AL31">
            <v>84.6</v>
          </cell>
          <cell r="AM31">
            <v>331</v>
          </cell>
          <cell r="AN31">
            <v>5</v>
          </cell>
          <cell r="AO31">
            <v>0</v>
          </cell>
          <cell r="AP31">
            <v>680.4</v>
          </cell>
          <cell r="AQ31">
            <v>133.79</v>
          </cell>
          <cell r="AR31">
            <v>197.21</v>
          </cell>
          <cell r="AS31">
            <v>0</v>
          </cell>
          <cell r="AT31" t="str">
            <v>Каменные, кирпичные</v>
          </cell>
          <cell r="AU31" t="str">
            <v>гидростеклоизол</v>
          </cell>
          <cell r="AV31">
            <v>60</v>
          </cell>
          <cell r="AZ31" t="str">
            <v>нет</v>
          </cell>
          <cell r="BA31" t="str">
            <v>-</v>
          </cell>
          <cell r="BB31" t="str">
            <v>-</v>
          </cell>
          <cell r="BC31" t="str">
            <v>-</v>
          </cell>
          <cell r="BD31" t="str">
            <v>-</v>
          </cell>
          <cell r="BE31" t="str">
            <v>-</v>
          </cell>
          <cell r="BF31" t="str">
            <v>-</v>
          </cell>
          <cell r="BG31" t="str">
            <v>-</v>
          </cell>
          <cell r="BH31" t="str">
            <v>-</v>
          </cell>
          <cell r="BI31" t="str">
            <v>-</v>
          </cell>
          <cell r="BJ31" t="str">
            <v>-</v>
          </cell>
          <cell r="BK31" t="str">
            <v>-</v>
          </cell>
          <cell r="BL31" t="str">
            <v>-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ленточный</v>
          </cell>
          <cell r="BS31" t="str">
            <v>Железобетонные</v>
          </cell>
          <cell r="BT31">
            <v>4320</v>
          </cell>
          <cell r="BU31">
            <v>4</v>
          </cell>
          <cell r="BV31" t="str">
            <v>кирпичный</v>
          </cell>
          <cell r="BW31">
            <v>1827.5</v>
          </cell>
          <cell r="BX31">
            <v>831</v>
          </cell>
          <cell r="BY31">
            <v>827.5</v>
          </cell>
          <cell r="BZ31">
            <v>331</v>
          </cell>
          <cell r="CA31" t="str">
            <v>соответствует материалу стен</v>
          </cell>
          <cell r="CB31">
            <v>1458</v>
          </cell>
          <cell r="CC31">
            <v>1354.8</v>
          </cell>
          <cell r="CD31">
            <v>1</v>
          </cell>
          <cell r="CE31">
            <v>851</v>
          </cell>
          <cell r="CF31" t="str">
            <v>не скатная</v>
          </cell>
          <cell r="CG31">
            <v>125.1</v>
          </cell>
          <cell r="CH31">
            <v>197.9</v>
          </cell>
          <cell r="CI31">
            <v>680.4</v>
          </cell>
          <cell r="CK31">
            <v>0</v>
          </cell>
          <cell r="CL31">
            <v>0</v>
          </cell>
          <cell r="CM31">
            <v>0</v>
          </cell>
          <cell r="CR31">
            <v>0</v>
          </cell>
          <cell r="CZ31">
            <v>1</v>
          </cell>
          <cell r="DA31">
            <v>1</v>
          </cell>
          <cell r="DB31">
            <v>180</v>
          </cell>
          <cell r="DC31">
            <v>1300</v>
          </cell>
          <cell r="DD31">
            <v>33</v>
          </cell>
          <cell r="DE31">
            <v>1317.5</v>
          </cell>
          <cell r="DF31">
            <v>0</v>
          </cell>
          <cell r="DG31">
            <v>0</v>
          </cell>
          <cell r="DH31">
            <v>3</v>
          </cell>
          <cell r="DI31">
            <v>187</v>
          </cell>
          <cell r="DK31">
            <v>39</v>
          </cell>
          <cell r="DL31">
            <v>724.5</v>
          </cell>
          <cell r="DM31">
            <v>60</v>
          </cell>
          <cell r="DO31">
            <v>474.21999999999997</v>
          </cell>
          <cell r="DQ31">
            <v>666</v>
          </cell>
          <cell r="DR31">
            <v>484</v>
          </cell>
          <cell r="DS31">
            <v>87</v>
          </cell>
          <cell r="DT31">
            <v>12</v>
          </cell>
          <cell r="DU31">
            <v>12</v>
          </cell>
          <cell r="DV31">
            <v>15</v>
          </cell>
          <cell r="DW31">
            <v>0</v>
          </cell>
          <cell r="DX31" t="str">
            <v>наружные</v>
          </cell>
          <cell r="EE31">
            <v>12</v>
          </cell>
          <cell r="EF31">
            <v>22.1</v>
          </cell>
          <cell r="EG31">
            <v>6</v>
          </cell>
          <cell r="EH31">
            <v>28.799999999999997</v>
          </cell>
          <cell r="EI31">
            <v>5.76</v>
          </cell>
          <cell r="EK31">
            <v>8.370000000000001</v>
          </cell>
          <cell r="EL31">
            <v>3.5999999999999996</v>
          </cell>
          <cell r="EM31">
            <v>13.200000000000001</v>
          </cell>
          <cell r="EN31">
            <v>6.5</v>
          </cell>
          <cell r="EO31">
            <v>0</v>
          </cell>
          <cell r="EP31">
            <v>0</v>
          </cell>
          <cell r="EQ31">
            <v>160</v>
          </cell>
          <cell r="ER31">
            <v>0</v>
          </cell>
          <cell r="ES31" t="str">
            <v>нет</v>
          </cell>
          <cell r="ET31">
            <v>0</v>
          </cell>
          <cell r="EU31">
            <v>0</v>
          </cell>
          <cell r="EV31">
            <v>1</v>
          </cell>
          <cell r="EW31">
            <v>0</v>
          </cell>
          <cell r="EX31">
            <v>0</v>
          </cell>
          <cell r="EY31">
            <v>0</v>
          </cell>
          <cell r="FH31">
            <v>0</v>
          </cell>
          <cell r="FI31">
            <v>4</v>
          </cell>
        </row>
        <row r="32">
          <cell r="A32">
            <v>5227</v>
          </cell>
          <cell r="B32" t="str">
            <v>Гарибальди ул. д. 17 к. 2</v>
          </cell>
          <cell r="C32" t="str">
            <v>Гарибальди ул.</v>
          </cell>
          <cell r="D32">
            <v>17</v>
          </cell>
          <cell r="E32">
            <v>2</v>
          </cell>
          <cell r="F32" t="str">
            <v>Протокол общего собрания собственников</v>
          </cell>
          <cell r="I32" t="str">
            <v>-</v>
          </cell>
          <cell r="K32" t="str">
            <v>-</v>
          </cell>
          <cell r="L32" t="str">
            <v>договор</v>
          </cell>
          <cell r="M32" t="str">
            <v>за счет регионального оператора</v>
          </cell>
          <cell r="N32">
            <v>1960</v>
          </cell>
          <cell r="O32">
            <v>1960</v>
          </cell>
          <cell r="P32" t="str">
            <v>I-515</v>
          </cell>
          <cell r="Q32" t="str">
            <v>МКД</v>
          </cell>
          <cell r="R32">
            <v>5</v>
          </cell>
          <cell r="S32">
            <v>5</v>
          </cell>
          <cell r="T32">
            <v>4</v>
          </cell>
          <cell r="W32">
            <v>84</v>
          </cell>
          <cell r="X32">
            <v>80</v>
          </cell>
          <cell r="Y32">
            <v>4</v>
          </cell>
          <cell r="Z32">
            <v>1</v>
          </cell>
          <cell r="AA32">
            <v>20</v>
          </cell>
          <cell r="AB32">
            <v>36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1</v>
          </cell>
          <cell r="AH32">
            <v>4112.5</v>
          </cell>
          <cell r="AI32">
            <v>3414.9</v>
          </cell>
          <cell r="AJ32">
            <v>697.6</v>
          </cell>
          <cell r="AK32">
            <v>2262.4</v>
          </cell>
          <cell r="AL32">
            <v>397</v>
          </cell>
          <cell r="AM32">
            <v>397</v>
          </cell>
          <cell r="AN32">
            <v>5</v>
          </cell>
          <cell r="AO32">
            <v>0</v>
          </cell>
          <cell r="AP32">
            <v>930.2</v>
          </cell>
          <cell r="AQ32">
            <v>159.76000000000002</v>
          </cell>
          <cell r="AR32">
            <v>237.23999999999998</v>
          </cell>
          <cell r="AS32">
            <v>0</v>
          </cell>
          <cell r="AT32" t="str">
            <v>Каменные, кирпичные</v>
          </cell>
          <cell r="AU32" t="str">
            <v>рубероид</v>
          </cell>
          <cell r="AV32">
            <v>80</v>
          </cell>
          <cell r="AZ32" t="str">
            <v>нет</v>
          </cell>
          <cell r="BA32" t="str">
            <v>-</v>
          </cell>
          <cell r="BB32" t="str">
            <v>-</v>
          </cell>
          <cell r="BC32" t="str">
            <v>-</v>
          </cell>
          <cell r="BD32" t="str">
            <v>-</v>
          </cell>
          <cell r="BE32" t="str">
            <v>-</v>
          </cell>
          <cell r="BF32" t="str">
            <v>-</v>
          </cell>
          <cell r="BG32" t="str">
            <v>-</v>
          </cell>
          <cell r="BH32" t="str">
            <v>-</v>
          </cell>
          <cell r="BI32" t="str">
            <v>-</v>
          </cell>
          <cell r="BJ32" t="str">
            <v>-</v>
          </cell>
          <cell r="BK32" t="str">
            <v>-</v>
          </cell>
          <cell r="BL32" t="str">
            <v>-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ленточный</v>
          </cell>
          <cell r="BS32" t="str">
            <v>Железобетонные</v>
          </cell>
          <cell r="BT32">
            <v>7760</v>
          </cell>
          <cell r="BU32">
            <v>5</v>
          </cell>
          <cell r="BV32" t="str">
            <v>кирпичный</v>
          </cell>
          <cell r="BW32">
            <v>985</v>
          </cell>
          <cell r="BX32">
            <v>394</v>
          </cell>
          <cell r="BY32">
            <v>985</v>
          </cell>
          <cell r="BZ32">
            <v>394</v>
          </cell>
          <cell r="CA32" t="str">
            <v>соответствует материалу стен</v>
          </cell>
          <cell r="CB32">
            <v>1852</v>
          </cell>
          <cell r="CC32">
            <v>1722</v>
          </cell>
          <cell r="CD32">
            <v>1</v>
          </cell>
          <cell r="CE32">
            <v>1188</v>
          </cell>
          <cell r="CF32" t="str">
            <v>не скатная</v>
          </cell>
          <cell r="CG32">
            <v>160</v>
          </cell>
          <cell r="CH32">
            <v>253</v>
          </cell>
          <cell r="CI32">
            <v>930.2</v>
          </cell>
          <cell r="CK32">
            <v>0</v>
          </cell>
          <cell r="CL32">
            <v>0</v>
          </cell>
          <cell r="CM32">
            <v>0</v>
          </cell>
          <cell r="CR32">
            <v>0</v>
          </cell>
          <cell r="CZ32">
            <v>1</v>
          </cell>
          <cell r="DA32">
            <v>1</v>
          </cell>
          <cell r="DB32">
            <v>162</v>
          </cell>
          <cell r="DC32">
            <v>400</v>
          </cell>
          <cell r="DD32">
            <v>48</v>
          </cell>
          <cell r="DE32">
            <v>2032</v>
          </cell>
          <cell r="DF32">
            <v>0</v>
          </cell>
          <cell r="DG32">
            <v>0</v>
          </cell>
          <cell r="DH32">
            <v>4</v>
          </cell>
          <cell r="DI32">
            <v>248</v>
          </cell>
          <cell r="DK32">
            <v>85</v>
          </cell>
          <cell r="DL32">
            <v>935</v>
          </cell>
          <cell r="DM32">
            <v>80</v>
          </cell>
          <cell r="DO32">
            <v>967</v>
          </cell>
          <cell r="DQ32">
            <v>648</v>
          </cell>
          <cell r="DR32">
            <v>594</v>
          </cell>
          <cell r="DS32">
            <v>87</v>
          </cell>
          <cell r="DT32">
            <v>16</v>
          </cell>
          <cell r="DU32">
            <v>16</v>
          </cell>
          <cell r="DV32">
            <v>16</v>
          </cell>
          <cell r="DW32">
            <v>0</v>
          </cell>
          <cell r="DX32" t="str">
            <v>наружные</v>
          </cell>
          <cell r="EE32">
            <v>32</v>
          </cell>
          <cell r="EF32">
            <v>29.44</v>
          </cell>
          <cell r="EG32">
            <v>8</v>
          </cell>
          <cell r="EH32">
            <v>38.4</v>
          </cell>
          <cell r="EI32">
            <v>7.68</v>
          </cell>
          <cell r="EK32">
            <v>11.16</v>
          </cell>
          <cell r="EL32">
            <v>4.8</v>
          </cell>
          <cell r="EM32">
            <v>17.600000000000001</v>
          </cell>
          <cell r="EN32">
            <v>9.1</v>
          </cell>
          <cell r="EO32">
            <v>0</v>
          </cell>
          <cell r="EP32">
            <v>0</v>
          </cell>
          <cell r="EQ32">
            <v>186</v>
          </cell>
          <cell r="ER32">
            <v>0</v>
          </cell>
          <cell r="ES32" t="str">
            <v>нет</v>
          </cell>
          <cell r="ET32">
            <v>0</v>
          </cell>
          <cell r="EU32">
            <v>0</v>
          </cell>
          <cell r="EV32">
            <v>1</v>
          </cell>
          <cell r="EW32">
            <v>0</v>
          </cell>
          <cell r="EX32">
            <v>0</v>
          </cell>
          <cell r="EY32">
            <v>0</v>
          </cell>
          <cell r="FH32">
            <v>0</v>
          </cell>
          <cell r="FI32">
            <v>5</v>
          </cell>
        </row>
        <row r="33">
          <cell r="A33">
            <v>5228</v>
          </cell>
          <cell r="B33" t="str">
            <v>Гарибальди ул. д. 17 к. 3</v>
          </cell>
          <cell r="C33" t="str">
            <v>Гарибальди ул.</v>
          </cell>
          <cell r="D33">
            <v>17</v>
          </cell>
          <cell r="E33">
            <v>3</v>
          </cell>
          <cell r="F33" t="str">
            <v>Протокол общего собрания собственников</v>
          </cell>
          <cell r="I33" t="str">
            <v>-</v>
          </cell>
          <cell r="K33" t="str">
            <v>-</v>
          </cell>
          <cell r="L33" t="str">
            <v>договор</v>
          </cell>
          <cell r="M33" t="str">
            <v>за счет регионального оператора</v>
          </cell>
          <cell r="N33">
            <v>1960</v>
          </cell>
          <cell r="O33">
            <v>1960</v>
          </cell>
          <cell r="P33" t="str">
            <v>I-515</v>
          </cell>
          <cell r="Q33" t="str">
            <v>МКД</v>
          </cell>
          <cell r="R33">
            <v>5</v>
          </cell>
          <cell r="S33">
            <v>5</v>
          </cell>
          <cell r="T33">
            <v>4</v>
          </cell>
          <cell r="W33">
            <v>80</v>
          </cell>
          <cell r="X33">
            <v>80</v>
          </cell>
          <cell r="Y33">
            <v>0</v>
          </cell>
          <cell r="Z33">
            <v>0</v>
          </cell>
          <cell r="AA33">
            <v>20</v>
          </cell>
          <cell r="AB33">
            <v>36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1</v>
          </cell>
          <cell r="AH33">
            <v>3430.9999999999995</v>
          </cell>
          <cell r="AI33">
            <v>3430.9999999999995</v>
          </cell>
          <cell r="AJ33">
            <v>0</v>
          </cell>
          <cell r="AK33">
            <v>2252.6</v>
          </cell>
          <cell r="AL33">
            <v>397</v>
          </cell>
          <cell r="AM33">
            <v>410</v>
          </cell>
          <cell r="AN33">
            <v>10</v>
          </cell>
          <cell r="AO33">
            <v>0</v>
          </cell>
          <cell r="AP33">
            <v>916.3</v>
          </cell>
          <cell r="AQ33">
            <v>167.84</v>
          </cell>
          <cell r="AR33">
            <v>242.16</v>
          </cell>
          <cell r="AS33">
            <v>0</v>
          </cell>
          <cell r="AT33" t="str">
            <v>Каменные, кирпичные</v>
          </cell>
          <cell r="AU33" t="str">
            <v>рубероид</v>
          </cell>
          <cell r="AV33">
            <v>80</v>
          </cell>
          <cell r="AZ33" t="str">
            <v>нет</v>
          </cell>
          <cell r="BA33" t="str">
            <v>-</v>
          </cell>
          <cell r="BB33" t="str">
            <v>-</v>
          </cell>
          <cell r="BC33" t="str">
            <v>-</v>
          </cell>
          <cell r="BD33" t="str">
            <v>-</v>
          </cell>
          <cell r="BE33" t="str">
            <v>-</v>
          </cell>
          <cell r="BF33" t="str">
            <v>-</v>
          </cell>
          <cell r="BG33" t="str">
            <v>-</v>
          </cell>
          <cell r="BH33" t="str">
            <v>-</v>
          </cell>
          <cell r="BI33" t="str">
            <v>-</v>
          </cell>
          <cell r="BJ33" t="str">
            <v>-</v>
          </cell>
          <cell r="BK33" t="str">
            <v>-</v>
          </cell>
          <cell r="BL33" t="str">
            <v>-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ленточный</v>
          </cell>
          <cell r="BS33" t="str">
            <v>Железобетонные</v>
          </cell>
          <cell r="BT33">
            <v>7760</v>
          </cell>
          <cell r="BU33">
            <v>5</v>
          </cell>
          <cell r="BV33" t="str">
            <v>кирпичный</v>
          </cell>
          <cell r="BW33">
            <v>985</v>
          </cell>
          <cell r="BX33">
            <v>394</v>
          </cell>
          <cell r="BY33">
            <v>985</v>
          </cell>
          <cell r="BZ33">
            <v>394</v>
          </cell>
          <cell r="CA33" t="str">
            <v>соответствует материалу стен</v>
          </cell>
          <cell r="CB33">
            <v>1852</v>
          </cell>
          <cell r="CC33">
            <v>1722</v>
          </cell>
          <cell r="CD33">
            <v>1</v>
          </cell>
          <cell r="CE33">
            <v>1145</v>
          </cell>
          <cell r="CF33" t="str">
            <v>не скатная</v>
          </cell>
          <cell r="CG33">
            <v>160</v>
          </cell>
          <cell r="CH33">
            <v>253</v>
          </cell>
          <cell r="CI33">
            <v>916.3</v>
          </cell>
          <cell r="CK33">
            <v>0</v>
          </cell>
          <cell r="CL33">
            <v>0</v>
          </cell>
          <cell r="CM33">
            <v>0</v>
          </cell>
          <cell r="CR33">
            <v>0</v>
          </cell>
          <cell r="CZ33">
            <v>1</v>
          </cell>
          <cell r="DA33">
            <v>1</v>
          </cell>
          <cell r="DB33">
            <v>162</v>
          </cell>
          <cell r="DC33">
            <v>400</v>
          </cell>
          <cell r="DD33">
            <v>48</v>
          </cell>
          <cell r="DE33">
            <v>2032</v>
          </cell>
          <cell r="DF33">
            <v>0</v>
          </cell>
          <cell r="DG33">
            <v>0</v>
          </cell>
          <cell r="DH33">
            <v>4</v>
          </cell>
          <cell r="DI33">
            <v>248</v>
          </cell>
          <cell r="DK33">
            <v>85</v>
          </cell>
          <cell r="DL33">
            <v>935</v>
          </cell>
          <cell r="DM33">
            <v>80</v>
          </cell>
          <cell r="DO33">
            <v>967</v>
          </cell>
          <cell r="DQ33">
            <v>648</v>
          </cell>
          <cell r="DR33">
            <v>594</v>
          </cell>
          <cell r="DS33">
            <v>87</v>
          </cell>
          <cell r="DT33">
            <v>16</v>
          </cell>
          <cell r="DU33">
            <v>16</v>
          </cell>
          <cell r="DV33">
            <v>16</v>
          </cell>
          <cell r="DW33">
            <v>0</v>
          </cell>
          <cell r="DX33" t="str">
            <v>наружные</v>
          </cell>
          <cell r="EE33">
            <v>32</v>
          </cell>
          <cell r="EF33">
            <v>29.44</v>
          </cell>
          <cell r="EG33">
            <v>8</v>
          </cell>
          <cell r="EH33">
            <v>38.4</v>
          </cell>
          <cell r="EI33">
            <v>7.68</v>
          </cell>
          <cell r="EK33">
            <v>11.16</v>
          </cell>
          <cell r="EL33">
            <v>4.8</v>
          </cell>
          <cell r="EM33">
            <v>17.600000000000001</v>
          </cell>
          <cell r="EN33">
            <v>9.1</v>
          </cell>
          <cell r="EO33">
            <v>0</v>
          </cell>
          <cell r="EP33">
            <v>0</v>
          </cell>
          <cell r="EQ33">
            <v>183</v>
          </cell>
          <cell r="ER33">
            <v>0</v>
          </cell>
          <cell r="ES33" t="str">
            <v>нет</v>
          </cell>
          <cell r="ET33">
            <v>0</v>
          </cell>
          <cell r="EU33">
            <v>0</v>
          </cell>
          <cell r="EV33">
            <v>1</v>
          </cell>
          <cell r="EW33">
            <v>0</v>
          </cell>
          <cell r="EX33">
            <v>0</v>
          </cell>
          <cell r="EY33">
            <v>0</v>
          </cell>
          <cell r="FH33">
            <v>0</v>
          </cell>
          <cell r="FI33">
            <v>5</v>
          </cell>
        </row>
        <row r="34">
          <cell r="A34">
            <v>5229</v>
          </cell>
          <cell r="B34" t="str">
            <v>Гарибальди ул. д. 17 к. 4</v>
          </cell>
          <cell r="C34" t="str">
            <v>Гарибальди ул.</v>
          </cell>
          <cell r="D34">
            <v>17</v>
          </cell>
          <cell r="E34">
            <v>4</v>
          </cell>
          <cell r="F34" t="str">
            <v>Протокол общего собрания собственников</v>
          </cell>
          <cell r="I34" t="str">
            <v>-</v>
          </cell>
          <cell r="K34" t="str">
            <v>-</v>
          </cell>
          <cell r="L34" t="str">
            <v>договор</v>
          </cell>
          <cell r="M34" t="str">
            <v>за счет регионального оператора</v>
          </cell>
          <cell r="N34">
            <v>1960</v>
          </cell>
          <cell r="O34">
            <v>1960</v>
          </cell>
          <cell r="P34" t="str">
            <v>I-515</v>
          </cell>
          <cell r="Q34" t="str">
            <v>МКД</v>
          </cell>
          <cell r="R34">
            <v>5</v>
          </cell>
          <cell r="S34">
            <v>5</v>
          </cell>
          <cell r="T34">
            <v>4</v>
          </cell>
          <cell r="W34">
            <v>86</v>
          </cell>
          <cell r="X34">
            <v>80</v>
          </cell>
          <cell r="Y34">
            <v>6</v>
          </cell>
          <cell r="Z34">
            <v>2</v>
          </cell>
          <cell r="AA34">
            <v>20</v>
          </cell>
          <cell r="AB34">
            <v>36</v>
          </cell>
          <cell r="AC34">
            <v>0</v>
          </cell>
          <cell r="AD34">
            <v>0</v>
          </cell>
          <cell r="AE34">
            <v>0</v>
          </cell>
          <cell r="AF34">
            <v>1</v>
          </cell>
          <cell r="AG34">
            <v>1</v>
          </cell>
          <cell r="AH34">
            <v>4115.5</v>
          </cell>
          <cell r="AI34">
            <v>3445.2</v>
          </cell>
          <cell r="AJ34">
            <v>670.3</v>
          </cell>
          <cell r="AK34">
            <v>2249.6</v>
          </cell>
          <cell r="AL34">
            <v>397</v>
          </cell>
          <cell r="AM34">
            <v>395</v>
          </cell>
          <cell r="AN34">
            <v>8</v>
          </cell>
          <cell r="AO34">
            <v>0</v>
          </cell>
          <cell r="AP34">
            <v>923.3</v>
          </cell>
          <cell r="AQ34">
            <v>161.21</v>
          </cell>
          <cell r="AR34">
            <v>233.79</v>
          </cell>
          <cell r="AS34">
            <v>0</v>
          </cell>
          <cell r="AT34" t="str">
            <v>Каменные, кирпичные</v>
          </cell>
          <cell r="AU34" t="str">
            <v>рубероид</v>
          </cell>
          <cell r="AV34">
            <v>80</v>
          </cell>
          <cell r="AZ34" t="str">
            <v>нет</v>
          </cell>
          <cell r="BA34" t="str">
            <v>-</v>
          </cell>
          <cell r="BB34" t="str">
            <v>-</v>
          </cell>
          <cell r="BC34" t="str">
            <v>-</v>
          </cell>
          <cell r="BD34" t="str">
            <v>-</v>
          </cell>
          <cell r="BE34" t="str">
            <v>-</v>
          </cell>
          <cell r="BF34" t="str">
            <v>-</v>
          </cell>
          <cell r="BG34" t="str">
            <v>-</v>
          </cell>
          <cell r="BH34" t="str">
            <v>-</v>
          </cell>
          <cell r="BI34" t="str">
            <v>-</v>
          </cell>
          <cell r="BJ34" t="str">
            <v>-</v>
          </cell>
          <cell r="BK34" t="str">
            <v>-</v>
          </cell>
          <cell r="BL34" t="str">
            <v>-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ленточный</v>
          </cell>
          <cell r="BS34" t="str">
            <v>Железобетонные</v>
          </cell>
          <cell r="BT34">
            <v>7760</v>
          </cell>
          <cell r="BU34">
            <v>5</v>
          </cell>
          <cell r="BV34" t="str">
            <v>кирпичный</v>
          </cell>
          <cell r="BW34">
            <v>985</v>
          </cell>
          <cell r="BX34">
            <v>394</v>
          </cell>
          <cell r="BY34">
            <v>985</v>
          </cell>
          <cell r="BZ34">
            <v>394</v>
          </cell>
          <cell r="CA34" t="str">
            <v>соответствует материалу стен</v>
          </cell>
          <cell r="CB34">
            <v>1852</v>
          </cell>
          <cell r="CC34">
            <v>1722</v>
          </cell>
          <cell r="CD34">
            <v>1</v>
          </cell>
          <cell r="CE34">
            <v>1161</v>
          </cell>
          <cell r="CF34" t="str">
            <v>не скатная</v>
          </cell>
          <cell r="CG34">
            <v>160</v>
          </cell>
          <cell r="CH34">
            <v>253</v>
          </cell>
          <cell r="CI34">
            <v>923.3</v>
          </cell>
          <cell r="CK34">
            <v>0</v>
          </cell>
          <cell r="CL34">
            <v>0</v>
          </cell>
          <cell r="CM34">
            <v>0</v>
          </cell>
          <cell r="CR34">
            <v>0</v>
          </cell>
          <cell r="CZ34">
            <v>1</v>
          </cell>
          <cell r="DA34">
            <v>1</v>
          </cell>
          <cell r="DB34">
            <v>162</v>
          </cell>
          <cell r="DC34">
            <v>400</v>
          </cell>
          <cell r="DD34">
            <v>48</v>
          </cell>
          <cell r="DE34">
            <v>2032</v>
          </cell>
          <cell r="DF34">
            <v>0</v>
          </cell>
          <cell r="DG34">
            <v>0</v>
          </cell>
          <cell r="DH34">
            <v>4</v>
          </cell>
          <cell r="DI34">
            <v>248</v>
          </cell>
          <cell r="DK34">
            <v>85</v>
          </cell>
          <cell r="DL34">
            <v>935</v>
          </cell>
          <cell r="DM34">
            <v>80</v>
          </cell>
          <cell r="DO34">
            <v>967</v>
          </cell>
          <cell r="DQ34">
            <v>648</v>
          </cell>
          <cell r="DR34">
            <v>594</v>
          </cell>
          <cell r="DS34">
            <v>87</v>
          </cell>
          <cell r="DT34">
            <v>16</v>
          </cell>
          <cell r="DU34">
            <v>16</v>
          </cell>
          <cell r="DV34">
            <v>16</v>
          </cell>
          <cell r="DW34">
            <v>0</v>
          </cell>
          <cell r="DX34" t="str">
            <v>наружные</v>
          </cell>
          <cell r="EE34">
            <v>32</v>
          </cell>
          <cell r="EF34">
            <v>29.44</v>
          </cell>
          <cell r="EG34">
            <v>8</v>
          </cell>
          <cell r="EH34">
            <v>38.4</v>
          </cell>
          <cell r="EI34">
            <v>7.68</v>
          </cell>
          <cell r="EK34">
            <v>11.16</v>
          </cell>
          <cell r="EL34">
            <v>4.8</v>
          </cell>
          <cell r="EM34">
            <v>17.600000000000001</v>
          </cell>
          <cell r="EN34">
            <v>9.1</v>
          </cell>
          <cell r="EO34">
            <v>0</v>
          </cell>
          <cell r="EP34">
            <v>0</v>
          </cell>
          <cell r="EQ34">
            <v>173</v>
          </cell>
          <cell r="ER34">
            <v>0</v>
          </cell>
          <cell r="ES34" t="str">
            <v>нет</v>
          </cell>
          <cell r="ET34">
            <v>0</v>
          </cell>
          <cell r="EU34">
            <v>0</v>
          </cell>
          <cell r="EV34">
            <v>1</v>
          </cell>
          <cell r="EW34">
            <v>0</v>
          </cell>
          <cell r="EX34">
            <v>0</v>
          </cell>
          <cell r="EY34">
            <v>0</v>
          </cell>
          <cell r="FH34">
            <v>0</v>
          </cell>
          <cell r="FI34">
            <v>5</v>
          </cell>
        </row>
        <row r="35">
          <cell r="A35">
            <v>5232</v>
          </cell>
          <cell r="B35" t="str">
            <v>Гарибальди ул. д. 21 к. 1</v>
          </cell>
          <cell r="C35" t="str">
            <v>Гарибальди ул.</v>
          </cell>
          <cell r="D35">
            <v>21</v>
          </cell>
          <cell r="E35">
            <v>1</v>
          </cell>
          <cell r="F35" t="str">
            <v>Протокол общего собрания собственников</v>
          </cell>
          <cell r="I35" t="str">
            <v>-</v>
          </cell>
          <cell r="K35" t="str">
            <v>-</v>
          </cell>
          <cell r="L35" t="str">
            <v>договор</v>
          </cell>
          <cell r="M35" t="str">
            <v>за счет регионального оператора</v>
          </cell>
          <cell r="N35">
            <v>1960</v>
          </cell>
          <cell r="O35">
            <v>1960</v>
          </cell>
          <cell r="P35" t="str">
            <v>I-515</v>
          </cell>
          <cell r="Q35" t="str">
            <v>МКД</v>
          </cell>
          <cell r="R35">
            <v>5</v>
          </cell>
          <cell r="S35">
            <v>5</v>
          </cell>
          <cell r="T35">
            <v>4</v>
          </cell>
          <cell r="W35">
            <v>84</v>
          </cell>
          <cell r="X35">
            <v>80</v>
          </cell>
          <cell r="Y35">
            <v>4</v>
          </cell>
          <cell r="Z35">
            <v>3</v>
          </cell>
          <cell r="AA35">
            <v>20</v>
          </cell>
          <cell r="AB35">
            <v>36</v>
          </cell>
          <cell r="AC35">
            <v>0</v>
          </cell>
          <cell r="AD35">
            <v>0</v>
          </cell>
          <cell r="AE35">
            <v>0</v>
          </cell>
          <cell r="AF35">
            <v>1</v>
          </cell>
          <cell r="AG35">
            <v>1</v>
          </cell>
          <cell r="AH35">
            <v>4248.8</v>
          </cell>
          <cell r="AI35">
            <v>3537.2</v>
          </cell>
          <cell r="AJ35">
            <v>711.6</v>
          </cell>
          <cell r="AK35">
            <v>2143.1000000000004</v>
          </cell>
          <cell r="AL35">
            <v>397</v>
          </cell>
          <cell r="AM35">
            <v>270</v>
          </cell>
          <cell r="AN35">
            <v>69.900000000000006</v>
          </cell>
          <cell r="AO35">
            <v>0</v>
          </cell>
          <cell r="AP35">
            <v>901.6</v>
          </cell>
          <cell r="AQ35">
            <v>134.68</v>
          </cell>
          <cell r="AR35">
            <v>196.71999999999997</v>
          </cell>
          <cell r="AS35">
            <v>0</v>
          </cell>
          <cell r="AT35" t="str">
            <v>Панельные</v>
          </cell>
          <cell r="AU35" t="str">
            <v>рубероид</v>
          </cell>
          <cell r="AV35">
            <v>80</v>
          </cell>
          <cell r="AZ35" t="str">
            <v>нет</v>
          </cell>
          <cell r="BA35" t="str">
            <v>-</v>
          </cell>
          <cell r="BB35" t="str">
            <v>-</v>
          </cell>
          <cell r="BC35" t="str">
            <v>-</v>
          </cell>
          <cell r="BD35" t="str">
            <v>-</v>
          </cell>
          <cell r="BE35" t="str">
            <v>-</v>
          </cell>
          <cell r="BF35" t="str">
            <v>-</v>
          </cell>
          <cell r="BG35" t="str">
            <v>-</v>
          </cell>
          <cell r="BH35" t="str">
            <v>-</v>
          </cell>
          <cell r="BI35" t="str">
            <v>-</v>
          </cell>
          <cell r="BJ35" t="str">
            <v>-</v>
          </cell>
          <cell r="BK35" t="str">
            <v>-</v>
          </cell>
          <cell r="BL35" t="str">
            <v>-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ленточный</v>
          </cell>
          <cell r="BS35" t="str">
            <v>Железобетонные</v>
          </cell>
          <cell r="BT35">
            <v>7760</v>
          </cell>
          <cell r="BU35">
            <v>5</v>
          </cell>
          <cell r="BV35" t="str">
            <v>Панельные</v>
          </cell>
          <cell r="BW35">
            <v>985</v>
          </cell>
          <cell r="BX35">
            <v>394</v>
          </cell>
          <cell r="BY35">
            <v>985</v>
          </cell>
          <cell r="BZ35">
            <v>394</v>
          </cell>
          <cell r="CA35" t="str">
            <v>окрашенный</v>
          </cell>
          <cell r="CB35">
            <v>1852</v>
          </cell>
          <cell r="CC35">
            <v>1722</v>
          </cell>
          <cell r="CD35">
            <v>1</v>
          </cell>
          <cell r="CE35">
            <v>981</v>
          </cell>
          <cell r="CF35" t="str">
            <v>не скатная</v>
          </cell>
          <cell r="CG35">
            <v>160</v>
          </cell>
          <cell r="CH35">
            <v>253</v>
          </cell>
          <cell r="CI35">
            <v>901.6</v>
          </cell>
          <cell r="CK35">
            <v>0</v>
          </cell>
          <cell r="CL35">
            <v>0</v>
          </cell>
          <cell r="CM35">
            <v>0</v>
          </cell>
          <cell r="CR35">
            <v>0</v>
          </cell>
          <cell r="CZ35">
            <v>1</v>
          </cell>
          <cell r="DA35">
            <v>1</v>
          </cell>
          <cell r="DB35">
            <v>162</v>
          </cell>
          <cell r="DC35">
            <v>400</v>
          </cell>
          <cell r="DD35">
            <v>48</v>
          </cell>
          <cell r="DE35">
            <v>2032</v>
          </cell>
          <cell r="DF35">
            <v>0</v>
          </cell>
          <cell r="DG35">
            <v>0</v>
          </cell>
          <cell r="DH35">
            <v>4</v>
          </cell>
          <cell r="DI35">
            <v>248</v>
          </cell>
          <cell r="DK35">
            <v>85</v>
          </cell>
          <cell r="DL35">
            <v>935</v>
          </cell>
          <cell r="DM35">
            <v>80</v>
          </cell>
          <cell r="DO35">
            <v>967</v>
          </cell>
          <cell r="DQ35">
            <v>648</v>
          </cell>
          <cell r="DR35">
            <v>594</v>
          </cell>
          <cell r="DS35">
            <v>87</v>
          </cell>
          <cell r="DT35">
            <v>16</v>
          </cell>
          <cell r="DU35">
            <v>16</v>
          </cell>
          <cell r="DV35">
            <v>16</v>
          </cell>
          <cell r="DW35">
            <v>0</v>
          </cell>
          <cell r="DX35" t="str">
            <v>наружные</v>
          </cell>
          <cell r="EE35">
            <v>32</v>
          </cell>
          <cell r="EF35">
            <v>29.44</v>
          </cell>
          <cell r="EG35">
            <v>8</v>
          </cell>
          <cell r="EH35">
            <v>38.4</v>
          </cell>
          <cell r="EI35">
            <v>7.68</v>
          </cell>
          <cell r="EK35">
            <v>11.16</v>
          </cell>
          <cell r="EL35">
            <v>4.8</v>
          </cell>
          <cell r="EM35">
            <v>17.600000000000001</v>
          </cell>
          <cell r="EN35">
            <v>9.1</v>
          </cell>
          <cell r="EO35">
            <v>0</v>
          </cell>
          <cell r="EP35">
            <v>0</v>
          </cell>
          <cell r="EQ35">
            <v>194</v>
          </cell>
          <cell r="ER35">
            <v>0</v>
          </cell>
          <cell r="ES35" t="str">
            <v>нет</v>
          </cell>
          <cell r="ET35">
            <v>0</v>
          </cell>
          <cell r="EU35">
            <v>0</v>
          </cell>
          <cell r="EV35">
            <v>1</v>
          </cell>
          <cell r="EW35">
            <v>0</v>
          </cell>
          <cell r="EX35">
            <v>0</v>
          </cell>
          <cell r="EY35">
            <v>0</v>
          </cell>
          <cell r="FH35">
            <v>0</v>
          </cell>
          <cell r="FI35">
            <v>5</v>
          </cell>
        </row>
        <row r="36">
          <cell r="A36">
            <v>5233</v>
          </cell>
          <cell r="B36" t="str">
            <v>Гарибальди ул. д. 21 к. 3</v>
          </cell>
          <cell r="C36" t="str">
            <v>Гарибальди ул.</v>
          </cell>
          <cell r="D36">
            <v>21</v>
          </cell>
          <cell r="E36">
            <v>3</v>
          </cell>
          <cell r="F36" t="str">
            <v>Протокол общего собрания собственников</v>
          </cell>
          <cell r="I36" t="str">
            <v>-</v>
          </cell>
          <cell r="K36" t="str">
            <v>-</v>
          </cell>
          <cell r="L36" t="str">
            <v>договор</v>
          </cell>
          <cell r="M36" t="str">
            <v>за счет регионального оператора</v>
          </cell>
          <cell r="N36">
            <v>1960</v>
          </cell>
          <cell r="O36">
            <v>1960</v>
          </cell>
          <cell r="P36" t="str">
            <v>I-515</v>
          </cell>
          <cell r="Q36" t="str">
            <v>МКД</v>
          </cell>
          <cell r="R36">
            <v>5</v>
          </cell>
          <cell r="S36">
            <v>5</v>
          </cell>
          <cell r="T36">
            <v>4</v>
          </cell>
          <cell r="W36">
            <v>82</v>
          </cell>
          <cell r="X36">
            <v>80</v>
          </cell>
          <cell r="Y36">
            <v>2</v>
          </cell>
          <cell r="Z36">
            <v>0</v>
          </cell>
          <cell r="AA36">
            <v>20</v>
          </cell>
          <cell r="AB36">
            <v>36</v>
          </cell>
          <cell r="AC36">
            <v>0</v>
          </cell>
          <cell r="AD36">
            <v>0</v>
          </cell>
          <cell r="AE36">
            <v>0</v>
          </cell>
          <cell r="AF36">
            <v>1</v>
          </cell>
          <cell r="AG36">
            <v>1</v>
          </cell>
          <cell r="AH36">
            <v>3593.8</v>
          </cell>
          <cell r="AI36">
            <v>3514.4</v>
          </cell>
          <cell r="AJ36">
            <v>79.400000000000006</v>
          </cell>
          <cell r="AK36">
            <v>2120.4</v>
          </cell>
          <cell r="AL36">
            <v>397</v>
          </cell>
          <cell r="AM36">
            <v>332</v>
          </cell>
          <cell r="AO36">
            <v>0</v>
          </cell>
          <cell r="AP36">
            <v>894.2</v>
          </cell>
          <cell r="AQ36">
            <v>134.22</v>
          </cell>
          <cell r="AR36">
            <v>197.78</v>
          </cell>
          <cell r="AS36">
            <v>0</v>
          </cell>
          <cell r="AT36" t="str">
            <v>Блочные</v>
          </cell>
          <cell r="AU36" t="str">
            <v>рубероид</v>
          </cell>
          <cell r="AV36">
            <v>80</v>
          </cell>
          <cell r="AZ36" t="str">
            <v>нет</v>
          </cell>
          <cell r="BA36" t="str">
            <v>-</v>
          </cell>
          <cell r="BB36" t="str">
            <v>-</v>
          </cell>
          <cell r="BC36" t="str">
            <v>-</v>
          </cell>
          <cell r="BD36" t="str">
            <v>-</v>
          </cell>
          <cell r="BE36" t="str">
            <v>-</v>
          </cell>
          <cell r="BF36" t="str">
            <v>-</v>
          </cell>
          <cell r="BG36" t="str">
            <v>-</v>
          </cell>
          <cell r="BH36" t="str">
            <v>-</v>
          </cell>
          <cell r="BI36" t="str">
            <v>-</v>
          </cell>
          <cell r="BJ36" t="str">
            <v>-</v>
          </cell>
          <cell r="BK36" t="str">
            <v>-</v>
          </cell>
          <cell r="BL36" t="str">
            <v>-</v>
          </cell>
          <cell r="BM36" t="str">
            <v>-</v>
          </cell>
          <cell r="BN36" t="str">
            <v>-</v>
          </cell>
          <cell r="BO36" t="str">
            <v>-</v>
          </cell>
          <cell r="BP36" t="str">
            <v>-</v>
          </cell>
          <cell r="BQ36" t="str">
            <v>ленточный</v>
          </cell>
          <cell r="BS36" t="str">
            <v>Железобетонные</v>
          </cell>
          <cell r="BT36">
            <v>7760</v>
          </cell>
          <cell r="BU36">
            <v>5</v>
          </cell>
          <cell r="BV36" t="str">
            <v>Панельные</v>
          </cell>
          <cell r="BW36">
            <v>985</v>
          </cell>
          <cell r="BX36">
            <v>394</v>
          </cell>
          <cell r="BY36">
            <v>985</v>
          </cell>
          <cell r="BZ36">
            <v>394</v>
          </cell>
          <cell r="CA36" t="str">
            <v>окрашенный</v>
          </cell>
          <cell r="CB36">
            <v>1852</v>
          </cell>
          <cell r="CC36">
            <v>1722</v>
          </cell>
          <cell r="CD36">
            <v>1</v>
          </cell>
          <cell r="CE36">
            <v>1118</v>
          </cell>
          <cell r="CF36" t="str">
            <v>не скатная</v>
          </cell>
          <cell r="CG36">
            <v>160</v>
          </cell>
          <cell r="CH36">
            <v>253</v>
          </cell>
          <cell r="CI36">
            <v>894.2</v>
          </cell>
          <cell r="CK36">
            <v>0</v>
          </cell>
          <cell r="CL36">
            <v>0</v>
          </cell>
          <cell r="CM36">
            <v>0</v>
          </cell>
          <cell r="CR36">
            <v>0</v>
          </cell>
          <cell r="CZ36">
            <v>1</v>
          </cell>
          <cell r="DA36">
            <v>1</v>
          </cell>
          <cell r="DB36">
            <v>162</v>
          </cell>
          <cell r="DC36">
            <v>400</v>
          </cell>
          <cell r="DD36">
            <v>48</v>
          </cell>
          <cell r="DE36">
            <v>2032</v>
          </cell>
          <cell r="DF36">
            <v>0</v>
          </cell>
          <cell r="DG36">
            <v>0</v>
          </cell>
          <cell r="DH36">
            <v>4</v>
          </cell>
          <cell r="DI36">
            <v>248</v>
          </cell>
          <cell r="DK36">
            <v>85</v>
          </cell>
          <cell r="DL36">
            <v>935</v>
          </cell>
          <cell r="DM36">
            <v>80</v>
          </cell>
          <cell r="DO36">
            <v>967</v>
          </cell>
          <cell r="DQ36">
            <v>648</v>
          </cell>
          <cell r="DR36">
            <v>594</v>
          </cell>
          <cell r="DS36">
            <v>87</v>
          </cell>
          <cell r="DT36">
            <v>16</v>
          </cell>
          <cell r="DU36">
            <v>16</v>
          </cell>
          <cell r="DV36">
            <v>16</v>
          </cell>
          <cell r="DW36">
            <v>0</v>
          </cell>
          <cell r="DX36" t="str">
            <v>наружные</v>
          </cell>
          <cell r="EE36">
            <v>32</v>
          </cell>
          <cell r="EF36">
            <v>29.44</v>
          </cell>
          <cell r="EG36">
            <v>8</v>
          </cell>
          <cell r="EH36">
            <v>38.4</v>
          </cell>
          <cell r="EI36">
            <v>7.68</v>
          </cell>
          <cell r="EK36">
            <v>11.16</v>
          </cell>
          <cell r="EL36">
            <v>4.8</v>
          </cell>
          <cell r="EM36">
            <v>17.600000000000001</v>
          </cell>
          <cell r="EN36">
            <v>9.1</v>
          </cell>
          <cell r="EO36">
            <v>0</v>
          </cell>
          <cell r="EP36">
            <v>0</v>
          </cell>
          <cell r="EQ36">
            <v>184</v>
          </cell>
          <cell r="ER36">
            <v>0</v>
          </cell>
          <cell r="ES36" t="str">
            <v>нет</v>
          </cell>
          <cell r="ET36">
            <v>0</v>
          </cell>
          <cell r="EU36">
            <v>0</v>
          </cell>
          <cell r="EV36">
            <v>1</v>
          </cell>
          <cell r="EW36">
            <v>0</v>
          </cell>
          <cell r="EX36">
            <v>0</v>
          </cell>
          <cell r="EY36">
            <v>0</v>
          </cell>
          <cell r="FH36">
            <v>0</v>
          </cell>
          <cell r="FI36">
            <v>5</v>
          </cell>
        </row>
        <row r="37">
          <cell r="A37">
            <v>5234</v>
          </cell>
          <cell r="B37" t="str">
            <v>Гарибальди ул. д. 21 к. 4</v>
          </cell>
          <cell r="C37" t="str">
            <v>Гарибальди ул.</v>
          </cell>
          <cell r="D37">
            <v>21</v>
          </cell>
          <cell r="E37">
            <v>4</v>
          </cell>
          <cell r="F37" t="str">
            <v>Протокол общего собрания собственников</v>
          </cell>
          <cell r="I37" t="str">
            <v>-</v>
          </cell>
          <cell r="K37" t="str">
            <v>-</v>
          </cell>
          <cell r="L37" t="str">
            <v>договор</v>
          </cell>
          <cell r="M37" t="str">
            <v>за счет регионального оператора</v>
          </cell>
          <cell r="N37">
            <v>1960</v>
          </cell>
          <cell r="O37">
            <v>1960</v>
          </cell>
          <cell r="P37" t="str">
            <v>I-515</v>
          </cell>
          <cell r="Q37" t="str">
            <v>МКД</v>
          </cell>
          <cell r="R37">
            <v>5</v>
          </cell>
          <cell r="S37">
            <v>5</v>
          </cell>
          <cell r="T37">
            <v>4</v>
          </cell>
          <cell r="W37">
            <v>84</v>
          </cell>
          <cell r="X37">
            <v>80</v>
          </cell>
          <cell r="Y37">
            <v>4</v>
          </cell>
          <cell r="Z37">
            <v>2</v>
          </cell>
          <cell r="AA37">
            <v>20</v>
          </cell>
          <cell r="AB37">
            <v>36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G37">
            <v>1</v>
          </cell>
          <cell r="AH37">
            <v>4221.3</v>
          </cell>
          <cell r="AI37">
            <v>3500.5</v>
          </cell>
          <cell r="AJ37">
            <v>720.8</v>
          </cell>
          <cell r="AK37">
            <v>1218.4000000000001</v>
          </cell>
          <cell r="AL37">
            <v>397</v>
          </cell>
          <cell r="AM37">
            <v>331</v>
          </cell>
          <cell r="AN37">
            <v>10</v>
          </cell>
          <cell r="AO37">
            <v>0</v>
          </cell>
          <cell r="AP37">
            <v>438.7</v>
          </cell>
          <cell r="AQ37">
            <v>133.1</v>
          </cell>
          <cell r="AR37">
            <v>207.9</v>
          </cell>
          <cell r="AS37">
            <v>0</v>
          </cell>
          <cell r="AT37" t="str">
            <v>Панельные</v>
          </cell>
          <cell r="AU37" t="str">
            <v>рубероид</v>
          </cell>
          <cell r="AV37">
            <v>80</v>
          </cell>
          <cell r="AZ37" t="str">
            <v>нет</v>
          </cell>
          <cell r="BA37" t="str">
            <v>-</v>
          </cell>
          <cell r="BB37" t="str">
            <v>-</v>
          </cell>
          <cell r="BC37" t="str">
            <v>-</v>
          </cell>
          <cell r="BD37" t="str">
            <v>-</v>
          </cell>
          <cell r="BE37" t="str">
            <v>-</v>
          </cell>
          <cell r="BF37" t="str">
            <v>-</v>
          </cell>
          <cell r="BG37" t="str">
            <v>-</v>
          </cell>
          <cell r="BH37" t="str">
            <v>-</v>
          </cell>
          <cell r="BI37" t="str">
            <v>-</v>
          </cell>
          <cell r="BJ37" t="str">
            <v>-</v>
          </cell>
          <cell r="BK37" t="str">
            <v>-</v>
          </cell>
          <cell r="BL37" t="str">
            <v>-</v>
          </cell>
          <cell r="BM37" t="str">
            <v>-</v>
          </cell>
          <cell r="BN37" t="str">
            <v>-</v>
          </cell>
          <cell r="BO37" t="str">
            <v>-</v>
          </cell>
          <cell r="BP37" t="str">
            <v>-</v>
          </cell>
          <cell r="BQ37" t="str">
            <v>ленточный</v>
          </cell>
          <cell r="BS37" t="str">
            <v>Железобетонные</v>
          </cell>
          <cell r="BT37">
            <v>7760</v>
          </cell>
          <cell r="BU37">
            <v>5</v>
          </cell>
          <cell r="BV37" t="str">
            <v>Панельные</v>
          </cell>
          <cell r="BW37">
            <v>985</v>
          </cell>
          <cell r="BX37">
            <v>394</v>
          </cell>
          <cell r="BY37">
            <v>985</v>
          </cell>
          <cell r="BZ37">
            <v>394</v>
          </cell>
          <cell r="CA37" t="str">
            <v>окрашенный</v>
          </cell>
          <cell r="CB37">
            <v>1852</v>
          </cell>
          <cell r="CC37">
            <v>1722</v>
          </cell>
          <cell r="CD37">
            <v>1</v>
          </cell>
          <cell r="CE37">
            <v>1165</v>
          </cell>
          <cell r="CF37" t="str">
            <v>не скатная</v>
          </cell>
          <cell r="CG37">
            <v>160</v>
          </cell>
          <cell r="CH37">
            <v>253</v>
          </cell>
          <cell r="CI37">
            <v>438.7</v>
          </cell>
          <cell r="CK37">
            <v>0</v>
          </cell>
          <cell r="CL37">
            <v>0</v>
          </cell>
          <cell r="CM37">
            <v>0</v>
          </cell>
          <cell r="CR37">
            <v>0</v>
          </cell>
          <cell r="CZ37">
            <v>1</v>
          </cell>
          <cell r="DA37">
            <v>1</v>
          </cell>
          <cell r="DB37">
            <v>162</v>
          </cell>
          <cell r="DC37">
            <v>400</v>
          </cell>
          <cell r="DD37">
            <v>48</v>
          </cell>
          <cell r="DE37">
            <v>2032</v>
          </cell>
          <cell r="DF37">
            <v>0</v>
          </cell>
          <cell r="DG37">
            <v>0</v>
          </cell>
          <cell r="DH37">
            <v>4</v>
          </cell>
          <cell r="DI37">
            <v>248</v>
          </cell>
          <cell r="DK37">
            <v>85</v>
          </cell>
          <cell r="DL37">
            <v>935</v>
          </cell>
          <cell r="DM37">
            <v>80</v>
          </cell>
          <cell r="DO37">
            <v>967</v>
          </cell>
          <cell r="DQ37">
            <v>648</v>
          </cell>
          <cell r="DR37">
            <v>594</v>
          </cell>
          <cell r="DS37">
            <v>87</v>
          </cell>
          <cell r="DT37">
            <v>16</v>
          </cell>
          <cell r="DU37">
            <v>16</v>
          </cell>
          <cell r="DV37">
            <v>16</v>
          </cell>
          <cell r="DW37">
            <v>0</v>
          </cell>
          <cell r="DX37" t="str">
            <v>наружные</v>
          </cell>
          <cell r="EE37">
            <v>32</v>
          </cell>
          <cell r="EF37">
            <v>29.44</v>
          </cell>
          <cell r="EG37">
            <v>8</v>
          </cell>
          <cell r="EH37">
            <v>38.4</v>
          </cell>
          <cell r="EI37">
            <v>7.68</v>
          </cell>
          <cell r="EK37">
            <v>11.16</v>
          </cell>
          <cell r="EL37">
            <v>4.8</v>
          </cell>
          <cell r="EM37">
            <v>17.600000000000001</v>
          </cell>
          <cell r="EN37">
            <v>9.1</v>
          </cell>
          <cell r="EO37">
            <v>0</v>
          </cell>
          <cell r="EP37">
            <v>0</v>
          </cell>
          <cell r="EQ37">
            <v>207</v>
          </cell>
          <cell r="ER37">
            <v>0</v>
          </cell>
          <cell r="ES37" t="str">
            <v>нет</v>
          </cell>
          <cell r="ET37">
            <v>0</v>
          </cell>
          <cell r="EU37">
            <v>0</v>
          </cell>
          <cell r="EV37">
            <v>1</v>
          </cell>
          <cell r="EW37">
            <v>0</v>
          </cell>
          <cell r="EX37">
            <v>0</v>
          </cell>
          <cell r="EY37">
            <v>0</v>
          </cell>
          <cell r="FH37">
            <v>0</v>
          </cell>
          <cell r="FI37">
            <v>5</v>
          </cell>
        </row>
        <row r="38">
          <cell r="A38">
            <v>5235</v>
          </cell>
          <cell r="B38" t="str">
            <v>Гарибальди ул. д. 21 к. 5</v>
          </cell>
          <cell r="C38" t="str">
            <v>Гарибальди ул.</v>
          </cell>
          <cell r="D38">
            <v>21</v>
          </cell>
          <cell r="E38">
            <v>5</v>
          </cell>
          <cell r="F38" t="str">
            <v>Протокол общего собрания собственников</v>
          </cell>
          <cell r="I38" t="str">
            <v>-</v>
          </cell>
          <cell r="K38" t="str">
            <v>-</v>
          </cell>
          <cell r="L38" t="str">
            <v>договор</v>
          </cell>
          <cell r="M38" t="str">
            <v>за счет регионального оператора</v>
          </cell>
          <cell r="N38">
            <v>1960</v>
          </cell>
          <cell r="O38">
            <v>1960</v>
          </cell>
          <cell r="P38" t="str">
            <v>I-515</v>
          </cell>
          <cell r="Q38" t="str">
            <v>МКД</v>
          </cell>
          <cell r="R38">
            <v>5</v>
          </cell>
          <cell r="S38">
            <v>5</v>
          </cell>
          <cell r="T38">
            <v>3</v>
          </cell>
          <cell r="W38">
            <v>61</v>
          </cell>
          <cell r="X38">
            <v>60</v>
          </cell>
          <cell r="Y38">
            <v>1</v>
          </cell>
          <cell r="Z38">
            <v>1</v>
          </cell>
          <cell r="AA38">
            <v>15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1</v>
          </cell>
          <cell r="AG38">
            <v>1</v>
          </cell>
          <cell r="AH38">
            <v>2551.1999999999989</v>
          </cell>
          <cell r="AI38">
            <v>2546.4999999999991</v>
          </cell>
          <cell r="AJ38">
            <v>4.7</v>
          </cell>
          <cell r="AK38">
            <v>1520.5</v>
          </cell>
          <cell r="AL38">
            <v>84.6</v>
          </cell>
          <cell r="AM38">
            <v>198</v>
          </cell>
          <cell r="AN38">
            <v>6.3</v>
          </cell>
          <cell r="AO38">
            <v>0</v>
          </cell>
          <cell r="AP38">
            <v>658.1</v>
          </cell>
          <cell r="AQ38">
            <v>80.84</v>
          </cell>
          <cell r="AR38">
            <v>117.16</v>
          </cell>
          <cell r="AS38">
            <v>0</v>
          </cell>
          <cell r="AT38" t="str">
            <v>Панельные</v>
          </cell>
          <cell r="AU38" t="str">
            <v>гидростеклоизол</v>
          </cell>
          <cell r="AV38">
            <v>60</v>
          </cell>
          <cell r="AZ38" t="str">
            <v>нет</v>
          </cell>
          <cell r="BA38" t="str">
            <v>-</v>
          </cell>
          <cell r="BB38" t="str">
            <v>-</v>
          </cell>
          <cell r="BC38" t="str">
            <v>-</v>
          </cell>
          <cell r="BD38" t="str">
            <v>-</v>
          </cell>
          <cell r="BE38" t="str">
            <v>-</v>
          </cell>
          <cell r="BF38" t="str">
            <v>-</v>
          </cell>
          <cell r="BG38" t="str">
            <v>-</v>
          </cell>
          <cell r="BH38" t="str">
            <v>-</v>
          </cell>
          <cell r="BI38" t="str">
            <v>-</v>
          </cell>
          <cell r="BJ38" t="str">
            <v>-</v>
          </cell>
          <cell r="BK38" t="str">
            <v>-</v>
          </cell>
          <cell r="BL38" t="str">
            <v>-</v>
          </cell>
          <cell r="BM38" t="str">
            <v>-</v>
          </cell>
          <cell r="BN38" t="str">
            <v>-</v>
          </cell>
          <cell r="BO38" t="str">
            <v>-</v>
          </cell>
          <cell r="BP38" t="str">
            <v>-</v>
          </cell>
          <cell r="BQ38" t="str">
            <v>ленточный</v>
          </cell>
          <cell r="BS38" t="str">
            <v>Железобетонные</v>
          </cell>
          <cell r="BT38">
            <v>4320</v>
          </cell>
          <cell r="BU38">
            <v>4</v>
          </cell>
          <cell r="BV38" t="str">
            <v>Панельные</v>
          </cell>
          <cell r="BW38">
            <v>1827.5</v>
          </cell>
          <cell r="BX38">
            <v>831</v>
          </cell>
          <cell r="BY38">
            <v>827.5</v>
          </cell>
          <cell r="BZ38">
            <v>331</v>
          </cell>
          <cell r="CA38" t="str">
            <v>окрашенный</v>
          </cell>
          <cell r="CB38">
            <v>1458</v>
          </cell>
          <cell r="CC38">
            <v>1354.8</v>
          </cell>
          <cell r="CD38">
            <v>1</v>
          </cell>
          <cell r="CE38">
            <v>724</v>
          </cell>
          <cell r="CF38" t="str">
            <v>не скатная</v>
          </cell>
          <cell r="CG38">
            <v>125.1</v>
          </cell>
          <cell r="CH38">
            <v>197.9</v>
          </cell>
          <cell r="CI38">
            <v>658.1</v>
          </cell>
          <cell r="CK38">
            <v>0</v>
          </cell>
          <cell r="CL38">
            <v>0</v>
          </cell>
          <cell r="CM38">
            <v>0</v>
          </cell>
          <cell r="CR38">
            <v>0</v>
          </cell>
          <cell r="CZ38">
            <v>1</v>
          </cell>
          <cell r="DA38">
            <v>1</v>
          </cell>
          <cell r="DB38">
            <v>180</v>
          </cell>
          <cell r="DC38">
            <v>1300</v>
          </cell>
          <cell r="DD38">
            <v>33</v>
          </cell>
          <cell r="DE38">
            <v>1317.5</v>
          </cell>
          <cell r="DF38">
            <v>0</v>
          </cell>
          <cell r="DG38">
            <v>0</v>
          </cell>
          <cell r="DH38">
            <v>3</v>
          </cell>
          <cell r="DI38">
            <v>187</v>
          </cell>
          <cell r="DK38">
            <v>39</v>
          </cell>
          <cell r="DL38">
            <v>724.5</v>
          </cell>
          <cell r="DM38">
            <v>60</v>
          </cell>
          <cell r="DO38">
            <v>474.21999999999997</v>
          </cell>
          <cell r="DQ38">
            <v>666</v>
          </cell>
          <cell r="DR38">
            <v>484</v>
          </cell>
          <cell r="DS38">
            <v>87</v>
          </cell>
          <cell r="DT38">
            <v>12</v>
          </cell>
          <cell r="DU38">
            <v>12</v>
          </cell>
          <cell r="DV38">
            <v>15</v>
          </cell>
          <cell r="DW38">
            <v>0</v>
          </cell>
          <cell r="DX38" t="str">
            <v>наружные</v>
          </cell>
          <cell r="EE38">
            <v>12</v>
          </cell>
          <cell r="EF38">
            <v>22.1</v>
          </cell>
          <cell r="EG38">
            <v>6</v>
          </cell>
          <cell r="EH38">
            <v>28.799999999999997</v>
          </cell>
          <cell r="EI38">
            <v>5.76</v>
          </cell>
          <cell r="EK38">
            <v>8.370000000000001</v>
          </cell>
          <cell r="EL38">
            <v>3.5999999999999996</v>
          </cell>
          <cell r="EM38">
            <v>13.200000000000001</v>
          </cell>
          <cell r="EN38">
            <v>6.5</v>
          </cell>
          <cell r="EO38">
            <v>0</v>
          </cell>
          <cell r="EP38">
            <v>0</v>
          </cell>
          <cell r="EQ38">
            <v>147</v>
          </cell>
          <cell r="ER38">
            <v>0</v>
          </cell>
          <cell r="ES38" t="str">
            <v>нет</v>
          </cell>
          <cell r="ET38">
            <v>0</v>
          </cell>
          <cell r="EU38">
            <v>0</v>
          </cell>
          <cell r="EV38">
            <v>1</v>
          </cell>
          <cell r="EW38">
            <v>0</v>
          </cell>
          <cell r="EX38">
            <v>0</v>
          </cell>
          <cell r="EY38">
            <v>0</v>
          </cell>
          <cell r="FB38">
            <v>15</v>
          </cell>
          <cell r="FH38">
            <v>0</v>
          </cell>
          <cell r="FI38">
            <v>4</v>
          </cell>
        </row>
        <row r="39">
          <cell r="A39">
            <v>5236</v>
          </cell>
          <cell r="B39" t="str">
            <v>Гарибальди ул. д. 21 к. 6</v>
          </cell>
          <cell r="C39" t="str">
            <v>Гарибальди ул.</v>
          </cell>
          <cell r="D39">
            <v>21</v>
          </cell>
          <cell r="E39">
            <v>6</v>
          </cell>
          <cell r="F39" t="str">
            <v>Протокол общего собрания собственников</v>
          </cell>
          <cell r="I39" t="str">
            <v>-</v>
          </cell>
          <cell r="K39" t="str">
            <v>-</v>
          </cell>
          <cell r="L39" t="str">
            <v>договор</v>
          </cell>
          <cell r="M39" t="str">
            <v>за счет регионального оператора</v>
          </cell>
          <cell r="N39">
            <v>1960</v>
          </cell>
          <cell r="O39">
            <v>1960</v>
          </cell>
          <cell r="P39" t="str">
            <v>I-515</v>
          </cell>
          <cell r="Q39" t="str">
            <v>МКД</v>
          </cell>
          <cell r="R39">
            <v>5</v>
          </cell>
          <cell r="S39">
            <v>5</v>
          </cell>
          <cell r="T39">
            <v>4</v>
          </cell>
          <cell r="W39">
            <v>82</v>
          </cell>
          <cell r="X39">
            <v>80</v>
          </cell>
          <cell r="Y39">
            <v>2</v>
          </cell>
          <cell r="Z39">
            <v>1</v>
          </cell>
          <cell r="AA39">
            <v>20</v>
          </cell>
          <cell r="AB39">
            <v>36</v>
          </cell>
          <cell r="AC39">
            <v>0</v>
          </cell>
          <cell r="AD39">
            <v>1</v>
          </cell>
          <cell r="AE39">
            <v>0</v>
          </cell>
          <cell r="AF39">
            <v>1</v>
          </cell>
          <cell r="AG39">
            <v>1</v>
          </cell>
          <cell r="AH39">
            <v>3670.4</v>
          </cell>
          <cell r="AI39">
            <v>3498.5</v>
          </cell>
          <cell r="AJ39">
            <v>171.9</v>
          </cell>
          <cell r="AK39">
            <v>2158.6</v>
          </cell>
          <cell r="AL39">
            <v>397</v>
          </cell>
          <cell r="AM39">
            <v>293</v>
          </cell>
          <cell r="AN39">
            <v>70</v>
          </cell>
          <cell r="AP39">
            <v>897.8</v>
          </cell>
          <cell r="AQ39">
            <v>143.28</v>
          </cell>
          <cell r="AR39">
            <v>219.72</v>
          </cell>
          <cell r="AS39">
            <v>0</v>
          </cell>
          <cell r="AT39" t="str">
            <v>Панельные</v>
          </cell>
          <cell r="AU39" t="str">
            <v>рубероид</v>
          </cell>
          <cell r="AV39">
            <v>80</v>
          </cell>
          <cell r="AZ39" t="str">
            <v>нет</v>
          </cell>
          <cell r="BA39" t="str">
            <v>-</v>
          </cell>
          <cell r="BB39" t="str">
            <v>-</v>
          </cell>
          <cell r="BC39" t="str">
            <v>-</v>
          </cell>
          <cell r="BD39" t="str">
            <v>-</v>
          </cell>
          <cell r="BE39" t="str">
            <v>-</v>
          </cell>
          <cell r="BF39" t="str">
            <v>-</v>
          </cell>
          <cell r="BG39" t="str">
            <v>-</v>
          </cell>
          <cell r="BH39" t="str">
            <v>-</v>
          </cell>
          <cell r="BI39" t="str">
            <v>-</v>
          </cell>
          <cell r="BJ39" t="str">
            <v>-</v>
          </cell>
          <cell r="BK39" t="str">
            <v>-</v>
          </cell>
          <cell r="BL39" t="str">
            <v>-</v>
          </cell>
          <cell r="BM39" t="str">
            <v>-</v>
          </cell>
          <cell r="BN39" t="str">
            <v>-</v>
          </cell>
          <cell r="BO39" t="str">
            <v>-</v>
          </cell>
          <cell r="BP39" t="str">
            <v>-</v>
          </cell>
          <cell r="BQ39" t="str">
            <v>ленточный</v>
          </cell>
          <cell r="BS39" t="str">
            <v>Железобетонные</v>
          </cell>
          <cell r="BT39">
            <v>7760</v>
          </cell>
          <cell r="BU39">
            <v>5</v>
          </cell>
          <cell r="BV39" t="str">
            <v>Панельные</v>
          </cell>
          <cell r="BW39">
            <v>985</v>
          </cell>
          <cell r="BX39">
            <v>394</v>
          </cell>
          <cell r="BY39">
            <v>985</v>
          </cell>
          <cell r="BZ39">
            <v>394</v>
          </cell>
          <cell r="CA39" t="str">
            <v>окрашенный</v>
          </cell>
          <cell r="CB39">
            <v>1852</v>
          </cell>
          <cell r="CC39">
            <v>1722</v>
          </cell>
          <cell r="CD39">
            <v>1</v>
          </cell>
          <cell r="CE39">
            <v>988</v>
          </cell>
          <cell r="CF39" t="str">
            <v>не скатная</v>
          </cell>
          <cell r="CG39">
            <v>160</v>
          </cell>
          <cell r="CH39">
            <v>253</v>
          </cell>
          <cell r="CI39">
            <v>897.8</v>
          </cell>
          <cell r="CK39">
            <v>0</v>
          </cell>
          <cell r="CL39">
            <v>0</v>
          </cell>
          <cell r="CM39">
            <v>0</v>
          </cell>
          <cell r="CR39">
            <v>0</v>
          </cell>
          <cell r="CZ39">
            <v>1</v>
          </cell>
          <cell r="DA39">
            <v>1</v>
          </cell>
          <cell r="DB39">
            <v>162</v>
          </cell>
          <cell r="DC39">
            <v>400</v>
          </cell>
          <cell r="DD39">
            <v>48</v>
          </cell>
          <cell r="DE39">
            <v>2032</v>
          </cell>
          <cell r="DF39">
            <v>0</v>
          </cell>
          <cell r="DG39">
            <v>0</v>
          </cell>
          <cell r="DH39">
            <v>4</v>
          </cell>
          <cell r="DI39">
            <v>248</v>
          </cell>
          <cell r="DK39">
            <v>85</v>
          </cell>
          <cell r="DL39">
            <v>935</v>
          </cell>
          <cell r="DM39">
            <v>80</v>
          </cell>
          <cell r="DO39">
            <v>967</v>
          </cell>
          <cell r="DQ39">
            <v>648</v>
          </cell>
          <cell r="DR39">
            <v>594</v>
          </cell>
          <cell r="DS39">
            <v>87</v>
          </cell>
          <cell r="DT39">
            <v>16</v>
          </cell>
          <cell r="DU39">
            <v>16</v>
          </cell>
          <cell r="DV39">
            <v>16</v>
          </cell>
          <cell r="DW39">
            <v>0</v>
          </cell>
          <cell r="DX39" t="str">
            <v>наружные</v>
          </cell>
          <cell r="EE39">
            <v>32</v>
          </cell>
          <cell r="EF39">
            <v>29.44</v>
          </cell>
          <cell r="EG39">
            <v>8</v>
          </cell>
          <cell r="EH39">
            <v>38.4</v>
          </cell>
          <cell r="EI39">
            <v>7.68</v>
          </cell>
          <cell r="EK39">
            <v>11.16</v>
          </cell>
          <cell r="EL39">
            <v>4.8</v>
          </cell>
          <cell r="EM39">
            <v>17.600000000000001</v>
          </cell>
          <cell r="EN39">
            <v>9.1</v>
          </cell>
          <cell r="EO39">
            <v>0</v>
          </cell>
          <cell r="EP39">
            <v>0</v>
          </cell>
          <cell r="EQ39">
            <v>183</v>
          </cell>
          <cell r="ER39">
            <v>0</v>
          </cell>
          <cell r="ES39" t="str">
            <v>нет</v>
          </cell>
          <cell r="ET39">
            <v>0</v>
          </cell>
          <cell r="EU39">
            <v>0</v>
          </cell>
          <cell r="EV39">
            <v>1</v>
          </cell>
          <cell r="EW39">
            <v>0</v>
          </cell>
          <cell r="EX39">
            <v>0</v>
          </cell>
          <cell r="EY39">
            <v>0</v>
          </cell>
          <cell r="FH39">
            <v>0</v>
          </cell>
          <cell r="FI39">
            <v>5</v>
          </cell>
        </row>
        <row r="40">
          <cell r="A40">
            <v>5240</v>
          </cell>
          <cell r="B40" t="str">
            <v>Гарибальди ул. д. 23 к. 1</v>
          </cell>
          <cell r="C40" t="str">
            <v>Гарибальди ул.</v>
          </cell>
          <cell r="D40">
            <v>23</v>
          </cell>
          <cell r="E40">
            <v>1</v>
          </cell>
          <cell r="F40" t="str">
            <v>Протокол общего собрания собственников</v>
          </cell>
          <cell r="I40" t="str">
            <v>-</v>
          </cell>
          <cell r="K40" t="str">
            <v>-</v>
          </cell>
          <cell r="L40" t="str">
            <v>договор</v>
          </cell>
          <cell r="M40" t="str">
            <v>за счет регионального оператора</v>
          </cell>
          <cell r="N40">
            <v>1961</v>
          </cell>
          <cell r="O40">
            <v>1961</v>
          </cell>
          <cell r="P40" t="str">
            <v>I-515</v>
          </cell>
          <cell r="Q40" t="str">
            <v>МКД</v>
          </cell>
          <cell r="R40">
            <v>5</v>
          </cell>
          <cell r="S40">
            <v>5</v>
          </cell>
          <cell r="T40">
            <v>4</v>
          </cell>
          <cell r="W40">
            <v>80</v>
          </cell>
          <cell r="X40">
            <v>80</v>
          </cell>
          <cell r="Y40">
            <v>0</v>
          </cell>
          <cell r="Z40">
            <v>0</v>
          </cell>
          <cell r="AA40">
            <v>20</v>
          </cell>
          <cell r="AB40">
            <v>36</v>
          </cell>
          <cell r="AC40">
            <v>0</v>
          </cell>
          <cell r="AD40">
            <v>1</v>
          </cell>
          <cell r="AE40">
            <v>0</v>
          </cell>
          <cell r="AF40">
            <v>1</v>
          </cell>
          <cell r="AG40">
            <v>1</v>
          </cell>
          <cell r="AH40">
            <v>3499.7</v>
          </cell>
          <cell r="AI40">
            <v>3499.7</v>
          </cell>
          <cell r="AJ40">
            <v>0</v>
          </cell>
          <cell r="AK40">
            <v>2166.8000000000002</v>
          </cell>
          <cell r="AL40">
            <v>397</v>
          </cell>
          <cell r="AM40">
            <v>316</v>
          </cell>
          <cell r="AN40">
            <v>62</v>
          </cell>
          <cell r="AP40">
            <v>894.4</v>
          </cell>
          <cell r="AQ40">
            <v>148.31</v>
          </cell>
          <cell r="AR40">
            <v>229.69</v>
          </cell>
          <cell r="AS40">
            <v>0</v>
          </cell>
          <cell r="AT40" t="str">
            <v>Панельные</v>
          </cell>
          <cell r="AU40" t="str">
            <v>рубероид</v>
          </cell>
          <cell r="AV40">
            <v>80</v>
          </cell>
          <cell r="AZ40" t="str">
            <v>нет</v>
          </cell>
          <cell r="BA40" t="str">
            <v>-</v>
          </cell>
          <cell r="BB40" t="str">
            <v>-</v>
          </cell>
          <cell r="BC40" t="str">
            <v>-</v>
          </cell>
          <cell r="BD40" t="str">
            <v>-</v>
          </cell>
          <cell r="BE40" t="str">
            <v>-</v>
          </cell>
          <cell r="BF40" t="str">
            <v>-</v>
          </cell>
          <cell r="BG40" t="str">
            <v>-</v>
          </cell>
          <cell r="BH40" t="str">
            <v>-</v>
          </cell>
          <cell r="BI40" t="str">
            <v>-</v>
          </cell>
          <cell r="BJ40" t="str">
            <v>-</v>
          </cell>
          <cell r="BK40" t="str">
            <v>-</v>
          </cell>
          <cell r="BL40" t="str">
            <v>-</v>
          </cell>
          <cell r="BM40" t="str">
            <v>-</v>
          </cell>
          <cell r="BN40" t="str">
            <v>-</v>
          </cell>
          <cell r="BO40" t="str">
            <v>-</v>
          </cell>
          <cell r="BP40" t="str">
            <v>-</v>
          </cell>
          <cell r="BQ40" t="str">
            <v>ленточный</v>
          </cell>
          <cell r="BS40" t="str">
            <v>Железобетонные</v>
          </cell>
          <cell r="BT40">
            <v>7760</v>
          </cell>
          <cell r="BU40">
            <v>5</v>
          </cell>
          <cell r="BV40" t="str">
            <v>Панельные</v>
          </cell>
          <cell r="BW40">
            <v>985</v>
          </cell>
          <cell r="BX40">
            <v>394</v>
          </cell>
          <cell r="BY40">
            <v>985</v>
          </cell>
          <cell r="BZ40">
            <v>394</v>
          </cell>
          <cell r="CA40" t="str">
            <v>окрашенный</v>
          </cell>
          <cell r="CB40">
            <v>1852</v>
          </cell>
          <cell r="CC40">
            <v>1722</v>
          </cell>
          <cell r="CD40">
            <v>1</v>
          </cell>
          <cell r="CE40">
            <v>1109</v>
          </cell>
          <cell r="CF40" t="str">
            <v>не скатная</v>
          </cell>
          <cell r="CG40">
            <v>160</v>
          </cell>
          <cell r="CH40">
            <v>253</v>
          </cell>
          <cell r="CI40">
            <v>894.4</v>
          </cell>
          <cell r="CK40">
            <v>0</v>
          </cell>
          <cell r="CL40">
            <v>0</v>
          </cell>
          <cell r="CM40">
            <v>0</v>
          </cell>
          <cell r="CR40">
            <v>0</v>
          </cell>
          <cell r="CZ40">
            <v>1</v>
          </cell>
          <cell r="DA40">
            <v>1</v>
          </cell>
          <cell r="DB40">
            <v>162</v>
          </cell>
          <cell r="DC40">
            <v>400</v>
          </cell>
          <cell r="DD40">
            <v>48</v>
          </cell>
          <cell r="DE40">
            <v>2032</v>
          </cell>
          <cell r="DF40">
            <v>0</v>
          </cell>
          <cell r="DG40">
            <v>0</v>
          </cell>
          <cell r="DH40">
            <v>4</v>
          </cell>
          <cell r="DI40">
            <v>248</v>
          </cell>
          <cell r="DK40">
            <v>85</v>
          </cell>
          <cell r="DL40">
            <v>935</v>
          </cell>
          <cell r="DM40">
            <v>80</v>
          </cell>
          <cell r="DO40">
            <v>967</v>
          </cell>
          <cell r="DQ40">
            <v>648</v>
          </cell>
          <cell r="DR40">
            <v>594</v>
          </cell>
          <cell r="DS40">
            <v>87</v>
          </cell>
          <cell r="DT40">
            <v>16</v>
          </cell>
          <cell r="DU40">
            <v>16</v>
          </cell>
          <cell r="DV40">
            <v>16</v>
          </cell>
          <cell r="DW40">
            <v>0</v>
          </cell>
          <cell r="DX40" t="str">
            <v>наружные</v>
          </cell>
          <cell r="EE40">
            <v>32</v>
          </cell>
          <cell r="EF40">
            <v>29.44</v>
          </cell>
          <cell r="EG40">
            <v>8</v>
          </cell>
          <cell r="EH40">
            <v>38.4</v>
          </cell>
          <cell r="EI40">
            <v>7.68</v>
          </cell>
          <cell r="EK40">
            <v>11.16</v>
          </cell>
          <cell r="EL40">
            <v>4.8</v>
          </cell>
          <cell r="EM40">
            <v>17.600000000000001</v>
          </cell>
          <cell r="EN40">
            <v>9.1</v>
          </cell>
          <cell r="EO40">
            <v>0</v>
          </cell>
          <cell r="EP40">
            <v>0</v>
          </cell>
          <cell r="EQ40">
            <v>195</v>
          </cell>
          <cell r="ER40">
            <v>0</v>
          </cell>
          <cell r="ES40" t="str">
            <v>нет</v>
          </cell>
          <cell r="ET40">
            <v>0</v>
          </cell>
          <cell r="EU40">
            <v>0</v>
          </cell>
          <cell r="EV40">
            <v>1</v>
          </cell>
          <cell r="EW40">
            <v>0</v>
          </cell>
          <cell r="EX40">
            <v>0</v>
          </cell>
          <cell r="EY40">
            <v>0</v>
          </cell>
          <cell r="FH40">
            <v>0</v>
          </cell>
          <cell r="FI40">
            <v>5</v>
          </cell>
        </row>
        <row r="41">
          <cell r="A41">
            <v>5241</v>
          </cell>
          <cell r="B41" t="str">
            <v>Гарибальди ул. д. 23 к. 3</v>
          </cell>
          <cell r="C41" t="str">
            <v>Гарибальди ул.</v>
          </cell>
          <cell r="D41">
            <v>23</v>
          </cell>
          <cell r="E41">
            <v>3</v>
          </cell>
          <cell r="F41" t="str">
            <v>Протокол общего собрания собственников</v>
          </cell>
          <cell r="I41" t="str">
            <v>-</v>
          </cell>
          <cell r="K41" t="str">
            <v>-</v>
          </cell>
          <cell r="L41" t="str">
            <v>договор</v>
          </cell>
          <cell r="M41" t="str">
            <v>за счет регионального оператора</v>
          </cell>
          <cell r="N41">
            <v>1961</v>
          </cell>
          <cell r="O41">
            <v>1961</v>
          </cell>
          <cell r="P41" t="str">
            <v>I-515</v>
          </cell>
          <cell r="Q41" t="str">
            <v>МКД</v>
          </cell>
          <cell r="R41">
            <v>5</v>
          </cell>
          <cell r="S41">
            <v>5</v>
          </cell>
          <cell r="T41">
            <v>4</v>
          </cell>
          <cell r="W41">
            <v>80</v>
          </cell>
          <cell r="X41">
            <v>80</v>
          </cell>
          <cell r="Y41">
            <v>0</v>
          </cell>
          <cell r="Z41">
            <v>0</v>
          </cell>
          <cell r="AA41">
            <v>20</v>
          </cell>
          <cell r="AB41">
            <v>36</v>
          </cell>
          <cell r="AC41">
            <v>0</v>
          </cell>
          <cell r="AD41">
            <v>0</v>
          </cell>
          <cell r="AE41">
            <v>0</v>
          </cell>
          <cell r="AF41">
            <v>1</v>
          </cell>
          <cell r="AG41">
            <v>1</v>
          </cell>
          <cell r="AH41">
            <v>3493.4</v>
          </cell>
          <cell r="AI41">
            <v>3493.4</v>
          </cell>
          <cell r="AJ41">
            <v>0</v>
          </cell>
          <cell r="AK41">
            <v>2240.4</v>
          </cell>
          <cell r="AL41">
            <v>397</v>
          </cell>
          <cell r="AM41">
            <v>368</v>
          </cell>
          <cell r="AN41">
            <v>9</v>
          </cell>
          <cell r="AP41">
            <v>931.7</v>
          </cell>
          <cell r="AQ41">
            <v>149.26999999999998</v>
          </cell>
          <cell r="AR41">
            <v>227.73000000000002</v>
          </cell>
          <cell r="AS41">
            <v>0</v>
          </cell>
          <cell r="AT41" t="str">
            <v>Панельные</v>
          </cell>
          <cell r="AU41" t="str">
            <v>рубероид</v>
          </cell>
          <cell r="AV41">
            <v>80</v>
          </cell>
          <cell r="AZ41" t="str">
            <v>нет</v>
          </cell>
          <cell r="BA41" t="str">
            <v>-</v>
          </cell>
          <cell r="BB41" t="str">
            <v>-</v>
          </cell>
          <cell r="BC41" t="str">
            <v>-</v>
          </cell>
          <cell r="BD41" t="str">
            <v>-</v>
          </cell>
          <cell r="BE41" t="str">
            <v>-</v>
          </cell>
          <cell r="BF41" t="str">
            <v>-</v>
          </cell>
          <cell r="BG41" t="str">
            <v>-</v>
          </cell>
          <cell r="BH41" t="str">
            <v>-</v>
          </cell>
          <cell r="BI41" t="str">
            <v>-</v>
          </cell>
          <cell r="BJ41" t="str">
            <v>-</v>
          </cell>
          <cell r="BK41" t="str">
            <v>-</v>
          </cell>
          <cell r="BL41" t="str">
            <v>-</v>
          </cell>
          <cell r="BM41" t="str">
            <v>-</v>
          </cell>
          <cell r="BN41" t="str">
            <v>-</v>
          </cell>
          <cell r="BO41" t="str">
            <v>-</v>
          </cell>
          <cell r="BP41" t="str">
            <v>-</v>
          </cell>
          <cell r="BQ41" t="str">
            <v>ленточный</v>
          </cell>
          <cell r="BS41" t="str">
            <v>Железобетонные</v>
          </cell>
          <cell r="BT41">
            <v>7760</v>
          </cell>
          <cell r="BU41">
            <v>5</v>
          </cell>
          <cell r="BV41" t="str">
            <v>Панельные</v>
          </cell>
          <cell r="BW41">
            <v>985</v>
          </cell>
          <cell r="BX41">
            <v>394</v>
          </cell>
          <cell r="BY41">
            <v>985</v>
          </cell>
          <cell r="BZ41">
            <v>394</v>
          </cell>
          <cell r="CA41" t="str">
            <v>окрашенный</v>
          </cell>
          <cell r="CB41">
            <v>1852</v>
          </cell>
          <cell r="CC41">
            <v>1722</v>
          </cell>
          <cell r="CD41">
            <v>1</v>
          </cell>
          <cell r="CE41">
            <v>1127</v>
          </cell>
          <cell r="CF41" t="str">
            <v>не скатная</v>
          </cell>
          <cell r="CG41">
            <v>160</v>
          </cell>
          <cell r="CH41">
            <v>253</v>
          </cell>
          <cell r="CI41">
            <v>931.7</v>
          </cell>
          <cell r="CK41">
            <v>0</v>
          </cell>
          <cell r="CL41">
            <v>0</v>
          </cell>
          <cell r="CM41">
            <v>0</v>
          </cell>
          <cell r="CR41">
            <v>0</v>
          </cell>
          <cell r="CZ41">
            <v>1</v>
          </cell>
          <cell r="DA41">
            <v>1</v>
          </cell>
          <cell r="DB41">
            <v>162</v>
          </cell>
          <cell r="DC41">
            <v>400</v>
          </cell>
          <cell r="DD41">
            <v>48</v>
          </cell>
          <cell r="DE41">
            <v>2032</v>
          </cell>
          <cell r="DF41">
            <v>0</v>
          </cell>
          <cell r="DG41">
            <v>0</v>
          </cell>
          <cell r="DH41">
            <v>4</v>
          </cell>
          <cell r="DI41">
            <v>248</v>
          </cell>
          <cell r="DK41">
            <v>85</v>
          </cell>
          <cell r="DL41">
            <v>935</v>
          </cell>
          <cell r="DM41">
            <v>80</v>
          </cell>
          <cell r="DO41">
            <v>967</v>
          </cell>
          <cell r="DQ41">
            <v>648</v>
          </cell>
          <cell r="DR41">
            <v>594</v>
          </cell>
          <cell r="DS41">
            <v>87</v>
          </cell>
          <cell r="DT41">
            <v>16</v>
          </cell>
          <cell r="DU41">
            <v>16</v>
          </cell>
          <cell r="DV41">
            <v>16</v>
          </cell>
          <cell r="DW41">
            <v>0</v>
          </cell>
          <cell r="DX41" t="str">
            <v>наружные</v>
          </cell>
          <cell r="EE41">
            <v>32</v>
          </cell>
          <cell r="EF41">
            <v>29.44</v>
          </cell>
          <cell r="EG41">
            <v>8</v>
          </cell>
          <cell r="EH41">
            <v>38.4</v>
          </cell>
          <cell r="EI41">
            <v>7.68</v>
          </cell>
          <cell r="EK41">
            <v>11.16</v>
          </cell>
          <cell r="EL41">
            <v>4.8</v>
          </cell>
          <cell r="EM41">
            <v>17.600000000000001</v>
          </cell>
          <cell r="EN41">
            <v>9.1</v>
          </cell>
          <cell r="EO41">
            <v>0</v>
          </cell>
          <cell r="EP41">
            <v>0</v>
          </cell>
          <cell r="EQ41">
            <v>185</v>
          </cell>
          <cell r="ER41">
            <v>0</v>
          </cell>
          <cell r="ES41" t="str">
            <v>нет</v>
          </cell>
          <cell r="ET41">
            <v>0</v>
          </cell>
          <cell r="EU41">
            <v>0</v>
          </cell>
          <cell r="EV41">
            <v>1</v>
          </cell>
          <cell r="EW41">
            <v>0</v>
          </cell>
          <cell r="EX41">
            <v>0</v>
          </cell>
          <cell r="EY41">
            <v>0</v>
          </cell>
          <cell r="FH41">
            <v>0</v>
          </cell>
          <cell r="FI41">
            <v>5</v>
          </cell>
        </row>
        <row r="42">
          <cell r="A42">
            <v>5242</v>
          </cell>
          <cell r="B42" t="str">
            <v>Гарибальди ул. д. 23 к. 5</v>
          </cell>
          <cell r="C42" t="str">
            <v>Гарибальди ул.</v>
          </cell>
          <cell r="D42">
            <v>23</v>
          </cell>
          <cell r="E42">
            <v>5</v>
          </cell>
          <cell r="F42" t="str">
            <v>Протокол общего собрания собственников</v>
          </cell>
          <cell r="I42" t="str">
            <v>-</v>
          </cell>
          <cell r="K42" t="str">
            <v>-</v>
          </cell>
          <cell r="L42" t="str">
            <v>договор</v>
          </cell>
          <cell r="M42" t="str">
            <v>за счет регионального оператора</v>
          </cell>
          <cell r="N42">
            <v>1961</v>
          </cell>
          <cell r="O42">
            <v>1961</v>
          </cell>
          <cell r="P42" t="str">
            <v>I-515</v>
          </cell>
          <cell r="Q42" t="str">
            <v>МКД</v>
          </cell>
          <cell r="R42">
            <v>5</v>
          </cell>
          <cell r="S42">
            <v>5</v>
          </cell>
          <cell r="T42">
            <v>4</v>
          </cell>
          <cell r="W42">
            <v>80</v>
          </cell>
          <cell r="X42">
            <v>80</v>
          </cell>
          <cell r="Y42">
            <v>0</v>
          </cell>
          <cell r="Z42">
            <v>0</v>
          </cell>
          <cell r="AA42">
            <v>20</v>
          </cell>
          <cell r="AB42">
            <v>36</v>
          </cell>
          <cell r="AC42">
            <v>0</v>
          </cell>
          <cell r="AD42">
            <v>0</v>
          </cell>
          <cell r="AE42">
            <v>0</v>
          </cell>
          <cell r="AF42">
            <v>1</v>
          </cell>
          <cell r="AG42">
            <v>1</v>
          </cell>
          <cell r="AH42">
            <v>3532.7999999999997</v>
          </cell>
          <cell r="AI42">
            <v>3532.7999999999997</v>
          </cell>
          <cell r="AJ42">
            <v>0</v>
          </cell>
          <cell r="AK42">
            <v>1983.8</v>
          </cell>
          <cell r="AL42">
            <v>397</v>
          </cell>
          <cell r="AM42">
            <v>198</v>
          </cell>
          <cell r="AP42">
            <v>892.9</v>
          </cell>
          <cell r="AQ42">
            <v>83.570000000000007</v>
          </cell>
          <cell r="AR42">
            <v>114.42999999999999</v>
          </cell>
          <cell r="AS42">
            <v>0</v>
          </cell>
          <cell r="AT42" t="str">
            <v>Панельные</v>
          </cell>
          <cell r="AU42" t="str">
            <v>рубероид</v>
          </cell>
          <cell r="AV42">
            <v>80</v>
          </cell>
          <cell r="AZ42" t="str">
            <v>нет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  <cell r="BN42" t="str">
            <v>-</v>
          </cell>
          <cell r="BO42" t="str">
            <v>-</v>
          </cell>
          <cell r="BP42" t="str">
            <v>-</v>
          </cell>
          <cell r="BQ42" t="str">
            <v>ленточный</v>
          </cell>
          <cell r="BS42" t="str">
            <v>Железобетонные</v>
          </cell>
          <cell r="BT42">
            <v>7760</v>
          </cell>
          <cell r="BU42">
            <v>5</v>
          </cell>
          <cell r="BV42" t="str">
            <v>Панельные</v>
          </cell>
          <cell r="BW42">
            <v>985</v>
          </cell>
          <cell r="BX42">
            <v>394</v>
          </cell>
          <cell r="BY42">
            <v>985</v>
          </cell>
          <cell r="BZ42">
            <v>394</v>
          </cell>
          <cell r="CA42" t="str">
            <v>окрашенный</v>
          </cell>
          <cell r="CB42">
            <v>1852</v>
          </cell>
          <cell r="CC42">
            <v>1722</v>
          </cell>
          <cell r="CD42">
            <v>1</v>
          </cell>
          <cell r="CE42">
            <v>1116</v>
          </cell>
          <cell r="CF42" t="str">
            <v>не скатная</v>
          </cell>
          <cell r="CG42">
            <v>160</v>
          </cell>
          <cell r="CH42">
            <v>253</v>
          </cell>
          <cell r="CI42">
            <v>892.9</v>
          </cell>
          <cell r="CK42">
            <v>0</v>
          </cell>
          <cell r="CL42">
            <v>0</v>
          </cell>
          <cell r="CM42">
            <v>0</v>
          </cell>
          <cell r="CR42">
            <v>0</v>
          </cell>
          <cell r="CZ42">
            <v>1</v>
          </cell>
          <cell r="DA42">
            <v>1</v>
          </cell>
          <cell r="DB42">
            <v>162</v>
          </cell>
          <cell r="DC42">
            <v>400</v>
          </cell>
          <cell r="DD42">
            <v>48</v>
          </cell>
          <cell r="DE42">
            <v>2032</v>
          </cell>
          <cell r="DF42">
            <v>0</v>
          </cell>
          <cell r="DG42">
            <v>0</v>
          </cell>
          <cell r="DH42">
            <v>4</v>
          </cell>
          <cell r="DI42">
            <v>248</v>
          </cell>
          <cell r="DK42">
            <v>85</v>
          </cell>
          <cell r="DL42">
            <v>935</v>
          </cell>
          <cell r="DM42">
            <v>80</v>
          </cell>
          <cell r="DO42">
            <v>967</v>
          </cell>
          <cell r="DQ42">
            <v>648</v>
          </cell>
          <cell r="DR42">
            <v>594</v>
          </cell>
          <cell r="DS42">
            <v>87</v>
          </cell>
          <cell r="DT42">
            <v>16</v>
          </cell>
          <cell r="DU42">
            <v>16</v>
          </cell>
          <cell r="DV42">
            <v>16</v>
          </cell>
          <cell r="DW42">
            <v>0</v>
          </cell>
          <cell r="DX42" t="str">
            <v>наружные</v>
          </cell>
          <cell r="EE42">
            <v>32</v>
          </cell>
          <cell r="EF42">
            <v>29.44</v>
          </cell>
          <cell r="EG42">
            <v>8</v>
          </cell>
          <cell r="EH42">
            <v>38.4</v>
          </cell>
          <cell r="EI42">
            <v>7.68</v>
          </cell>
          <cell r="EK42">
            <v>11.16</v>
          </cell>
          <cell r="EL42">
            <v>4.8</v>
          </cell>
          <cell r="EM42">
            <v>17.600000000000001</v>
          </cell>
          <cell r="EN42">
            <v>9.1</v>
          </cell>
          <cell r="EO42">
            <v>0</v>
          </cell>
          <cell r="EP42">
            <v>0</v>
          </cell>
          <cell r="EQ42">
            <v>188</v>
          </cell>
          <cell r="ER42">
            <v>0</v>
          </cell>
          <cell r="ES42" t="str">
            <v>нет</v>
          </cell>
          <cell r="ET42">
            <v>0</v>
          </cell>
          <cell r="EU42">
            <v>0</v>
          </cell>
          <cell r="EV42">
            <v>1</v>
          </cell>
          <cell r="EW42">
            <v>0</v>
          </cell>
          <cell r="EX42">
            <v>0</v>
          </cell>
          <cell r="EY42">
            <v>0</v>
          </cell>
          <cell r="FB42">
            <v>20</v>
          </cell>
          <cell r="FH42">
            <v>0</v>
          </cell>
          <cell r="FI42">
            <v>5</v>
          </cell>
        </row>
        <row r="43">
          <cell r="A43">
            <v>5246</v>
          </cell>
          <cell r="B43" t="str">
            <v>Гарибальди ул. д. 25 к. 3</v>
          </cell>
          <cell r="C43" t="str">
            <v>Гарибальди ул.</v>
          </cell>
          <cell r="D43">
            <v>25</v>
          </cell>
          <cell r="E43">
            <v>3</v>
          </cell>
          <cell r="F43" t="str">
            <v>Протокол общего собрания собственников</v>
          </cell>
          <cell r="I43" t="str">
            <v>-</v>
          </cell>
          <cell r="K43" t="str">
            <v>-</v>
          </cell>
          <cell r="L43" t="str">
            <v>договор</v>
          </cell>
          <cell r="M43" t="str">
            <v>за счет регионального оператора</v>
          </cell>
          <cell r="N43">
            <v>1961</v>
          </cell>
          <cell r="O43">
            <v>1961</v>
          </cell>
          <cell r="P43" t="str">
            <v>I-515</v>
          </cell>
          <cell r="Q43" t="str">
            <v>МКД</v>
          </cell>
          <cell r="R43">
            <v>5</v>
          </cell>
          <cell r="S43">
            <v>5</v>
          </cell>
          <cell r="T43">
            <v>4</v>
          </cell>
          <cell r="W43">
            <v>80</v>
          </cell>
          <cell r="X43">
            <v>79</v>
          </cell>
          <cell r="Y43">
            <v>1</v>
          </cell>
          <cell r="Z43">
            <v>1</v>
          </cell>
          <cell r="AA43">
            <v>20</v>
          </cell>
          <cell r="AB43">
            <v>36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1</v>
          </cell>
          <cell r="AH43">
            <v>3582</v>
          </cell>
          <cell r="AI43">
            <v>3531.9</v>
          </cell>
          <cell r="AJ43">
            <v>50.1</v>
          </cell>
          <cell r="AK43">
            <v>2135.6</v>
          </cell>
          <cell r="AL43">
            <v>397</v>
          </cell>
          <cell r="AM43">
            <v>266</v>
          </cell>
          <cell r="AN43">
            <v>63</v>
          </cell>
          <cell r="AP43">
            <v>903.3</v>
          </cell>
          <cell r="AQ43">
            <v>130.38</v>
          </cell>
          <cell r="AR43">
            <v>198.62</v>
          </cell>
          <cell r="AS43">
            <v>0</v>
          </cell>
          <cell r="AT43" t="str">
            <v>Панельные</v>
          </cell>
          <cell r="AU43" t="str">
            <v>рубероид</v>
          </cell>
          <cell r="AV43">
            <v>79</v>
          </cell>
          <cell r="AZ43" t="str">
            <v>нет</v>
          </cell>
          <cell r="BA43" t="str">
            <v>-</v>
          </cell>
          <cell r="BB43" t="str">
            <v>-</v>
          </cell>
          <cell r="BC43" t="str">
            <v>-</v>
          </cell>
          <cell r="BD43" t="str">
            <v>-</v>
          </cell>
          <cell r="BE43" t="str">
            <v>-</v>
          </cell>
          <cell r="BF43" t="str">
            <v>-</v>
          </cell>
          <cell r="BG43" t="str">
            <v>-</v>
          </cell>
          <cell r="BH43" t="str">
            <v>-</v>
          </cell>
          <cell r="BI43" t="str">
            <v>-</v>
          </cell>
          <cell r="BJ43" t="str">
            <v>-</v>
          </cell>
          <cell r="BK43" t="str">
            <v>-</v>
          </cell>
          <cell r="BL43" t="str">
            <v>-</v>
          </cell>
          <cell r="BM43" t="str">
            <v>-</v>
          </cell>
          <cell r="BN43" t="str">
            <v>-</v>
          </cell>
          <cell r="BO43" t="str">
            <v>-</v>
          </cell>
          <cell r="BP43" t="str">
            <v>-</v>
          </cell>
          <cell r="BQ43" t="str">
            <v>ленточный</v>
          </cell>
          <cell r="BS43" t="str">
            <v>Железобетонные</v>
          </cell>
          <cell r="BT43">
            <v>7760</v>
          </cell>
          <cell r="BU43">
            <v>5</v>
          </cell>
          <cell r="BV43" t="str">
            <v>Панельные</v>
          </cell>
          <cell r="BW43">
            <v>985</v>
          </cell>
          <cell r="BX43">
            <v>394</v>
          </cell>
          <cell r="BY43">
            <v>985</v>
          </cell>
          <cell r="BZ43">
            <v>394</v>
          </cell>
          <cell r="CA43" t="str">
            <v>соответствует материалу стен</v>
          </cell>
          <cell r="CB43">
            <v>1852</v>
          </cell>
          <cell r="CC43">
            <v>1722</v>
          </cell>
          <cell r="CD43">
            <v>1</v>
          </cell>
          <cell r="CE43">
            <v>994</v>
          </cell>
          <cell r="CF43" t="str">
            <v>не скатная</v>
          </cell>
          <cell r="CG43">
            <v>160</v>
          </cell>
          <cell r="CH43">
            <v>253</v>
          </cell>
          <cell r="CI43">
            <v>903.3</v>
          </cell>
          <cell r="CK43">
            <v>0</v>
          </cell>
          <cell r="CL43">
            <v>0</v>
          </cell>
          <cell r="CM43">
            <v>0</v>
          </cell>
          <cell r="CR43">
            <v>0</v>
          </cell>
          <cell r="CZ43">
            <v>1</v>
          </cell>
          <cell r="DA43">
            <v>1</v>
          </cell>
          <cell r="DB43">
            <v>162</v>
          </cell>
          <cell r="DC43">
            <v>400</v>
          </cell>
          <cell r="DD43">
            <v>48</v>
          </cell>
          <cell r="DE43">
            <v>2032</v>
          </cell>
          <cell r="DF43">
            <v>0</v>
          </cell>
          <cell r="DG43">
            <v>0</v>
          </cell>
          <cell r="DH43">
            <v>4</v>
          </cell>
          <cell r="DI43">
            <v>248</v>
          </cell>
          <cell r="DK43">
            <v>85</v>
          </cell>
          <cell r="DL43">
            <v>935</v>
          </cell>
          <cell r="DM43">
            <v>79</v>
          </cell>
          <cell r="DO43">
            <v>967</v>
          </cell>
          <cell r="DQ43">
            <v>648</v>
          </cell>
          <cell r="DR43">
            <v>594</v>
          </cell>
          <cell r="DS43">
            <v>87</v>
          </cell>
          <cell r="DT43">
            <v>16</v>
          </cell>
          <cell r="DU43">
            <v>16</v>
          </cell>
          <cell r="DV43">
            <v>16</v>
          </cell>
          <cell r="DW43">
            <v>0</v>
          </cell>
          <cell r="DX43" t="str">
            <v>наружные</v>
          </cell>
          <cell r="EE43">
            <v>32</v>
          </cell>
          <cell r="EF43">
            <v>29.44</v>
          </cell>
          <cell r="EG43">
            <v>8</v>
          </cell>
          <cell r="EH43">
            <v>38.4</v>
          </cell>
          <cell r="EI43">
            <v>7.68</v>
          </cell>
          <cell r="EK43">
            <v>11.16</v>
          </cell>
          <cell r="EL43">
            <v>4.8</v>
          </cell>
          <cell r="EM43">
            <v>17.600000000000001</v>
          </cell>
          <cell r="EN43">
            <v>9.1</v>
          </cell>
          <cell r="EO43">
            <v>0</v>
          </cell>
          <cell r="EP43">
            <v>0</v>
          </cell>
          <cell r="EQ43">
            <v>186</v>
          </cell>
          <cell r="ER43">
            <v>0</v>
          </cell>
          <cell r="ES43" t="str">
            <v>нет</v>
          </cell>
          <cell r="ET43">
            <v>0</v>
          </cell>
          <cell r="EU43">
            <v>0</v>
          </cell>
          <cell r="EV43">
            <v>1</v>
          </cell>
          <cell r="EW43">
            <v>0</v>
          </cell>
          <cell r="EX43">
            <v>0</v>
          </cell>
          <cell r="EY43">
            <v>0</v>
          </cell>
          <cell r="FH43">
            <v>0</v>
          </cell>
          <cell r="FI43">
            <v>5</v>
          </cell>
        </row>
        <row r="44">
          <cell r="A44">
            <v>5249</v>
          </cell>
          <cell r="B44" t="str">
            <v>Гарибальди ул. д. 27 к. 1</v>
          </cell>
          <cell r="C44" t="str">
            <v>Гарибальди ул.</v>
          </cell>
          <cell r="D44">
            <v>27</v>
          </cell>
          <cell r="E44">
            <v>1</v>
          </cell>
          <cell r="F44" t="str">
            <v>Протокол общего собрания собственников</v>
          </cell>
          <cell r="I44" t="str">
            <v>-</v>
          </cell>
          <cell r="K44" t="str">
            <v>-</v>
          </cell>
          <cell r="L44" t="str">
            <v>договор</v>
          </cell>
          <cell r="M44" t="str">
            <v>за счет регионального оператора</v>
          </cell>
          <cell r="N44">
            <v>1961</v>
          </cell>
          <cell r="O44">
            <v>1961</v>
          </cell>
          <cell r="P44" t="str">
            <v>I-515</v>
          </cell>
          <cell r="Q44" t="str">
            <v>МКД</v>
          </cell>
          <cell r="R44">
            <v>5</v>
          </cell>
          <cell r="S44">
            <v>5</v>
          </cell>
          <cell r="T44">
            <v>4</v>
          </cell>
          <cell r="W44">
            <v>81</v>
          </cell>
          <cell r="X44">
            <v>80</v>
          </cell>
          <cell r="Y44">
            <v>1</v>
          </cell>
          <cell r="Z44">
            <v>1</v>
          </cell>
          <cell r="AA44">
            <v>20</v>
          </cell>
          <cell r="AB44">
            <v>36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1</v>
          </cell>
          <cell r="AH44">
            <v>3565.9</v>
          </cell>
          <cell r="AI44">
            <v>3561.3</v>
          </cell>
          <cell r="AJ44">
            <v>4.5999999999999996</v>
          </cell>
          <cell r="AK44">
            <v>2189.6</v>
          </cell>
          <cell r="AL44">
            <v>397</v>
          </cell>
          <cell r="AM44">
            <v>380</v>
          </cell>
          <cell r="AP44">
            <v>904.8</v>
          </cell>
          <cell r="AQ44">
            <v>154.04000000000002</v>
          </cell>
          <cell r="AR44">
            <v>225.95999999999998</v>
          </cell>
          <cell r="AS44">
            <v>0</v>
          </cell>
          <cell r="AT44" t="str">
            <v>Панельные</v>
          </cell>
          <cell r="AU44" t="str">
            <v>рубероид</v>
          </cell>
          <cell r="AV44">
            <v>80</v>
          </cell>
          <cell r="AZ44" t="str">
            <v>нет</v>
          </cell>
          <cell r="BA44" t="str">
            <v>-</v>
          </cell>
          <cell r="BB44" t="str">
            <v>-</v>
          </cell>
          <cell r="BC44" t="str">
            <v>-</v>
          </cell>
          <cell r="BD44" t="str">
            <v>-</v>
          </cell>
          <cell r="BE44" t="str">
            <v>-</v>
          </cell>
          <cell r="BF44" t="str">
            <v>-</v>
          </cell>
          <cell r="BG44" t="str">
            <v>-</v>
          </cell>
          <cell r="BH44" t="str">
            <v>-</v>
          </cell>
          <cell r="BI44" t="str">
            <v>-</v>
          </cell>
          <cell r="BJ44" t="str">
            <v>-</v>
          </cell>
          <cell r="BK44" t="str">
            <v>-</v>
          </cell>
          <cell r="BL44" t="str">
            <v>-</v>
          </cell>
          <cell r="BM44" t="str">
            <v>-</v>
          </cell>
          <cell r="BN44" t="str">
            <v>-</v>
          </cell>
          <cell r="BO44" t="str">
            <v>-</v>
          </cell>
          <cell r="BP44" t="str">
            <v>-</v>
          </cell>
          <cell r="BQ44" t="str">
            <v>ленточный</v>
          </cell>
          <cell r="BS44" t="str">
            <v>Железобетонные</v>
          </cell>
          <cell r="BT44">
            <v>7760</v>
          </cell>
          <cell r="BU44">
            <v>5</v>
          </cell>
          <cell r="BV44" t="str">
            <v>Панельные</v>
          </cell>
          <cell r="BW44">
            <v>985</v>
          </cell>
          <cell r="BX44">
            <v>394</v>
          </cell>
          <cell r="BY44">
            <v>985</v>
          </cell>
          <cell r="BZ44">
            <v>394</v>
          </cell>
          <cell r="CA44" t="str">
            <v>облицованный плиткой</v>
          </cell>
          <cell r="CB44">
            <v>1852</v>
          </cell>
          <cell r="CC44">
            <v>1722</v>
          </cell>
          <cell r="CD44">
            <v>1</v>
          </cell>
          <cell r="CE44">
            <v>995</v>
          </cell>
          <cell r="CF44" t="str">
            <v>не скатная</v>
          </cell>
          <cell r="CG44">
            <v>160</v>
          </cell>
          <cell r="CH44">
            <v>253</v>
          </cell>
          <cell r="CI44">
            <v>904.8</v>
          </cell>
          <cell r="CK44">
            <v>0</v>
          </cell>
          <cell r="CL44">
            <v>0</v>
          </cell>
          <cell r="CM44">
            <v>0</v>
          </cell>
          <cell r="CR44">
            <v>0</v>
          </cell>
          <cell r="CZ44">
            <v>1</v>
          </cell>
          <cell r="DA44">
            <v>1</v>
          </cell>
          <cell r="DB44">
            <v>162</v>
          </cell>
          <cell r="DC44">
            <v>400</v>
          </cell>
          <cell r="DD44">
            <v>48</v>
          </cell>
          <cell r="DE44">
            <v>2032</v>
          </cell>
          <cell r="DF44">
            <v>0</v>
          </cell>
          <cell r="DG44">
            <v>0</v>
          </cell>
          <cell r="DH44">
            <v>4</v>
          </cell>
          <cell r="DI44">
            <v>248</v>
          </cell>
          <cell r="DK44">
            <v>85</v>
          </cell>
          <cell r="DL44">
            <v>935</v>
          </cell>
          <cell r="DM44">
            <v>80</v>
          </cell>
          <cell r="DO44">
            <v>967</v>
          </cell>
          <cell r="DQ44">
            <v>648</v>
          </cell>
          <cell r="DR44">
            <v>594</v>
          </cell>
          <cell r="DS44">
            <v>87</v>
          </cell>
          <cell r="DT44">
            <v>16</v>
          </cell>
          <cell r="DU44">
            <v>16</v>
          </cell>
          <cell r="DV44">
            <v>16</v>
          </cell>
          <cell r="DW44">
            <v>0</v>
          </cell>
          <cell r="DX44" t="str">
            <v>наружные</v>
          </cell>
          <cell r="EE44">
            <v>32</v>
          </cell>
          <cell r="EF44">
            <v>29.44</v>
          </cell>
          <cell r="EG44">
            <v>8</v>
          </cell>
          <cell r="EH44">
            <v>38.4</v>
          </cell>
          <cell r="EI44">
            <v>7.68</v>
          </cell>
          <cell r="EK44">
            <v>11.16</v>
          </cell>
          <cell r="EL44">
            <v>4.8</v>
          </cell>
          <cell r="EM44">
            <v>17.600000000000001</v>
          </cell>
          <cell r="EN44">
            <v>9.1</v>
          </cell>
          <cell r="EO44">
            <v>0</v>
          </cell>
          <cell r="EP44">
            <v>0</v>
          </cell>
          <cell r="EQ44">
            <v>201</v>
          </cell>
          <cell r="ER44">
            <v>0</v>
          </cell>
          <cell r="ES44" t="str">
            <v>нет</v>
          </cell>
          <cell r="ET44">
            <v>0</v>
          </cell>
          <cell r="EU44">
            <v>0</v>
          </cell>
          <cell r="EV44">
            <v>1</v>
          </cell>
          <cell r="EW44">
            <v>0</v>
          </cell>
          <cell r="EX44">
            <v>0</v>
          </cell>
          <cell r="EY44">
            <v>0</v>
          </cell>
          <cell r="FH44">
            <v>0</v>
          </cell>
          <cell r="FI44">
            <v>5</v>
          </cell>
        </row>
        <row r="45">
          <cell r="A45">
            <v>5260</v>
          </cell>
          <cell r="B45" t="str">
            <v>Гарибальди ул. д. 31 к. 1</v>
          </cell>
          <cell r="C45" t="str">
            <v>Гарибальди ул.</v>
          </cell>
          <cell r="D45">
            <v>31</v>
          </cell>
          <cell r="E45">
            <v>1</v>
          </cell>
          <cell r="F45" t="str">
            <v>Протокол общего собрания собственников</v>
          </cell>
          <cell r="I45" t="str">
            <v>-</v>
          </cell>
          <cell r="K45" t="str">
            <v>-</v>
          </cell>
          <cell r="L45" t="str">
            <v>договор</v>
          </cell>
          <cell r="M45" t="str">
            <v>за счет регионального оператора</v>
          </cell>
          <cell r="N45">
            <v>1961</v>
          </cell>
          <cell r="O45">
            <v>1961</v>
          </cell>
          <cell r="P45" t="str">
            <v>I-515</v>
          </cell>
          <cell r="Q45" t="str">
            <v>МКД</v>
          </cell>
          <cell r="R45">
            <v>5</v>
          </cell>
          <cell r="S45">
            <v>5</v>
          </cell>
          <cell r="T45">
            <v>4</v>
          </cell>
          <cell r="W45">
            <v>81</v>
          </cell>
          <cell r="X45">
            <v>80</v>
          </cell>
          <cell r="Y45">
            <v>1</v>
          </cell>
          <cell r="Z45">
            <v>1</v>
          </cell>
          <cell r="AA45">
            <v>20</v>
          </cell>
          <cell r="AB45">
            <v>36</v>
          </cell>
          <cell r="AC45">
            <v>0</v>
          </cell>
          <cell r="AD45">
            <v>0</v>
          </cell>
          <cell r="AE45">
            <v>0</v>
          </cell>
          <cell r="AF45">
            <v>1</v>
          </cell>
          <cell r="AG45">
            <v>1</v>
          </cell>
          <cell r="AH45">
            <v>3567.1</v>
          </cell>
          <cell r="AI45">
            <v>3562.4</v>
          </cell>
          <cell r="AJ45">
            <v>4.7</v>
          </cell>
          <cell r="AK45">
            <v>2179</v>
          </cell>
          <cell r="AL45">
            <v>397</v>
          </cell>
          <cell r="AM45">
            <v>355</v>
          </cell>
          <cell r="AN45">
            <v>7</v>
          </cell>
          <cell r="AP45">
            <v>908.5</v>
          </cell>
          <cell r="AQ45">
            <v>142.92000000000002</v>
          </cell>
          <cell r="AR45">
            <v>219.07999999999998</v>
          </cell>
          <cell r="AS45">
            <v>0</v>
          </cell>
          <cell r="AT45" t="str">
            <v>Панельные</v>
          </cell>
          <cell r="AU45" t="str">
            <v>рубероид</v>
          </cell>
          <cell r="AV45">
            <v>80</v>
          </cell>
          <cell r="AZ45" t="str">
            <v>нет</v>
          </cell>
          <cell r="BA45" t="str">
            <v>-</v>
          </cell>
          <cell r="BB45" t="str">
            <v>-</v>
          </cell>
          <cell r="BC45" t="str">
            <v>-</v>
          </cell>
          <cell r="BD45" t="str">
            <v>-</v>
          </cell>
          <cell r="BE45" t="str">
            <v>-</v>
          </cell>
          <cell r="BF45" t="str">
            <v>-</v>
          </cell>
          <cell r="BG45" t="str">
            <v>-</v>
          </cell>
          <cell r="BH45" t="str">
            <v>-</v>
          </cell>
          <cell r="BI45" t="str">
            <v>-</v>
          </cell>
          <cell r="BJ45" t="str">
            <v>-</v>
          </cell>
          <cell r="BK45" t="str">
            <v>-</v>
          </cell>
          <cell r="BL45" t="str">
            <v>-</v>
          </cell>
          <cell r="BM45" t="str">
            <v>-</v>
          </cell>
          <cell r="BN45" t="str">
            <v>-</v>
          </cell>
          <cell r="BO45" t="str">
            <v>-</v>
          </cell>
          <cell r="BP45" t="str">
            <v>-</v>
          </cell>
          <cell r="BQ45" t="str">
            <v>ленточный</v>
          </cell>
          <cell r="BS45" t="str">
            <v>Железобетонные</v>
          </cell>
          <cell r="BT45">
            <v>7760</v>
          </cell>
          <cell r="BU45">
            <v>5</v>
          </cell>
          <cell r="BV45" t="str">
            <v>Панельные</v>
          </cell>
          <cell r="BW45">
            <v>985</v>
          </cell>
          <cell r="BX45">
            <v>394</v>
          </cell>
          <cell r="BY45">
            <v>985</v>
          </cell>
          <cell r="BZ45">
            <v>394</v>
          </cell>
          <cell r="CA45" t="str">
            <v>окрашенный</v>
          </cell>
          <cell r="CB45">
            <v>1852</v>
          </cell>
          <cell r="CC45">
            <v>1722</v>
          </cell>
          <cell r="CD45">
            <v>1</v>
          </cell>
          <cell r="CE45">
            <v>999</v>
          </cell>
          <cell r="CF45" t="str">
            <v>не скатная</v>
          </cell>
          <cell r="CG45">
            <v>160</v>
          </cell>
          <cell r="CH45">
            <v>253</v>
          </cell>
          <cell r="CI45">
            <v>908.5</v>
          </cell>
          <cell r="CK45">
            <v>0</v>
          </cell>
          <cell r="CL45">
            <v>0</v>
          </cell>
          <cell r="CM45">
            <v>0</v>
          </cell>
          <cell r="CR45">
            <v>0</v>
          </cell>
          <cell r="CZ45">
            <v>1</v>
          </cell>
          <cell r="DA45">
            <v>1</v>
          </cell>
          <cell r="DB45">
            <v>162</v>
          </cell>
          <cell r="DC45">
            <v>400</v>
          </cell>
          <cell r="DD45">
            <v>48</v>
          </cell>
          <cell r="DE45">
            <v>2032</v>
          </cell>
          <cell r="DF45">
            <v>0</v>
          </cell>
          <cell r="DG45">
            <v>0</v>
          </cell>
          <cell r="DH45">
            <v>4</v>
          </cell>
          <cell r="DI45">
            <v>248</v>
          </cell>
          <cell r="DK45">
            <v>85</v>
          </cell>
          <cell r="DL45">
            <v>935</v>
          </cell>
          <cell r="DM45">
            <v>80</v>
          </cell>
          <cell r="DO45">
            <v>967</v>
          </cell>
          <cell r="DQ45">
            <v>648</v>
          </cell>
          <cell r="DR45">
            <v>594</v>
          </cell>
          <cell r="DS45">
            <v>87</v>
          </cell>
          <cell r="DT45">
            <v>16</v>
          </cell>
          <cell r="DU45">
            <v>16</v>
          </cell>
          <cell r="DV45">
            <v>16</v>
          </cell>
          <cell r="DW45">
            <v>0</v>
          </cell>
          <cell r="DX45" t="str">
            <v>наружные</v>
          </cell>
          <cell r="EE45">
            <v>32</v>
          </cell>
          <cell r="EF45">
            <v>29.44</v>
          </cell>
          <cell r="EG45">
            <v>8</v>
          </cell>
          <cell r="EH45">
            <v>38.4</v>
          </cell>
          <cell r="EI45">
            <v>7.68</v>
          </cell>
          <cell r="EK45">
            <v>11.16</v>
          </cell>
          <cell r="EL45">
            <v>4.8</v>
          </cell>
          <cell r="EM45">
            <v>17.600000000000001</v>
          </cell>
          <cell r="EN45">
            <v>9.1</v>
          </cell>
          <cell r="EO45">
            <v>0</v>
          </cell>
          <cell r="EP45">
            <v>0</v>
          </cell>
          <cell r="EQ45">
            <v>201</v>
          </cell>
          <cell r="ER45">
            <v>0</v>
          </cell>
          <cell r="ES45" t="str">
            <v>нет</v>
          </cell>
          <cell r="ET45">
            <v>0</v>
          </cell>
          <cell r="EU45">
            <v>0</v>
          </cell>
          <cell r="EV45">
            <v>1</v>
          </cell>
          <cell r="EW45">
            <v>0</v>
          </cell>
          <cell r="EX45">
            <v>0</v>
          </cell>
          <cell r="EY45">
            <v>0</v>
          </cell>
          <cell r="FH45">
            <v>0</v>
          </cell>
          <cell r="FI45">
            <v>5</v>
          </cell>
        </row>
        <row r="46">
          <cell r="A46">
            <v>5261</v>
          </cell>
          <cell r="B46" t="str">
            <v>Гарибальди ул. д. 31 к. 2</v>
          </cell>
          <cell r="C46" t="str">
            <v>Гарибальди ул.</v>
          </cell>
          <cell r="D46">
            <v>31</v>
          </cell>
          <cell r="E46">
            <v>2</v>
          </cell>
          <cell r="F46" t="str">
            <v>Протокол общего собрания собственников</v>
          </cell>
          <cell r="I46" t="str">
            <v>-</v>
          </cell>
          <cell r="K46" t="str">
            <v>-</v>
          </cell>
          <cell r="L46" t="str">
            <v>договор</v>
          </cell>
          <cell r="M46" t="str">
            <v>за счет регионального оператора</v>
          </cell>
          <cell r="N46">
            <v>1961</v>
          </cell>
          <cell r="O46">
            <v>1961</v>
          </cell>
          <cell r="P46" t="str">
            <v>I-515</v>
          </cell>
          <cell r="Q46" t="str">
            <v>МКД</v>
          </cell>
          <cell r="R46">
            <v>5</v>
          </cell>
          <cell r="S46">
            <v>5</v>
          </cell>
          <cell r="T46">
            <v>4</v>
          </cell>
          <cell r="W46">
            <v>81</v>
          </cell>
          <cell r="X46">
            <v>80</v>
          </cell>
          <cell r="Y46">
            <v>1</v>
          </cell>
          <cell r="Z46">
            <v>1</v>
          </cell>
          <cell r="AA46">
            <v>20</v>
          </cell>
          <cell r="AB46">
            <v>36</v>
          </cell>
          <cell r="AC46">
            <v>0</v>
          </cell>
          <cell r="AD46">
            <v>0</v>
          </cell>
          <cell r="AE46">
            <v>0</v>
          </cell>
          <cell r="AF46">
            <v>1</v>
          </cell>
          <cell r="AG46">
            <v>1</v>
          </cell>
          <cell r="AH46">
            <v>3580.7000000000003</v>
          </cell>
          <cell r="AI46">
            <v>3577.8</v>
          </cell>
          <cell r="AJ46">
            <v>2.9</v>
          </cell>
          <cell r="AK46">
            <v>2174</v>
          </cell>
          <cell r="AL46">
            <v>397</v>
          </cell>
          <cell r="AM46">
            <v>351</v>
          </cell>
          <cell r="AN46">
            <v>7</v>
          </cell>
          <cell r="AP46">
            <v>908</v>
          </cell>
          <cell r="AQ46">
            <v>141.26000000000002</v>
          </cell>
          <cell r="AR46">
            <v>216.73999999999998</v>
          </cell>
          <cell r="AS46">
            <v>0</v>
          </cell>
          <cell r="AT46" t="str">
            <v>Панельные</v>
          </cell>
          <cell r="AU46" t="str">
            <v>рубероид</v>
          </cell>
          <cell r="AV46">
            <v>80</v>
          </cell>
          <cell r="AZ46" t="str">
            <v>нет</v>
          </cell>
          <cell r="BA46" t="str">
            <v>-</v>
          </cell>
          <cell r="BB46" t="str">
            <v>-</v>
          </cell>
          <cell r="BC46" t="str">
            <v>-</v>
          </cell>
          <cell r="BD46" t="str">
            <v>-</v>
          </cell>
          <cell r="BE46" t="str">
            <v>-</v>
          </cell>
          <cell r="BF46" t="str">
            <v>-</v>
          </cell>
          <cell r="BG46" t="str">
            <v>-</v>
          </cell>
          <cell r="BH46" t="str">
            <v>-</v>
          </cell>
          <cell r="BI46" t="str">
            <v>-</v>
          </cell>
          <cell r="BJ46" t="str">
            <v>-</v>
          </cell>
          <cell r="BK46" t="str">
            <v>-</v>
          </cell>
          <cell r="BL46" t="str">
            <v>-</v>
          </cell>
          <cell r="BM46" t="str">
            <v>-</v>
          </cell>
          <cell r="BN46" t="str">
            <v>-</v>
          </cell>
          <cell r="BO46" t="str">
            <v>-</v>
          </cell>
          <cell r="BP46" t="str">
            <v>-</v>
          </cell>
          <cell r="BQ46" t="str">
            <v>ленточный</v>
          </cell>
          <cell r="BS46" t="str">
            <v>Железобетонные</v>
          </cell>
          <cell r="BT46">
            <v>7760</v>
          </cell>
          <cell r="BU46">
            <v>5</v>
          </cell>
          <cell r="BV46" t="str">
            <v>Панельные</v>
          </cell>
          <cell r="BW46">
            <v>985</v>
          </cell>
          <cell r="BX46">
            <v>394</v>
          </cell>
          <cell r="BY46">
            <v>985</v>
          </cell>
          <cell r="BZ46">
            <v>394</v>
          </cell>
          <cell r="CA46" t="str">
            <v>соответствует материалу стен</v>
          </cell>
          <cell r="CB46">
            <v>1852</v>
          </cell>
          <cell r="CC46">
            <v>1722</v>
          </cell>
          <cell r="CD46">
            <v>1</v>
          </cell>
          <cell r="CE46">
            <v>999</v>
          </cell>
          <cell r="CF46" t="str">
            <v>не скатная</v>
          </cell>
          <cell r="CG46">
            <v>160</v>
          </cell>
          <cell r="CH46">
            <v>253</v>
          </cell>
          <cell r="CI46">
            <v>908</v>
          </cell>
          <cell r="CK46">
            <v>0</v>
          </cell>
          <cell r="CL46">
            <v>0</v>
          </cell>
          <cell r="CM46">
            <v>0</v>
          </cell>
          <cell r="CR46">
            <v>0</v>
          </cell>
          <cell r="CZ46">
            <v>1</v>
          </cell>
          <cell r="DA46">
            <v>1</v>
          </cell>
          <cell r="DB46">
            <v>162</v>
          </cell>
          <cell r="DC46">
            <v>400</v>
          </cell>
          <cell r="DD46">
            <v>48</v>
          </cell>
          <cell r="DE46">
            <v>2032</v>
          </cell>
          <cell r="DF46">
            <v>0</v>
          </cell>
          <cell r="DG46">
            <v>0</v>
          </cell>
          <cell r="DH46">
            <v>4</v>
          </cell>
          <cell r="DI46">
            <v>248</v>
          </cell>
          <cell r="DK46">
            <v>85</v>
          </cell>
          <cell r="DL46">
            <v>935</v>
          </cell>
          <cell r="DM46">
            <v>80</v>
          </cell>
          <cell r="DO46">
            <v>967</v>
          </cell>
          <cell r="DQ46">
            <v>648</v>
          </cell>
          <cell r="DR46">
            <v>594</v>
          </cell>
          <cell r="DS46">
            <v>87</v>
          </cell>
          <cell r="DT46">
            <v>16</v>
          </cell>
          <cell r="DU46">
            <v>16</v>
          </cell>
          <cell r="DV46">
            <v>16</v>
          </cell>
          <cell r="DW46">
            <v>0</v>
          </cell>
          <cell r="DX46" t="str">
            <v>наружные</v>
          </cell>
          <cell r="EE46">
            <v>32</v>
          </cell>
          <cell r="EF46">
            <v>29.44</v>
          </cell>
          <cell r="EG46">
            <v>8</v>
          </cell>
          <cell r="EH46">
            <v>38.4</v>
          </cell>
          <cell r="EI46">
            <v>7.68</v>
          </cell>
          <cell r="EK46">
            <v>11.16</v>
          </cell>
          <cell r="EL46">
            <v>4.8</v>
          </cell>
          <cell r="EM46">
            <v>17.600000000000001</v>
          </cell>
          <cell r="EN46">
            <v>9.1</v>
          </cell>
          <cell r="EO46">
            <v>0</v>
          </cell>
          <cell r="EP46">
            <v>0</v>
          </cell>
          <cell r="EQ46">
            <v>219</v>
          </cell>
          <cell r="ER46">
            <v>0</v>
          </cell>
          <cell r="ES46" t="str">
            <v>нет</v>
          </cell>
          <cell r="ET46">
            <v>0</v>
          </cell>
          <cell r="EU46">
            <v>0</v>
          </cell>
          <cell r="EV46">
            <v>1</v>
          </cell>
          <cell r="EW46">
            <v>0</v>
          </cell>
          <cell r="EX46">
            <v>0</v>
          </cell>
          <cell r="EY46">
            <v>0</v>
          </cell>
          <cell r="FH46">
            <v>0</v>
          </cell>
          <cell r="FI46">
            <v>5</v>
          </cell>
        </row>
        <row r="47">
          <cell r="A47">
            <v>8532</v>
          </cell>
          <cell r="B47" t="str">
            <v>Зюзинская ул. д. 4 к. 1</v>
          </cell>
          <cell r="C47" t="str">
            <v>Зюзинская ул.</v>
          </cell>
          <cell r="D47">
            <v>4</v>
          </cell>
          <cell r="E47">
            <v>1</v>
          </cell>
          <cell r="F47" t="str">
            <v>Протокол общего собрания собственников</v>
          </cell>
          <cell r="I47" t="str">
            <v>-</v>
          </cell>
          <cell r="K47" t="str">
            <v>-</v>
          </cell>
          <cell r="L47" t="str">
            <v>договор</v>
          </cell>
          <cell r="M47" t="str">
            <v>за счет регионального оператора</v>
          </cell>
          <cell r="N47">
            <v>1976</v>
          </cell>
          <cell r="O47">
            <v>1976</v>
          </cell>
          <cell r="P47" t="str">
            <v>П-3</v>
          </cell>
          <cell r="Q47" t="str">
            <v>МКД</v>
          </cell>
          <cell r="R47">
            <v>16</v>
          </cell>
          <cell r="S47">
            <v>16</v>
          </cell>
          <cell r="T47">
            <v>2</v>
          </cell>
          <cell r="U47">
            <v>2</v>
          </cell>
          <cell r="V47">
            <v>2</v>
          </cell>
          <cell r="W47">
            <v>130</v>
          </cell>
          <cell r="X47">
            <v>128</v>
          </cell>
          <cell r="Y47">
            <v>2</v>
          </cell>
          <cell r="Z47">
            <v>1</v>
          </cell>
          <cell r="AA47">
            <v>18</v>
          </cell>
          <cell r="AB47">
            <v>19</v>
          </cell>
          <cell r="AC47">
            <v>4</v>
          </cell>
          <cell r="AD47">
            <v>24</v>
          </cell>
          <cell r="AE47">
            <v>0</v>
          </cell>
          <cell r="AF47">
            <v>1</v>
          </cell>
          <cell r="AG47">
            <v>1</v>
          </cell>
          <cell r="AH47">
            <v>8238.1</v>
          </cell>
          <cell r="AI47">
            <v>8220.1</v>
          </cell>
          <cell r="AJ47">
            <v>18</v>
          </cell>
          <cell r="AK47">
            <v>2709.4</v>
          </cell>
          <cell r="AL47">
            <v>484</v>
          </cell>
          <cell r="AM47">
            <v>484</v>
          </cell>
          <cell r="AN47">
            <v>781</v>
          </cell>
          <cell r="AP47">
            <v>722.2</v>
          </cell>
          <cell r="AQ47">
            <v>146.47</v>
          </cell>
          <cell r="AR47">
            <v>948.53</v>
          </cell>
          <cell r="AS47">
            <v>4.8</v>
          </cell>
          <cell r="AT47" t="str">
            <v>Панельные</v>
          </cell>
          <cell r="AU47" t="str">
            <v>рубероид</v>
          </cell>
          <cell r="AV47">
            <v>128</v>
          </cell>
          <cell r="AZ47" t="str">
            <v>нет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  <cell r="BN47" t="str">
            <v>-</v>
          </cell>
          <cell r="BO47" t="str">
            <v>-</v>
          </cell>
          <cell r="BP47" t="str">
            <v>-</v>
          </cell>
          <cell r="BQ47" t="str">
            <v>свайный</v>
          </cell>
          <cell r="BS47" t="str">
            <v>Железобетонные</v>
          </cell>
          <cell r="BT47">
            <v>3774</v>
          </cell>
          <cell r="BU47">
            <v>3</v>
          </cell>
          <cell r="BV47" t="str">
            <v>Панельные</v>
          </cell>
          <cell r="BW47">
            <v>3713</v>
          </cell>
          <cell r="BX47">
            <v>935</v>
          </cell>
          <cell r="BY47">
            <v>735</v>
          </cell>
          <cell r="BZ47">
            <v>0</v>
          </cell>
          <cell r="CA47" t="str">
            <v>окрашенный</v>
          </cell>
          <cell r="CB47">
            <v>1713</v>
          </cell>
          <cell r="CC47">
            <v>1849</v>
          </cell>
          <cell r="CD47">
            <v>1</v>
          </cell>
          <cell r="CE47">
            <v>794</v>
          </cell>
          <cell r="CF47" t="str">
            <v>не скатная</v>
          </cell>
          <cell r="CG47">
            <v>84</v>
          </cell>
          <cell r="CH47">
            <v>58.8</v>
          </cell>
          <cell r="CI47">
            <v>722.2</v>
          </cell>
          <cell r="CJ47" t="str">
            <v>На лестничной клетке</v>
          </cell>
          <cell r="CK47">
            <v>2</v>
          </cell>
          <cell r="CL47">
            <v>84.16</v>
          </cell>
          <cell r="CM47">
            <v>4</v>
          </cell>
          <cell r="CR47">
            <v>5.8000000000000007</v>
          </cell>
          <cell r="CZ47">
            <v>1</v>
          </cell>
          <cell r="DA47">
            <v>1</v>
          </cell>
          <cell r="DB47">
            <v>189</v>
          </cell>
          <cell r="DC47">
            <v>2356</v>
          </cell>
          <cell r="DD47">
            <v>61</v>
          </cell>
          <cell r="DE47">
            <v>947</v>
          </cell>
          <cell r="DF47">
            <v>0</v>
          </cell>
          <cell r="DG47">
            <v>0</v>
          </cell>
          <cell r="DH47">
            <v>1</v>
          </cell>
          <cell r="DI47">
            <v>198</v>
          </cell>
          <cell r="DK47">
            <v>118</v>
          </cell>
          <cell r="DL47">
            <v>850</v>
          </cell>
          <cell r="DM47">
            <v>128</v>
          </cell>
          <cell r="DO47">
            <v>702</v>
          </cell>
          <cell r="DQ47">
            <v>340</v>
          </cell>
          <cell r="DR47">
            <v>491</v>
          </cell>
          <cell r="DS47">
            <v>81</v>
          </cell>
          <cell r="DT47">
            <v>8</v>
          </cell>
          <cell r="DU47">
            <v>8</v>
          </cell>
          <cell r="DV47">
            <v>8</v>
          </cell>
          <cell r="DW47">
            <v>0</v>
          </cell>
          <cell r="DX47" t="str">
            <v>внутренние</v>
          </cell>
          <cell r="EE47">
            <v>9</v>
          </cell>
          <cell r="EF47">
            <v>46.4</v>
          </cell>
          <cell r="EG47">
            <v>22</v>
          </cell>
          <cell r="EH47">
            <v>105.6</v>
          </cell>
          <cell r="EI47">
            <v>13.44</v>
          </cell>
          <cell r="EK47">
            <v>5.58</v>
          </cell>
          <cell r="EL47">
            <v>7.68</v>
          </cell>
          <cell r="EM47">
            <v>28.16</v>
          </cell>
          <cell r="EN47">
            <v>14.3</v>
          </cell>
          <cell r="EO47">
            <v>21.6</v>
          </cell>
          <cell r="EP47">
            <v>14.2</v>
          </cell>
          <cell r="EQ47">
            <v>334</v>
          </cell>
          <cell r="ER47">
            <v>1.32</v>
          </cell>
          <cell r="ES47" t="str">
            <v>на 1-м этаже</v>
          </cell>
          <cell r="ET47" t="str">
            <v>Переносной</v>
          </cell>
          <cell r="EU47">
            <v>0</v>
          </cell>
          <cell r="EV47">
            <v>1</v>
          </cell>
          <cell r="EW47">
            <v>0</v>
          </cell>
          <cell r="EX47">
            <v>0</v>
          </cell>
          <cell r="EY47">
            <v>0</v>
          </cell>
          <cell r="FH47">
            <v>0</v>
          </cell>
          <cell r="FI47">
            <v>3</v>
          </cell>
        </row>
        <row r="48">
          <cell r="A48">
            <v>8533</v>
          </cell>
          <cell r="B48" t="str">
            <v>Зюзинская ул. д. 4 к. 2</v>
          </cell>
          <cell r="C48" t="str">
            <v>Зюзинская ул.</v>
          </cell>
          <cell r="D48">
            <v>4</v>
          </cell>
          <cell r="E48">
            <v>2</v>
          </cell>
          <cell r="F48" t="str">
            <v>Протокол общего собрания собственников</v>
          </cell>
          <cell r="I48" t="str">
            <v>-</v>
          </cell>
          <cell r="K48" t="str">
            <v>-</v>
          </cell>
          <cell r="L48" t="str">
            <v>договор</v>
          </cell>
          <cell r="M48" t="str">
            <v>за счет регионального оператора</v>
          </cell>
          <cell r="N48">
            <v>1976</v>
          </cell>
          <cell r="O48">
            <v>1976</v>
          </cell>
          <cell r="P48" t="str">
            <v>П-3</v>
          </cell>
          <cell r="Q48" t="str">
            <v>МКД</v>
          </cell>
          <cell r="R48">
            <v>16</v>
          </cell>
          <cell r="S48">
            <v>16</v>
          </cell>
          <cell r="T48">
            <v>2</v>
          </cell>
          <cell r="U48">
            <v>2</v>
          </cell>
          <cell r="V48">
            <v>2</v>
          </cell>
          <cell r="W48">
            <v>129</v>
          </cell>
          <cell r="X48">
            <v>127</v>
          </cell>
          <cell r="Y48">
            <v>2</v>
          </cell>
          <cell r="Z48">
            <v>1</v>
          </cell>
          <cell r="AA48">
            <v>32</v>
          </cell>
          <cell r="AB48">
            <v>64</v>
          </cell>
          <cell r="AC48">
            <v>4</v>
          </cell>
          <cell r="AD48">
            <v>32</v>
          </cell>
          <cell r="AE48">
            <v>0</v>
          </cell>
          <cell r="AF48">
            <v>1</v>
          </cell>
          <cell r="AG48">
            <v>1</v>
          </cell>
          <cell r="AH48">
            <v>8238.4</v>
          </cell>
          <cell r="AI48">
            <v>8184.3</v>
          </cell>
          <cell r="AJ48">
            <v>54.1</v>
          </cell>
          <cell r="AK48">
            <v>2723.4</v>
          </cell>
          <cell r="AL48">
            <v>484</v>
          </cell>
          <cell r="AM48">
            <v>484</v>
          </cell>
          <cell r="AN48">
            <v>795</v>
          </cell>
          <cell r="AP48">
            <v>722.2</v>
          </cell>
          <cell r="AQ48">
            <v>193.1</v>
          </cell>
          <cell r="AR48">
            <v>912.9</v>
          </cell>
          <cell r="AS48">
            <v>38.4</v>
          </cell>
          <cell r="AT48" t="str">
            <v>Панельные</v>
          </cell>
          <cell r="AU48" t="str">
            <v>рубероид</v>
          </cell>
          <cell r="AV48">
            <v>127</v>
          </cell>
          <cell r="AZ48" t="str">
            <v>нет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 t="str">
            <v>-</v>
          </cell>
          <cell r="BF48" t="str">
            <v>-</v>
          </cell>
          <cell r="BG48" t="str">
            <v>-</v>
          </cell>
          <cell r="BH48" t="str">
            <v>-</v>
          </cell>
          <cell r="BI48" t="str">
            <v>-</v>
          </cell>
          <cell r="BJ48" t="str">
            <v>-</v>
          </cell>
          <cell r="BK48" t="str">
            <v>-</v>
          </cell>
          <cell r="BL48" t="str">
            <v>-</v>
          </cell>
          <cell r="BM48" t="str">
            <v>-</v>
          </cell>
          <cell r="BN48" t="str">
            <v>-</v>
          </cell>
          <cell r="BO48" t="str">
            <v>-</v>
          </cell>
          <cell r="BP48" t="str">
            <v>-</v>
          </cell>
          <cell r="BQ48" t="str">
            <v>свайный</v>
          </cell>
          <cell r="BS48" t="str">
            <v>Железобетонные</v>
          </cell>
          <cell r="BT48">
            <v>15250</v>
          </cell>
          <cell r="BU48">
            <v>3</v>
          </cell>
          <cell r="BV48" t="str">
            <v>Панельные</v>
          </cell>
          <cell r="BW48">
            <v>3187</v>
          </cell>
          <cell r="BX48">
            <v>1274.8</v>
          </cell>
          <cell r="BY48">
            <v>3706</v>
          </cell>
          <cell r="BZ48">
            <v>1091</v>
          </cell>
          <cell r="CA48" t="str">
            <v>окрашенный</v>
          </cell>
          <cell r="CB48">
            <v>5439</v>
          </cell>
          <cell r="CC48">
            <v>3218.7</v>
          </cell>
          <cell r="CD48">
            <v>1</v>
          </cell>
          <cell r="CE48">
            <v>794</v>
          </cell>
          <cell r="CF48" t="str">
            <v>не скатная</v>
          </cell>
          <cell r="CG48">
            <v>116.8</v>
          </cell>
          <cell r="CH48">
            <v>184.7</v>
          </cell>
          <cell r="CI48">
            <v>722.2</v>
          </cell>
          <cell r="CJ48" t="str">
            <v>На лестничной клетке</v>
          </cell>
          <cell r="CK48">
            <v>2</v>
          </cell>
          <cell r="CL48">
            <v>84.16</v>
          </cell>
          <cell r="CM48">
            <v>32</v>
          </cell>
          <cell r="CR48">
            <v>5.8</v>
          </cell>
          <cell r="CZ48">
            <v>1</v>
          </cell>
          <cell r="DA48">
            <v>1</v>
          </cell>
          <cell r="DB48">
            <v>244</v>
          </cell>
          <cell r="DC48">
            <v>2610</v>
          </cell>
          <cell r="DD48">
            <v>326</v>
          </cell>
          <cell r="DE48">
            <v>2757</v>
          </cell>
          <cell r="DF48">
            <v>0</v>
          </cell>
          <cell r="DG48">
            <v>0</v>
          </cell>
          <cell r="DH48">
            <v>2</v>
          </cell>
          <cell r="DI48">
            <v>360</v>
          </cell>
          <cell r="DK48">
            <v>152</v>
          </cell>
          <cell r="DL48">
            <v>1144</v>
          </cell>
          <cell r="DM48">
            <v>127</v>
          </cell>
          <cell r="DO48">
            <v>1144</v>
          </cell>
          <cell r="DQ48">
            <v>961</v>
          </cell>
          <cell r="DR48">
            <v>0</v>
          </cell>
          <cell r="DS48">
            <v>0</v>
          </cell>
          <cell r="DT48">
            <v>8</v>
          </cell>
          <cell r="DU48">
            <v>134</v>
          </cell>
          <cell r="DV48">
            <v>28</v>
          </cell>
          <cell r="DW48">
            <v>1</v>
          </cell>
          <cell r="DX48" t="str">
            <v>внутренние</v>
          </cell>
          <cell r="EE48">
            <v>64</v>
          </cell>
          <cell r="EF48">
            <v>46.4</v>
          </cell>
          <cell r="EG48">
            <v>64</v>
          </cell>
          <cell r="EH48">
            <v>307.2</v>
          </cell>
          <cell r="EI48">
            <v>13.44</v>
          </cell>
          <cell r="EK48">
            <v>5.58</v>
          </cell>
          <cell r="EL48">
            <v>7.68</v>
          </cell>
          <cell r="EM48">
            <v>28.16</v>
          </cell>
          <cell r="EN48">
            <v>14.3</v>
          </cell>
          <cell r="EO48">
            <v>21.6</v>
          </cell>
          <cell r="EP48">
            <v>14.2</v>
          </cell>
          <cell r="EQ48">
            <v>355</v>
          </cell>
          <cell r="ER48">
            <v>1.41</v>
          </cell>
          <cell r="ES48" t="str">
            <v>на 1-м этаже</v>
          </cell>
          <cell r="ET48" t="str">
            <v>Переносной</v>
          </cell>
          <cell r="EU48">
            <v>0</v>
          </cell>
          <cell r="EV48">
            <v>1</v>
          </cell>
          <cell r="EW48">
            <v>0</v>
          </cell>
          <cell r="EX48">
            <v>0</v>
          </cell>
          <cell r="EY48">
            <v>0</v>
          </cell>
          <cell r="FH48">
            <v>0</v>
          </cell>
          <cell r="FI48">
            <v>3</v>
          </cell>
        </row>
        <row r="49">
          <cell r="A49">
            <v>8534</v>
          </cell>
          <cell r="B49" t="str">
            <v>Зюзинская ул. д. 4 к. 3</v>
          </cell>
          <cell r="C49" t="str">
            <v>Зюзинская ул.</v>
          </cell>
          <cell r="D49">
            <v>4</v>
          </cell>
          <cell r="E49">
            <v>3</v>
          </cell>
          <cell r="F49" t="str">
            <v>Протокол общего собрания собственников</v>
          </cell>
          <cell r="I49" t="str">
            <v>-</v>
          </cell>
          <cell r="K49" t="str">
            <v>-</v>
          </cell>
          <cell r="L49" t="str">
            <v>договор</v>
          </cell>
          <cell r="M49" t="str">
            <v>за счет регионального оператора</v>
          </cell>
          <cell r="N49">
            <v>1976</v>
          </cell>
          <cell r="O49">
            <v>1976</v>
          </cell>
          <cell r="P49" t="str">
            <v>П-3</v>
          </cell>
          <cell r="Q49" t="str">
            <v>МКД</v>
          </cell>
          <cell r="R49">
            <v>16</v>
          </cell>
          <cell r="S49">
            <v>16</v>
          </cell>
          <cell r="T49">
            <v>2</v>
          </cell>
          <cell r="U49">
            <v>2</v>
          </cell>
          <cell r="V49">
            <v>2</v>
          </cell>
          <cell r="W49">
            <v>129</v>
          </cell>
          <cell r="X49">
            <v>128</v>
          </cell>
          <cell r="Y49">
            <v>1</v>
          </cell>
          <cell r="Z49">
            <v>1</v>
          </cell>
          <cell r="AA49">
            <v>32</v>
          </cell>
          <cell r="AB49">
            <v>64</v>
          </cell>
          <cell r="AC49">
            <v>4</v>
          </cell>
          <cell r="AD49">
            <v>32</v>
          </cell>
          <cell r="AE49">
            <v>1</v>
          </cell>
          <cell r="AF49">
            <v>1</v>
          </cell>
          <cell r="AG49">
            <v>1</v>
          </cell>
          <cell r="AH49">
            <v>8154.8000000000011</v>
          </cell>
          <cell r="AI49">
            <v>8137.1000000000013</v>
          </cell>
          <cell r="AJ49">
            <v>17.7</v>
          </cell>
          <cell r="AK49">
            <v>2736</v>
          </cell>
          <cell r="AL49">
            <v>171.7</v>
          </cell>
          <cell r="AM49">
            <v>474</v>
          </cell>
          <cell r="AN49">
            <v>815</v>
          </cell>
          <cell r="AO49">
            <v>1247</v>
          </cell>
          <cell r="AP49">
            <v>723.5</v>
          </cell>
          <cell r="AQ49">
            <v>167.86</v>
          </cell>
          <cell r="AR49">
            <v>939.14</v>
          </cell>
          <cell r="AS49">
            <v>19.2</v>
          </cell>
          <cell r="AT49" t="str">
            <v>Панельные</v>
          </cell>
          <cell r="AU49" t="str">
            <v>рубероид</v>
          </cell>
          <cell r="AV49">
            <v>128</v>
          </cell>
          <cell r="AZ49" t="str">
            <v>нет</v>
          </cell>
          <cell r="BA49" t="str">
            <v>-</v>
          </cell>
          <cell r="BB49" t="str">
            <v>-</v>
          </cell>
          <cell r="BC49" t="str">
            <v>-</v>
          </cell>
          <cell r="BD49" t="str">
            <v>-</v>
          </cell>
          <cell r="BE49" t="str">
            <v>-</v>
          </cell>
          <cell r="BF49" t="str">
            <v>-</v>
          </cell>
          <cell r="BG49" t="str">
            <v>-</v>
          </cell>
          <cell r="BH49" t="str">
            <v>-</v>
          </cell>
          <cell r="BI49" t="str">
            <v>-</v>
          </cell>
          <cell r="BJ49" t="str">
            <v>-</v>
          </cell>
          <cell r="BK49" t="str">
            <v>-</v>
          </cell>
          <cell r="BL49" t="str">
            <v>-</v>
          </cell>
          <cell r="BM49" t="str">
            <v>-</v>
          </cell>
          <cell r="BN49" t="str">
            <v>-</v>
          </cell>
          <cell r="BO49" t="str">
            <v>-</v>
          </cell>
          <cell r="BP49" t="str">
            <v>-</v>
          </cell>
          <cell r="BQ49" t="str">
            <v>свайный</v>
          </cell>
          <cell r="BS49" t="str">
            <v>Железобетонные</v>
          </cell>
          <cell r="BT49">
            <v>15250</v>
          </cell>
          <cell r="BU49">
            <v>3</v>
          </cell>
          <cell r="BV49" t="str">
            <v>Панельные</v>
          </cell>
          <cell r="BW49">
            <v>3117.5</v>
          </cell>
          <cell r="BX49">
            <v>1247</v>
          </cell>
          <cell r="BY49">
            <v>1185</v>
          </cell>
          <cell r="BZ49">
            <v>474</v>
          </cell>
          <cell r="CA49" t="str">
            <v>окрашенный</v>
          </cell>
          <cell r="CB49">
            <v>3439</v>
          </cell>
          <cell r="CC49">
            <v>2218.6999999999998</v>
          </cell>
          <cell r="CD49">
            <v>1</v>
          </cell>
          <cell r="CE49">
            <v>842</v>
          </cell>
          <cell r="CF49" t="str">
            <v>не скатная</v>
          </cell>
          <cell r="CG49">
            <v>116.8</v>
          </cell>
          <cell r="CH49">
            <v>184.7</v>
          </cell>
          <cell r="CI49">
            <v>723.5</v>
          </cell>
          <cell r="CJ49" t="str">
            <v>На лестничной клетке</v>
          </cell>
          <cell r="CK49">
            <v>2</v>
          </cell>
          <cell r="CL49">
            <v>84.16</v>
          </cell>
          <cell r="CM49">
            <v>16</v>
          </cell>
          <cell r="CR49">
            <v>5.4</v>
          </cell>
          <cell r="CZ49">
            <v>0</v>
          </cell>
          <cell r="DA49">
            <v>1</v>
          </cell>
          <cell r="DB49">
            <v>0</v>
          </cell>
          <cell r="DC49">
            <v>2610</v>
          </cell>
          <cell r="DD49">
            <v>326</v>
          </cell>
          <cell r="DE49">
            <v>2376</v>
          </cell>
          <cell r="DF49">
            <v>0</v>
          </cell>
          <cell r="DG49">
            <v>1</v>
          </cell>
          <cell r="DH49">
            <v>1</v>
          </cell>
          <cell r="DI49">
            <v>360</v>
          </cell>
          <cell r="DK49">
            <v>152</v>
          </cell>
          <cell r="DL49">
            <v>3276</v>
          </cell>
          <cell r="DM49">
            <v>128</v>
          </cell>
          <cell r="DO49">
            <v>2576</v>
          </cell>
          <cell r="DQ49">
            <v>553</v>
          </cell>
          <cell r="DR49">
            <v>0</v>
          </cell>
          <cell r="DS49">
            <v>0</v>
          </cell>
          <cell r="DT49">
            <v>8</v>
          </cell>
          <cell r="DU49">
            <v>134</v>
          </cell>
          <cell r="DV49">
            <v>28</v>
          </cell>
          <cell r="DW49">
            <v>1</v>
          </cell>
          <cell r="DX49" t="str">
            <v>внутренние</v>
          </cell>
          <cell r="EE49">
            <v>64</v>
          </cell>
          <cell r="EF49">
            <v>46.4</v>
          </cell>
          <cell r="EG49">
            <v>64</v>
          </cell>
          <cell r="EH49">
            <v>307.2</v>
          </cell>
          <cell r="EI49">
            <v>13.44</v>
          </cell>
          <cell r="EK49">
            <v>5.58</v>
          </cell>
          <cell r="EL49">
            <v>7.68</v>
          </cell>
          <cell r="EM49">
            <v>28.16</v>
          </cell>
          <cell r="EN49">
            <v>14.3</v>
          </cell>
          <cell r="EO49">
            <v>21.6</v>
          </cell>
          <cell r="EP49">
            <v>14.2</v>
          </cell>
          <cell r="EQ49">
            <v>368</v>
          </cell>
          <cell r="ER49">
            <v>1.46</v>
          </cell>
          <cell r="ES49" t="str">
            <v>на 1-м этаже</v>
          </cell>
          <cell r="ET49" t="str">
            <v>Переносной</v>
          </cell>
          <cell r="EU49">
            <v>0</v>
          </cell>
          <cell r="EV49">
            <v>1</v>
          </cell>
          <cell r="EW49">
            <v>0</v>
          </cell>
          <cell r="EX49">
            <v>0</v>
          </cell>
          <cell r="EY49">
            <v>0</v>
          </cell>
          <cell r="FH49">
            <v>0</v>
          </cell>
          <cell r="FI49">
            <v>4</v>
          </cell>
        </row>
        <row r="50">
          <cell r="A50">
            <v>8535</v>
          </cell>
          <cell r="B50" t="str">
            <v>Зюзинская ул. д. 4 к. 4</v>
          </cell>
          <cell r="C50" t="str">
            <v>Зюзинская ул.</v>
          </cell>
          <cell r="D50">
            <v>4</v>
          </cell>
          <cell r="E50">
            <v>4</v>
          </cell>
          <cell r="F50" t="str">
            <v>Протокол общего собрания собственников</v>
          </cell>
          <cell r="I50" t="str">
            <v>-</v>
          </cell>
          <cell r="K50" t="str">
            <v>-</v>
          </cell>
          <cell r="L50" t="str">
            <v>договор</v>
          </cell>
          <cell r="M50" t="str">
            <v>за счет регионального оператора</v>
          </cell>
          <cell r="N50">
            <v>1976</v>
          </cell>
          <cell r="O50">
            <v>1976</v>
          </cell>
          <cell r="P50" t="str">
            <v>II-49</v>
          </cell>
          <cell r="Q50" t="str">
            <v>МКД</v>
          </cell>
          <cell r="R50">
            <v>9</v>
          </cell>
          <cell r="S50">
            <v>9</v>
          </cell>
          <cell r="T50">
            <v>4</v>
          </cell>
          <cell r="U50">
            <v>4</v>
          </cell>
          <cell r="W50">
            <v>144</v>
          </cell>
          <cell r="X50">
            <v>144</v>
          </cell>
          <cell r="Y50">
            <v>0</v>
          </cell>
          <cell r="Z50">
            <v>0</v>
          </cell>
          <cell r="AA50">
            <v>36</v>
          </cell>
          <cell r="AB50">
            <v>36</v>
          </cell>
          <cell r="AC50">
            <v>8</v>
          </cell>
          <cell r="AD50">
            <v>0</v>
          </cell>
          <cell r="AE50">
            <v>0</v>
          </cell>
          <cell r="AF50">
            <v>0</v>
          </cell>
          <cell r="AG50">
            <v>1</v>
          </cell>
          <cell r="AH50">
            <v>7234.4</v>
          </cell>
          <cell r="AI50">
            <v>7234.4</v>
          </cell>
          <cell r="AJ50">
            <v>0</v>
          </cell>
          <cell r="AK50">
            <v>1809.6</v>
          </cell>
          <cell r="AL50">
            <v>202.8</v>
          </cell>
          <cell r="AM50">
            <v>785</v>
          </cell>
          <cell r="AN50">
            <v>14</v>
          </cell>
          <cell r="AP50">
            <v>0</v>
          </cell>
          <cell r="AQ50">
            <v>207.31</v>
          </cell>
          <cell r="AR50">
            <v>487.69</v>
          </cell>
          <cell r="AS50">
            <v>38.4</v>
          </cell>
          <cell r="AT50" t="str">
            <v>Панельные</v>
          </cell>
          <cell r="AU50" t="str">
            <v>рубероид</v>
          </cell>
          <cell r="AV50">
            <v>144</v>
          </cell>
          <cell r="AZ50" t="str">
            <v>нет</v>
          </cell>
          <cell r="BA50" t="str">
            <v>-</v>
          </cell>
          <cell r="BB50" t="str">
            <v>-</v>
          </cell>
          <cell r="BC50" t="str">
            <v>-</v>
          </cell>
          <cell r="BD50" t="str">
            <v>-</v>
          </cell>
          <cell r="BE50" t="str">
            <v>-</v>
          </cell>
          <cell r="BF50" t="str">
            <v>-</v>
          </cell>
          <cell r="BG50" t="str">
            <v>-</v>
          </cell>
          <cell r="BH50" t="str">
            <v>-</v>
          </cell>
          <cell r="BI50" t="str">
            <v>-</v>
          </cell>
          <cell r="BJ50" t="str">
            <v>-</v>
          </cell>
          <cell r="BK50" t="str">
            <v>-</v>
          </cell>
          <cell r="BL50" t="str">
            <v>-</v>
          </cell>
          <cell r="BM50" t="str">
            <v>-</v>
          </cell>
          <cell r="BN50" t="str">
            <v>-</v>
          </cell>
          <cell r="BO50" t="str">
            <v>-</v>
          </cell>
          <cell r="BP50" t="str">
            <v>-</v>
          </cell>
          <cell r="BQ50" t="str">
            <v>ленточный</v>
          </cell>
          <cell r="BS50" t="str">
            <v>Железобетонные</v>
          </cell>
          <cell r="BT50">
            <v>11268</v>
          </cell>
          <cell r="BU50">
            <v>5</v>
          </cell>
          <cell r="BV50" t="str">
            <v>Панельные</v>
          </cell>
          <cell r="BW50">
            <v>1560</v>
          </cell>
          <cell r="BX50">
            <v>835</v>
          </cell>
          <cell r="BY50">
            <v>1560</v>
          </cell>
          <cell r="BZ50">
            <v>835</v>
          </cell>
          <cell r="CA50" t="str">
            <v>облицованный плиткой</v>
          </cell>
          <cell r="CB50">
            <v>5180</v>
          </cell>
          <cell r="CC50">
            <v>3221</v>
          </cell>
          <cell r="CD50">
            <v>1</v>
          </cell>
          <cell r="CE50">
            <v>1162</v>
          </cell>
          <cell r="CF50" t="str">
            <v>не скатная</v>
          </cell>
          <cell r="CG50">
            <v>0</v>
          </cell>
          <cell r="CH50">
            <v>0</v>
          </cell>
          <cell r="CI50">
            <v>1010.6</v>
          </cell>
          <cell r="CJ50" t="str">
            <v>На лестничной клетке</v>
          </cell>
          <cell r="CK50">
            <v>4</v>
          </cell>
          <cell r="CL50">
            <v>94.679999999999993</v>
          </cell>
          <cell r="CM50">
            <v>32</v>
          </cell>
          <cell r="CR50">
            <v>4</v>
          </cell>
          <cell r="CZ50">
            <v>36</v>
          </cell>
          <cell r="DA50">
            <v>20</v>
          </cell>
          <cell r="DB50">
            <v>540</v>
          </cell>
          <cell r="DC50">
            <v>2356</v>
          </cell>
          <cell r="DD50">
            <v>224</v>
          </cell>
          <cell r="DE50">
            <v>3564</v>
          </cell>
          <cell r="DF50">
            <v>0</v>
          </cell>
          <cell r="DG50">
            <v>0</v>
          </cell>
          <cell r="DH50">
            <v>4</v>
          </cell>
          <cell r="DI50">
            <v>504</v>
          </cell>
          <cell r="DK50">
            <v>106</v>
          </cell>
          <cell r="DL50">
            <v>1648</v>
          </cell>
          <cell r="DM50">
            <v>144</v>
          </cell>
          <cell r="DO50">
            <v>1528</v>
          </cell>
          <cell r="DQ50">
            <v>1264</v>
          </cell>
          <cell r="DR50">
            <v>0</v>
          </cell>
          <cell r="DS50">
            <v>161</v>
          </cell>
          <cell r="DT50">
            <v>16</v>
          </cell>
          <cell r="DU50">
            <v>16</v>
          </cell>
          <cell r="DV50">
            <v>16</v>
          </cell>
          <cell r="DW50">
            <v>0</v>
          </cell>
          <cell r="DX50" t="str">
            <v>внутренние</v>
          </cell>
          <cell r="EE50">
            <v>36</v>
          </cell>
          <cell r="EF50">
            <v>107.6</v>
          </cell>
          <cell r="EG50">
            <v>28</v>
          </cell>
          <cell r="EH50">
            <v>134.4</v>
          </cell>
          <cell r="EI50">
            <v>15.12</v>
          </cell>
          <cell r="EK50">
            <v>11.16</v>
          </cell>
          <cell r="EL50">
            <v>8.64</v>
          </cell>
          <cell r="EM50">
            <v>87.12</v>
          </cell>
          <cell r="EN50">
            <v>15.600000000000001</v>
          </cell>
          <cell r="EO50">
            <v>15.2</v>
          </cell>
          <cell r="EP50">
            <v>10</v>
          </cell>
          <cell r="EQ50">
            <v>365</v>
          </cell>
          <cell r="ER50">
            <v>1.45</v>
          </cell>
          <cell r="ES50" t="str">
            <v>на 1-м этаже</v>
          </cell>
          <cell r="ET50" t="str">
            <v>Переносной</v>
          </cell>
          <cell r="EU50">
            <v>0</v>
          </cell>
          <cell r="EV50">
            <v>1</v>
          </cell>
          <cell r="EW50">
            <v>0</v>
          </cell>
          <cell r="EX50">
            <v>0</v>
          </cell>
          <cell r="EY50">
            <v>0</v>
          </cell>
          <cell r="FH50">
            <v>0</v>
          </cell>
          <cell r="FI50">
            <v>6</v>
          </cell>
        </row>
        <row r="51">
          <cell r="A51">
            <v>8536</v>
          </cell>
          <cell r="B51" t="str">
            <v>Зюзинская ул. д. 4 к. 5</v>
          </cell>
          <cell r="C51" t="str">
            <v>Зюзинская ул.</v>
          </cell>
          <cell r="D51">
            <v>4</v>
          </cell>
          <cell r="E51">
            <v>5</v>
          </cell>
          <cell r="F51" t="str">
            <v>Протокол общего собрания собственников</v>
          </cell>
          <cell r="I51" t="str">
            <v>-</v>
          </cell>
          <cell r="K51" t="str">
            <v>-</v>
          </cell>
          <cell r="L51" t="str">
            <v>договор</v>
          </cell>
          <cell r="M51" t="str">
            <v>за счет регионального оператора</v>
          </cell>
          <cell r="N51">
            <v>1976</v>
          </cell>
          <cell r="O51">
            <v>1976</v>
          </cell>
          <cell r="P51" t="str">
            <v>II-49</v>
          </cell>
          <cell r="Q51" t="str">
            <v>МКД</v>
          </cell>
          <cell r="R51">
            <v>9</v>
          </cell>
          <cell r="S51">
            <v>9</v>
          </cell>
          <cell r="T51">
            <v>4</v>
          </cell>
          <cell r="U51">
            <v>4</v>
          </cell>
          <cell r="W51">
            <v>148</v>
          </cell>
          <cell r="X51">
            <v>144</v>
          </cell>
          <cell r="Y51">
            <v>4</v>
          </cell>
          <cell r="Z51">
            <v>4</v>
          </cell>
          <cell r="AA51">
            <v>36</v>
          </cell>
          <cell r="AB51">
            <v>36</v>
          </cell>
          <cell r="AC51">
            <v>8</v>
          </cell>
          <cell r="AD51">
            <v>0</v>
          </cell>
          <cell r="AE51">
            <v>0</v>
          </cell>
          <cell r="AF51">
            <v>0</v>
          </cell>
          <cell r="AG51">
            <v>1</v>
          </cell>
          <cell r="AH51">
            <v>7337.9000000000005</v>
          </cell>
          <cell r="AI51">
            <v>7275.6</v>
          </cell>
          <cell r="AJ51">
            <v>62.3</v>
          </cell>
          <cell r="AK51">
            <v>1799.6</v>
          </cell>
          <cell r="AL51">
            <v>202.8</v>
          </cell>
          <cell r="AM51">
            <v>789</v>
          </cell>
          <cell r="AP51">
            <v>0</v>
          </cell>
          <cell r="AQ51">
            <v>208.79000000000002</v>
          </cell>
          <cell r="AR51">
            <v>483.21</v>
          </cell>
          <cell r="AS51">
            <v>38.4</v>
          </cell>
          <cell r="AT51" t="str">
            <v>Панельные</v>
          </cell>
          <cell r="AU51" t="str">
            <v>рубероид</v>
          </cell>
          <cell r="AV51">
            <v>144</v>
          </cell>
          <cell r="AZ51" t="str">
            <v>нет</v>
          </cell>
          <cell r="BA51" t="str">
            <v>-</v>
          </cell>
          <cell r="BB51" t="str">
            <v>-</v>
          </cell>
          <cell r="BC51" t="str">
            <v>-</v>
          </cell>
          <cell r="BD51" t="str">
            <v>-</v>
          </cell>
          <cell r="BE51" t="str">
            <v>-</v>
          </cell>
          <cell r="BF51" t="str">
            <v>-</v>
          </cell>
          <cell r="BG51" t="str">
            <v>-</v>
          </cell>
          <cell r="BH51" t="str">
            <v>-</v>
          </cell>
          <cell r="BI51" t="str">
            <v>-</v>
          </cell>
          <cell r="BJ51" t="str">
            <v>-</v>
          </cell>
          <cell r="BK51" t="str">
            <v>-</v>
          </cell>
          <cell r="BL51" t="str">
            <v>-</v>
          </cell>
          <cell r="BM51" t="str">
            <v>-</v>
          </cell>
          <cell r="BN51" t="str">
            <v>-</v>
          </cell>
          <cell r="BO51" t="str">
            <v>-</v>
          </cell>
          <cell r="BP51" t="str">
            <v>-</v>
          </cell>
          <cell r="BQ51" t="str">
            <v>ленточный</v>
          </cell>
          <cell r="BS51" t="str">
            <v>Железобетонные</v>
          </cell>
          <cell r="BT51">
            <v>11268</v>
          </cell>
          <cell r="BU51">
            <v>5</v>
          </cell>
          <cell r="BV51" t="str">
            <v>Панельные</v>
          </cell>
          <cell r="BW51">
            <v>1560</v>
          </cell>
          <cell r="BX51">
            <v>835</v>
          </cell>
          <cell r="BY51">
            <v>1560</v>
          </cell>
          <cell r="BZ51">
            <v>835</v>
          </cell>
          <cell r="CA51" t="str">
            <v>облицованный плиткой</v>
          </cell>
          <cell r="CB51">
            <v>5180</v>
          </cell>
          <cell r="CC51">
            <v>3221</v>
          </cell>
          <cell r="CD51">
            <v>1</v>
          </cell>
          <cell r="CE51">
            <v>1162</v>
          </cell>
          <cell r="CF51" t="str">
            <v>не скатная</v>
          </cell>
          <cell r="CG51">
            <v>0</v>
          </cell>
          <cell r="CH51">
            <v>0</v>
          </cell>
          <cell r="CI51">
            <v>1010.6</v>
          </cell>
          <cell r="CJ51" t="str">
            <v>На лестничной клетке</v>
          </cell>
          <cell r="CK51">
            <v>4</v>
          </cell>
          <cell r="CL51">
            <v>94.679999999999993</v>
          </cell>
          <cell r="CM51">
            <v>32</v>
          </cell>
          <cell r="CR51">
            <v>4</v>
          </cell>
          <cell r="CZ51">
            <v>36</v>
          </cell>
          <cell r="DA51">
            <v>20</v>
          </cell>
          <cell r="DB51">
            <v>540</v>
          </cell>
          <cell r="DC51">
            <v>2356</v>
          </cell>
          <cell r="DD51">
            <v>224</v>
          </cell>
          <cell r="DE51">
            <v>3564</v>
          </cell>
          <cell r="DF51">
            <v>0</v>
          </cell>
          <cell r="DG51">
            <v>0</v>
          </cell>
          <cell r="DH51">
            <v>4</v>
          </cell>
          <cell r="DI51">
            <v>504</v>
          </cell>
          <cell r="DK51">
            <v>106</v>
          </cell>
          <cell r="DL51">
            <v>1648</v>
          </cell>
          <cell r="DM51">
            <v>144</v>
          </cell>
          <cell r="DO51">
            <v>1528</v>
          </cell>
          <cell r="DQ51">
            <v>1264</v>
          </cell>
          <cell r="DR51">
            <v>0</v>
          </cell>
          <cell r="DS51">
            <v>161</v>
          </cell>
          <cell r="DT51">
            <v>16</v>
          </cell>
          <cell r="DU51">
            <v>16</v>
          </cell>
          <cell r="DV51">
            <v>16</v>
          </cell>
          <cell r="DW51">
            <v>0</v>
          </cell>
          <cell r="DX51" t="str">
            <v>внутренние</v>
          </cell>
          <cell r="EE51">
            <v>36</v>
          </cell>
          <cell r="EF51">
            <v>107.6</v>
          </cell>
          <cell r="EG51">
            <v>28</v>
          </cell>
          <cell r="EH51">
            <v>134.4</v>
          </cell>
          <cell r="EI51">
            <v>15.12</v>
          </cell>
          <cell r="EK51">
            <v>11.16</v>
          </cell>
          <cell r="EL51">
            <v>8.64</v>
          </cell>
          <cell r="EM51">
            <v>87.12</v>
          </cell>
          <cell r="EN51">
            <v>15.600000000000001</v>
          </cell>
          <cell r="EO51">
            <v>15.2</v>
          </cell>
          <cell r="EP51">
            <v>10</v>
          </cell>
          <cell r="EQ51">
            <v>360</v>
          </cell>
          <cell r="ER51">
            <v>1.43</v>
          </cell>
          <cell r="ES51" t="str">
            <v>на 1-м этаже</v>
          </cell>
          <cell r="ET51" t="str">
            <v>Переносной</v>
          </cell>
          <cell r="EU51">
            <v>0</v>
          </cell>
          <cell r="EV51">
            <v>1</v>
          </cell>
          <cell r="EW51">
            <v>0</v>
          </cell>
          <cell r="EX51">
            <v>0</v>
          </cell>
          <cell r="EY51">
            <v>0</v>
          </cell>
          <cell r="FH51">
            <v>0</v>
          </cell>
          <cell r="FI51">
            <v>6</v>
          </cell>
        </row>
        <row r="52">
          <cell r="A52">
            <v>8537</v>
          </cell>
          <cell r="B52" t="str">
            <v>Зюзинская ул. д. 6</v>
          </cell>
          <cell r="C52" t="str">
            <v>Зюзинская ул.</v>
          </cell>
          <cell r="D52">
            <v>6</v>
          </cell>
          <cell r="F52" t="str">
            <v>Протокол общего собрания собственников</v>
          </cell>
          <cell r="I52" t="str">
            <v>-</v>
          </cell>
          <cell r="K52" t="str">
            <v>-</v>
          </cell>
          <cell r="L52" t="str">
            <v>договор</v>
          </cell>
          <cell r="M52" t="str">
            <v>за счет регионального оператора</v>
          </cell>
          <cell r="N52">
            <v>1989</v>
          </cell>
          <cell r="O52">
            <v>1989</v>
          </cell>
          <cell r="P52" t="str">
            <v>П-44</v>
          </cell>
          <cell r="Q52" t="str">
            <v>МКД</v>
          </cell>
          <cell r="R52">
            <v>17</v>
          </cell>
          <cell r="S52">
            <v>17</v>
          </cell>
          <cell r="T52">
            <v>2</v>
          </cell>
          <cell r="U52">
            <v>2</v>
          </cell>
          <cell r="V52">
            <v>2</v>
          </cell>
          <cell r="W52">
            <v>130</v>
          </cell>
          <cell r="X52">
            <v>128</v>
          </cell>
          <cell r="Y52">
            <v>2</v>
          </cell>
          <cell r="Z52">
            <v>1</v>
          </cell>
          <cell r="AA52">
            <v>32</v>
          </cell>
          <cell r="AB52">
            <v>68</v>
          </cell>
          <cell r="AC52">
            <v>4</v>
          </cell>
          <cell r="AD52">
            <v>32</v>
          </cell>
          <cell r="AE52">
            <v>0</v>
          </cell>
          <cell r="AF52">
            <v>1</v>
          </cell>
          <cell r="AG52">
            <v>1</v>
          </cell>
          <cell r="AH52">
            <v>7428.6</v>
          </cell>
          <cell r="AI52">
            <v>6971.4000000000005</v>
          </cell>
          <cell r="AJ52">
            <v>457.2</v>
          </cell>
          <cell r="AK52">
            <v>2626.2</v>
          </cell>
          <cell r="AL52">
            <v>191.7</v>
          </cell>
          <cell r="AM52">
            <v>546</v>
          </cell>
          <cell r="AN52">
            <v>780</v>
          </cell>
          <cell r="AP52">
            <v>650.1</v>
          </cell>
          <cell r="AQ52">
            <v>184.2</v>
          </cell>
          <cell r="AR52">
            <v>827.8</v>
          </cell>
          <cell r="AS52">
            <v>19.2</v>
          </cell>
          <cell r="AT52" t="str">
            <v>Панельные</v>
          </cell>
          <cell r="AU52" t="str">
            <v>безрулонная</v>
          </cell>
          <cell r="AV52">
            <v>128</v>
          </cell>
          <cell r="AZ52" t="str">
            <v>нет</v>
          </cell>
          <cell r="BA52" t="str">
            <v>-</v>
          </cell>
          <cell r="BB52" t="str">
            <v>-</v>
          </cell>
          <cell r="BC52" t="str">
            <v>-</v>
          </cell>
          <cell r="BD52" t="str">
            <v>-</v>
          </cell>
          <cell r="BE52" t="str">
            <v>-</v>
          </cell>
          <cell r="BF52" t="str">
            <v>-</v>
          </cell>
          <cell r="BG52" t="str">
            <v>-</v>
          </cell>
          <cell r="BH52" t="str">
            <v>-</v>
          </cell>
          <cell r="BI52" t="str">
            <v>-</v>
          </cell>
          <cell r="BJ52" t="str">
            <v>-</v>
          </cell>
          <cell r="BK52" t="str">
            <v>-</v>
          </cell>
          <cell r="BL52" t="str">
            <v>-</v>
          </cell>
          <cell r="BM52" t="str">
            <v>-</v>
          </cell>
          <cell r="BN52" t="str">
            <v>-</v>
          </cell>
          <cell r="BO52" t="str">
            <v>-</v>
          </cell>
          <cell r="BP52" t="str">
            <v>-</v>
          </cell>
          <cell r="BQ52" t="str">
            <v>свайный</v>
          </cell>
          <cell r="BS52" t="str">
            <v>Железобетонные</v>
          </cell>
          <cell r="BT52">
            <v>13396</v>
          </cell>
          <cell r="BU52">
            <v>3</v>
          </cell>
          <cell r="BV52" t="str">
            <v>Панельные</v>
          </cell>
          <cell r="BW52">
            <v>3307.5</v>
          </cell>
          <cell r="BX52">
            <v>1323</v>
          </cell>
          <cell r="BY52">
            <v>1402.5</v>
          </cell>
          <cell r="BZ52">
            <v>561</v>
          </cell>
          <cell r="CA52" t="str">
            <v>облицованный плиткой</v>
          </cell>
          <cell r="CB52">
            <v>1206.7</v>
          </cell>
          <cell r="CC52">
            <v>778.5</v>
          </cell>
          <cell r="CD52">
            <v>1</v>
          </cell>
          <cell r="CE52">
            <v>776</v>
          </cell>
          <cell r="CF52" t="str">
            <v>не скатная</v>
          </cell>
          <cell r="CG52">
            <v>0</v>
          </cell>
          <cell r="CH52">
            <v>0</v>
          </cell>
          <cell r="CI52">
            <v>650.1</v>
          </cell>
          <cell r="CJ52" t="str">
            <v>На лестничной клетке</v>
          </cell>
          <cell r="CK52">
            <v>2</v>
          </cell>
          <cell r="CL52">
            <v>89.42</v>
          </cell>
          <cell r="CM52">
            <v>16</v>
          </cell>
          <cell r="CR52">
            <v>6.4</v>
          </cell>
          <cell r="CZ52">
            <v>0</v>
          </cell>
          <cell r="DA52">
            <v>1</v>
          </cell>
          <cell r="DB52">
            <v>0</v>
          </cell>
          <cell r="DC52">
            <v>2773</v>
          </cell>
          <cell r="DD52">
            <v>330</v>
          </cell>
          <cell r="DE52">
            <v>2524</v>
          </cell>
          <cell r="DF52">
            <v>0</v>
          </cell>
          <cell r="DG52">
            <v>0</v>
          </cell>
          <cell r="DH52">
            <v>1</v>
          </cell>
          <cell r="DI52">
            <v>448</v>
          </cell>
          <cell r="DK52">
            <v>154</v>
          </cell>
          <cell r="DL52">
            <v>3480</v>
          </cell>
          <cell r="DM52">
            <v>128</v>
          </cell>
          <cell r="DO52">
            <v>3480</v>
          </cell>
          <cell r="DQ52">
            <v>553</v>
          </cell>
          <cell r="DR52">
            <v>0</v>
          </cell>
          <cell r="DS52">
            <v>0</v>
          </cell>
          <cell r="DT52">
            <v>8</v>
          </cell>
          <cell r="DU52">
            <v>134</v>
          </cell>
          <cell r="DV52">
            <v>28</v>
          </cell>
          <cell r="DW52">
            <v>1</v>
          </cell>
          <cell r="DX52" t="str">
            <v>внутренние</v>
          </cell>
          <cell r="EE52">
            <v>74</v>
          </cell>
          <cell r="EF52">
            <v>49.3</v>
          </cell>
          <cell r="EG52">
            <v>4</v>
          </cell>
          <cell r="EH52">
            <v>19.2</v>
          </cell>
          <cell r="EI52">
            <v>14.28</v>
          </cell>
          <cell r="EK52">
            <v>5.58</v>
          </cell>
          <cell r="EL52">
            <v>30.6</v>
          </cell>
          <cell r="EM52">
            <v>29.92</v>
          </cell>
          <cell r="EN52">
            <v>14.3</v>
          </cell>
          <cell r="EO52">
            <v>21.6</v>
          </cell>
          <cell r="EP52">
            <v>12.6</v>
          </cell>
          <cell r="EQ52">
            <v>324</v>
          </cell>
          <cell r="ER52">
            <v>1.28</v>
          </cell>
          <cell r="ES52" t="str">
            <v>на 1-м этаже</v>
          </cell>
          <cell r="ET52" t="str">
            <v>Переносной</v>
          </cell>
          <cell r="EU52">
            <v>0</v>
          </cell>
          <cell r="EV52">
            <v>1</v>
          </cell>
          <cell r="EW52">
            <v>0</v>
          </cell>
          <cell r="EX52">
            <v>0</v>
          </cell>
          <cell r="EY52">
            <v>0</v>
          </cell>
          <cell r="FH52">
            <v>0</v>
          </cell>
          <cell r="FI52">
            <v>3</v>
          </cell>
        </row>
        <row r="53">
          <cell r="A53">
            <v>8538</v>
          </cell>
          <cell r="B53" t="str">
            <v>Зюзинская ул. д. 8</v>
          </cell>
          <cell r="C53" t="str">
            <v>Зюзинская ул.</v>
          </cell>
          <cell r="D53">
            <v>8</v>
          </cell>
          <cell r="F53" t="str">
            <v>Протокол общего собрания собственников</v>
          </cell>
          <cell r="I53" t="str">
            <v>-</v>
          </cell>
          <cell r="K53" t="str">
            <v>-</v>
          </cell>
          <cell r="L53" t="str">
            <v>договор</v>
          </cell>
          <cell r="M53" t="str">
            <v>за счет регионального оператора</v>
          </cell>
          <cell r="N53">
            <v>1976</v>
          </cell>
          <cell r="O53">
            <v>1976</v>
          </cell>
          <cell r="P53" t="str">
            <v>I-515</v>
          </cell>
          <cell r="Q53" t="str">
            <v>МКД</v>
          </cell>
          <cell r="R53">
            <v>9</v>
          </cell>
          <cell r="S53">
            <v>9</v>
          </cell>
          <cell r="T53">
            <v>4</v>
          </cell>
          <cell r="U53">
            <v>4</v>
          </cell>
          <cell r="W53">
            <v>145</v>
          </cell>
          <cell r="X53">
            <v>144</v>
          </cell>
          <cell r="Y53">
            <v>1</v>
          </cell>
          <cell r="Z53">
            <v>1</v>
          </cell>
          <cell r="AA53">
            <v>36</v>
          </cell>
          <cell r="AB53">
            <v>72</v>
          </cell>
          <cell r="AC53">
            <v>4</v>
          </cell>
          <cell r="AD53">
            <v>0</v>
          </cell>
          <cell r="AE53">
            <v>1</v>
          </cell>
          <cell r="AF53">
            <v>1</v>
          </cell>
          <cell r="AG53">
            <v>1</v>
          </cell>
          <cell r="AH53">
            <v>7131.0000000000027</v>
          </cell>
          <cell r="AI53">
            <v>7127.8000000000029</v>
          </cell>
          <cell r="AJ53">
            <v>3.2</v>
          </cell>
          <cell r="AK53">
            <v>2853</v>
          </cell>
          <cell r="AL53">
            <v>304.3</v>
          </cell>
          <cell r="AM53">
            <v>660</v>
          </cell>
          <cell r="AN53">
            <v>56</v>
          </cell>
          <cell r="AO53">
            <v>1068.5</v>
          </cell>
          <cell r="AP53">
            <v>1068.5</v>
          </cell>
          <cell r="AQ53">
            <v>137.66</v>
          </cell>
          <cell r="AR53">
            <v>551.34</v>
          </cell>
          <cell r="AS53">
            <v>33.6</v>
          </cell>
          <cell r="AT53" t="str">
            <v>Панельные</v>
          </cell>
          <cell r="AU53" t="str">
            <v>рубероид</v>
          </cell>
          <cell r="AV53">
            <v>144</v>
          </cell>
          <cell r="AZ53" t="str">
            <v>нет</v>
          </cell>
          <cell r="BA53" t="str">
            <v>-</v>
          </cell>
          <cell r="BB53" t="str">
            <v>-</v>
          </cell>
          <cell r="BC53" t="str">
            <v>-</v>
          </cell>
          <cell r="BD53" t="str">
            <v>-</v>
          </cell>
          <cell r="BE53" t="str">
            <v>-</v>
          </cell>
          <cell r="BF53" t="str">
            <v>-</v>
          </cell>
          <cell r="BG53" t="str">
            <v>-</v>
          </cell>
          <cell r="BH53" t="str">
            <v>-</v>
          </cell>
          <cell r="BI53" t="str">
            <v>-</v>
          </cell>
          <cell r="BJ53" t="str">
            <v>-</v>
          </cell>
          <cell r="BK53" t="str">
            <v>-</v>
          </cell>
          <cell r="BL53" t="str">
            <v>-</v>
          </cell>
          <cell r="BM53" t="str">
            <v>-</v>
          </cell>
          <cell r="BN53" t="str">
            <v>-</v>
          </cell>
          <cell r="BO53" t="str">
            <v>-</v>
          </cell>
          <cell r="BP53" t="str">
            <v>-</v>
          </cell>
          <cell r="BQ53" t="str">
            <v>ленточный</v>
          </cell>
          <cell r="BS53" t="str">
            <v>Железобетонные</v>
          </cell>
          <cell r="BT53">
            <v>18137.400000000001</v>
          </cell>
          <cell r="BU53">
            <v>5</v>
          </cell>
          <cell r="BV53" t="str">
            <v>Панельные</v>
          </cell>
          <cell r="BW53">
            <v>1828.3</v>
          </cell>
          <cell r="BX53">
            <v>731.3</v>
          </cell>
          <cell r="BY53">
            <v>1815</v>
          </cell>
          <cell r="BZ53">
            <v>726</v>
          </cell>
          <cell r="CA53" t="str">
            <v>облицованный плиткой</v>
          </cell>
          <cell r="CB53">
            <v>7862.4</v>
          </cell>
          <cell r="CC53">
            <v>5072.6000000000004</v>
          </cell>
          <cell r="CD53">
            <v>1</v>
          </cell>
          <cell r="CE53">
            <v>1201</v>
          </cell>
          <cell r="CF53" t="str">
            <v>не скатная</v>
          </cell>
          <cell r="CG53">
            <v>0</v>
          </cell>
          <cell r="CH53">
            <v>0</v>
          </cell>
          <cell r="CI53">
            <v>1068.5</v>
          </cell>
          <cell r="CJ53" t="str">
            <v>На лестничной клетке</v>
          </cell>
          <cell r="CK53">
            <v>4</v>
          </cell>
          <cell r="CL53">
            <v>94.679999999999993</v>
          </cell>
          <cell r="CM53">
            <v>28</v>
          </cell>
          <cell r="CR53">
            <v>5.2</v>
          </cell>
          <cell r="CZ53">
            <v>72</v>
          </cell>
          <cell r="DA53">
            <v>1</v>
          </cell>
          <cell r="DB53">
            <v>0</v>
          </cell>
          <cell r="DC53">
            <v>0</v>
          </cell>
          <cell r="DD53">
            <v>244</v>
          </cell>
          <cell r="DE53">
            <v>3904</v>
          </cell>
          <cell r="DF53">
            <v>0</v>
          </cell>
          <cell r="DG53">
            <v>0</v>
          </cell>
          <cell r="DH53">
            <v>1</v>
          </cell>
          <cell r="DI53">
            <v>448</v>
          </cell>
          <cell r="DK53">
            <v>472</v>
          </cell>
          <cell r="DL53">
            <v>3400</v>
          </cell>
          <cell r="DM53">
            <v>144</v>
          </cell>
          <cell r="DO53">
            <v>2808</v>
          </cell>
          <cell r="DQ53">
            <v>2224</v>
          </cell>
          <cell r="DR53">
            <v>0</v>
          </cell>
          <cell r="DS53">
            <v>0</v>
          </cell>
          <cell r="DT53">
            <v>16</v>
          </cell>
          <cell r="DU53">
            <v>28</v>
          </cell>
          <cell r="DV53">
            <v>0</v>
          </cell>
          <cell r="DW53">
            <v>0</v>
          </cell>
          <cell r="DX53" t="str">
            <v>внутренние</v>
          </cell>
          <cell r="EE53">
            <v>36</v>
          </cell>
          <cell r="EF53">
            <v>107.6</v>
          </cell>
          <cell r="EG53">
            <v>8</v>
          </cell>
          <cell r="EH53">
            <v>38.4</v>
          </cell>
          <cell r="EI53">
            <v>15.12</v>
          </cell>
          <cell r="EK53">
            <v>11.16</v>
          </cell>
          <cell r="EL53">
            <v>8.64</v>
          </cell>
          <cell r="EM53">
            <v>31.68</v>
          </cell>
          <cell r="EN53">
            <v>15.600000000000001</v>
          </cell>
          <cell r="EO53">
            <v>15.2</v>
          </cell>
          <cell r="EP53">
            <v>14.7</v>
          </cell>
          <cell r="EQ53">
            <v>386</v>
          </cell>
          <cell r="ER53">
            <v>1.53</v>
          </cell>
          <cell r="ES53" t="str">
            <v>на 1-м этаже</v>
          </cell>
          <cell r="ET53" t="str">
            <v>Переносной</v>
          </cell>
          <cell r="EU53">
            <v>0</v>
          </cell>
          <cell r="EV53">
            <v>1</v>
          </cell>
          <cell r="EW53">
            <v>0</v>
          </cell>
          <cell r="EX53">
            <v>0</v>
          </cell>
          <cell r="EY53">
            <v>0</v>
          </cell>
          <cell r="FH53">
            <v>0</v>
          </cell>
          <cell r="FI53">
            <v>6</v>
          </cell>
        </row>
        <row r="54">
          <cell r="A54">
            <v>280022</v>
          </cell>
          <cell r="B54" t="str">
            <v>Каховка ул. д. 18 к. 1</v>
          </cell>
          <cell r="C54" t="str">
            <v>Каховка ул.</v>
          </cell>
          <cell r="D54">
            <v>18</v>
          </cell>
          <cell r="E54">
            <v>1</v>
          </cell>
          <cell r="F54" t="str">
            <v>Протокол общего собрания собственников</v>
          </cell>
          <cell r="I54" t="str">
            <v>-</v>
          </cell>
          <cell r="K54" t="str">
            <v>-</v>
          </cell>
          <cell r="L54" t="str">
            <v>договор</v>
          </cell>
          <cell r="M54" t="str">
            <v>за счет регионального оператора</v>
          </cell>
          <cell r="N54">
            <v>2003</v>
          </cell>
          <cell r="O54">
            <v>2003</v>
          </cell>
          <cell r="P54" t="str">
            <v>Индивид.</v>
          </cell>
          <cell r="Q54" t="str">
            <v>МКД</v>
          </cell>
          <cell r="R54">
            <v>22</v>
          </cell>
          <cell r="S54">
            <v>22</v>
          </cell>
          <cell r="T54">
            <v>6</v>
          </cell>
          <cell r="U54">
            <v>9</v>
          </cell>
          <cell r="V54">
            <v>6</v>
          </cell>
          <cell r="W54">
            <v>463</v>
          </cell>
          <cell r="X54">
            <v>444</v>
          </cell>
          <cell r="Y54">
            <v>19</v>
          </cell>
          <cell r="Z54">
            <v>11</v>
          </cell>
          <cell r="AC54">
            <v>15</v>
          </cell>
          <cell r="AD54">
            <v>32</v>
          </cell>
          <cell r="AE54">
            <v>2</v>
          </cell>
          <cell r="AF54">
            <v>1</v>
          </cell>
          <cell r="AG54">
            <v>1</v>
          </cell>
          <cell r="AH54">
            <v>48514.399999999994</v>
          </cell>
          <cell r="AI54">
            <v>36878.299999999996</v>
          </cell>
          <cell r="AJ54">
            <v>11636.1</v>
          </cell>
          <cell r="AK54">
            <v>10487.4</v>
          </cell>
          <cell r="AM54">
            <v>1725</v>
          </cell>
          <cell r="AN54">
            <v>4053</v>
          </cell>
          <cell r="AO54">
            <v>4324.2</v>
          </cell>
          <cell r="AP54">
            <v>2354.6999999999998</v>
          </cell>
          <cell r="AQ54">
            <v>609.09</v>
          </cell>
          <cell r="AR54">
            <v>5168.91</v>
          </cell>
          <cell r="AS54">
            <v>128.4</v>
          </cell>
          <cell r="AT54" t="str">
            <v>Панельные</v>
          </cell>
          <cell r="AU54" t="str">
            <v>рубероид</v>
          </cell>
          <cell r="AV54">
            <v>444</v>
          </cell>
          <cell r="AZ54" t="str">
            <v>нет</v>
          </cell>
          <cell r="BA54" t="str">
            <v>-</v>
          </cell>
          <cell r="BB54" t="str">
            <v>-</v>
          </cell>
          <cell r="BC54" t="str">
            <v>-</v>
          </cell>
          <cell r="BD54" t="str">
            <v>-</v>
          </cell>
          <cell r="BE54" t="str">
            <v>-</v>
          </cell>
          <cell r="BF54" t="str">
            <v>-</v>
          </cell>
          <cell r="BG54" t="str">
            <v>-</v>
          </cell>
          <cell r="BH54" t="str">
            <v>-</v>
          </cell>
          <cell r="BI54" t="str">
            <v>-</v>
          </cell>
          <cell r="BJ54" t="str">
            <v>-</v>
          </cell>
          <cell r="BK54" t="str">
            <v>-</v>
          </cell>
          <cell r="BL54" t="str">
            <v>-</v>
          </cell>
          <cell r="BM54" t="str">
            <v>-</v>
          </cell>
          <cell r="BN54" t="str">
            <v>-</v>
          </cell>
          <cell r="BO54" t="str">
            <v>-</v>
          </cell>
          <cell r="BP54" t="str">
            <v>-</v>
          </cell>
          <cell r="BQ54" t="str">
            <v>ленточный</v>
          </cell>
          <cell r="BS54" t="str">
            <v>Железобетонные</v>
          </cell>
          <cell r="BU54">
            <v>7</v>
          </cell>
          <cell r="BV54" t="str">
            <v>Панельные</v>
          </cell>
          <cell r="CA54" t="str">
            <v>окрашенный</v>
          </cell>
          <cell r="CD54">
            <v>1</v>
          </cell>
          <cell r="CE54">
            <v>4098</v>
          </cell>
          <cell r="CF54" t="str">
            <v>не скатная</v>
          </cell>
          <cell r="CI54">
            <v>2354.6999999999998</v>
          </cell>
          <cell r="CJ54" t="str">
            <v>На лестничной клетке</v>
          </cell>
          <cell r="CK54">
            <v>6</v>
          </cell>
          <cell r="CL54">
            <v>347.16</v>
          </cell>
          <cell r="CM54">
            <v>107</v>
          </cell>
          <cell r="CR54">
            <v>27.599999999999994</v>
          </cell>
          <cell r="DE54">
            <v>1796.6</v>
          </cell>
          <cell r="DF54">
            <v>0</v>
          </cell>
          <cell r="DL54">
            <v>3556</v>
          </cell>
          <cell r="DM54">
            <v>444</v>
          </cell>
          <cell r="DO54">
            <v>3827.6</v>
          </cell>
          <cell r="DT54">
            <v>18</v>
          </cell>
          <cell r="DX54" t="str">
            <v>внутренние</v>
          </cell>
          <cell r="EF54">
            <v>191.4</v>
          </cell>
          <cell r="EH54">
            <v>0</v>
          </cell>
          <cell r="EI54">
            <v>55.44</v>
          </cell>
          <cell r="EK54">
            <v>16.740000000000002</v>
          </cell>
          <cell r="EL54">
            <v>118.80000000000001</v>
          </cell>
          <cell r="EM54">
            <v>116.16</v>
          </cell>
          <cell r="EN54">
            <v>48.1</v>
          </cell>
          <cell r="EO54">
            <v>0</v>
          </cell>
          <cell r="EP54">
            <v>73.8</v>
          </cell>
          <cell r="EQ54">
            <v>957</v>
          </cell>
          <cell r="ER54">
            <v>3.79</v>
          </cell>
          <cell r="ES54" t="str">
            <v>на 1-м этаже</v>
          </cell>
          <cell r="ET54" t="str">
            <v>Контейнер</v>
          </cell>
          <cell r="EU54">
            <v>6</v>
          </cell>
          <cell r="EV54">
            <v>3</v>
          </cell>
          <cell r="EW54">
            <v>1</v>
          </cell>
          <cell r="EX54">
            <v>1</v>
          </cell>
          <cell r="EY54">
            <v>0</v>
          </cell>
          <cell r="FI54">
            <v>1</v>
          </cell>
        </row>
        <row r="55">
          <cell r="A55">
            <v>9731</v>
          </cell>
          <cell r="B55" t="str">
            <v>Каховка ул. д. 18 к. 3</v>
          </cell>
          <cell r="C55" t="str">
            <v>Каховка ул.</v>
          </cell>
          <cell r="D55">
            <v>18</v>
          </cell>
          <cell r="E55">
            <v>3</v>
          </cell>
          <cell r="F55" t="str">
            <v>Протокол общего собрания собственников</v>
          </cell>
          <cell r="I55" t="str">
            <v>-</v>
          </cell>
          <cell r="K55" t="str">
            <v>-</v>
          </cell>
          <cell r="L55" t="str">
            <v>договор</v>
          </cell>
          <cell r="M55" t="str">
            <v>за счет регионального оператора</v>
          </cell>
          <cell r="N55">
            <v>1962</v>
          </cell>
          <cell r="O55">
            <v>1962</v>
          </cell>
          <cell r="P55" t="str">
            <v>I-510</v>
          </cell>
          <cell r="Q55" t="str">
            <v>МКД</v>
          </cell>
          <cell r="R55">
            <v>5</v>
          </cell>
          <cell r="S55">
            <v>5</v>
          </cell>
          <cell r="T55">
            <v>4</v>
          </cell>
          <cell r="W55">
            <v>84</v>
          </cell>
          <cell r="X55">
            <v>80</v>
          </cell>
          <cell r="Y55">
            <v>4</v>
          </cell>
          <cell r="Z55">
            <v>0</v>
          </cell>
          <cell r="AA55">
            <v>20</v>
          </cell>
          <cell r="AB55">
            <v>36</v>
          </cell>
          <cell r="AC55">
            <v>0</v>
          </cell>
          <cell r="AD55">
            <v>0</v>
          </cell>
          <cell r="AE55">
            <v>0</v>
          </cell>
          <cell r="AF55">
            <v>1</v>
          </cell>
          <cell r="AG55">
            <v>1</v>
          </cell>
          <cell r="AH55">
            <v>3499.1</v>
          </cell>
          <cell r="AI55">
            <v>3499.1</v>
          </cell>
          <cell r="AJ55">
            <v>0</v>
          </cell>
          <cell r="AK55">
            <v>2194.6</v>
          </cell>
          <cell r="AL55">
            <v>397</v>
          </cell>
          <cell r="AM55">
            <v>374</v>
          </cell>
          <cell r="AN55">
            <v>8</v>
          </cell>
          <cell r="AP55">
            <v>906.3</v>
          </cell>
          <cell r="AQ55">
            <v>150.22999999999999</v>
          </cell>
          <cell r="AR55">
            <v>231.77</v>
          </cell>
          <cell r="AS55">
            <v>0</v>
          </cell>
          <cell r="AT55" t="str">
            <v>Блочные</v>
          </cell>
          <cell r="AU55" t="str">
            <v>рубероид</v>
          </cell>
          <cell r="AV55">
            <v>80</v>
          </cell>
          <cell r="AZ55" t="str">
            <v>нет</v>
          </cell>
          <cell r="BA55" t="str">
            <v>-</v>
          </cell>
          <cell r="BB55" t="str">
            <v>-</v>
          </cell>
          <cell r="BC55" t="str">
            <v>-</v>
          </cell>
          <cell r="BD55" t="str">
            <v>-</v>
          </cell>
          <cell r="BE55" t="str">
            <v>-</v>
          </cell>
          <cell r="BF55" t="str">
            <v>-</v>
          </cell>
          <cell r="BG55" t="str">
            <v>-</v>
          </cell>
          <cell r="BH55" t="str">
            <v>-</v>
          </cell>
          <cell r="BI55" t="str">
            <v>-</v>
          </cell>
          <cell r="BJ55" t="str">
            <v>-</v>
          </cell>
          <cell r="BK55" t="str">
            <v>-</v>
          </cell>
          <cell r="BL55" t="str">
            <v>-</v>
          </cell>
          <cell r="BM55" t="str">
            <v>-</v>
          </cell>
          <cell r="BN55" t="str">
            <v>-</v>
          </cell>
          <cell r="BO55" t="str">
            <v>-</v>
          </cell>
          <cell r="BP55" t="str">
            <v>-</v>
          </cell>
          <cell r="BQ55" t="str">
            <v>ленточный</v>
          </cell>
          <cell r="BS55" t="str">
            <v>Железобетонные</v>
          </cell>
          <cell r="BT55">
            <v>7760</v>
          </cell>
          <cell r="BU55">
            <v>5</v>
          </cell>
          <cell r="BV55" t="str">
            <v>Панельные</v>
          </cell>
          <cell r="BW55">
            <v>985</v>
          </cell>
          <cell r="BX55">
            <v>394</v>
          </cell>
          <cell r="BY55">
            <v>985</v>
          </cell>
          <cell r="BZ55">
            <v>394</v>
          </cell>
          <cell r="CA55" t="str">
            <v>окрашенный</v>
          </cell>
          <cell r="CB55">
            <v>1852</v>
          </cell>
          <cell r="CC55">
            <v>1722</v>
          </cell>
          <cell r="CD55">
            <v>1</v>
          </cell>
          <cell r="CE55">
            <v>997</v>
          </cell>
          <cell r="CF55" t="str">
            <v>не скатная</v>
          </cell>
          <cell r="CG55">
            <v>160</v>
          </cell>
          <cell r="CH55">
            <v>253</v>
          </cell>
          <cell r="CI55">
            <v>906.3</v>
          </cell>
          <cell r="CK55">
            <v>0</v>
          </cell>
          <cell r="CL55">
            <v>0</v>
          </cell>
          <cell r="CM55">
            <v>0</v>
          </cell>
          <cell r="CR55">
            <v>0</v>
          </cell>
          <cell r="CZ55">
            <v>1</v>
          </cell>
          <cell r="DA55">
            <v>1</v>
          </cell>
          <cell r="DB55">
            <v>162</v>
          </cell>
          <cell r="DC55">
            <v>400</v>
          </cell>
          <cell r="DD55">
            <v>48</v>
          </cell>
          <cell r="DE55">
            <v>2032</v>
          </cell>
          <cell r="DF55">
            <v>0</v>
          </cell>
          <cell r="DG55">
            <v>0</v>
          </cell>
          <cell r="DH55">
            <v>4</v>
          </cell>
          <cell r="DI55">
            <v>248</v>
          </cell>
          <cell r="DK55">
            <v>85</v>
          </cell>
          <cell r="DL55">
            <v>935</v>
          </cell>
          <cell r="DM55">
            <v>80</v>
          </cell>
          <cell r="DO55">
            <v>967</v>
          </cell>
          <cell r="DQ55">
            <v>648</v>
          </cell>
          <cell r="DR55">
            <v>594</v>
          </cell>
          <cell r="DS55">
            <v>87</v>
          </cell>
          <cell r="DT55">
            <v>16</v>
          </cell>
          <cell r="DU55">
            <v>16</v>
          </cell>
          <cell r="DV55">
            <v>16</v>
          </cell>
          <cell r="DW55">
            <v>0</v>
          </cell>
          <cell r="DX55" t="str">
            <v>наружные</v>
          </cell>
          <cell r="EE55">
            <v>32</v>
          </cell>
          <cell r="EF55">
            <v>29.44</v>
          </cell>
          <cell r="EG55">
            <v>8</v>
          </cell>
          <cell r="EH55">
            <v>38.4</v>
          </cell>
          <cell r="EI55">
            <v>7.68</v>
          </cell>
          <cell r="EK55">
            <v>11.16</v>
          </cell>
          <cell r="EL55">
            <v>4.8</v>
          </cell>
          <cell r="EM55">
            <v>17.600000000000001</v>
          </cell>
          <cell r="EN55">
            <v>9.1</v>
          </cell>
          <cell r="EO55">
            <v>0</v>
          </cell>
          <cell r="EP55">
            <v>0</v>
          </cell>
          <cell r="EQ55">
            <v>187</v>
          </cell>
          <cell r="ER55">
            <v>0</v>
          </cell>
          <cell r="ES55" t="str">
            <v>нет</v>
          </cell>
          <cell r="ET55">
            <v>0</v>
          </cell>
          <cell r="EU55">
            <v>0</v>
          </cell>
          <cell r="EV55">
            <v>1</v>
          </cell>
          <cell r="EW55">
            <v>0</v>
          </cell>
          <cell r="EX55">
            <v>0</v>
          </cell>
          <cell r="EY55">
            <v>1</v>
          </cell>
          <cell r="FH55">
            <v>0</v>
          </cell>
          <cell r="FI55">
            <v>5</v>
          </cell>
        </row>
        <row r="56">
          <cell r="A56">
            <v>9732</v>
          </cell>
          <cell r="B56" t="str">
            <v>Каховка ул. д. 18 к. 4</v>
          </cell>
          <cell r="C56" t="str">
            <v>Каховка ул.</v>
          </cell>
          <cell r="D56">
            <v>18</v>
          </cell>
          <cell r="E56">
            <v>4</v>
          </cell>
          <cell r="F56" t="str">
            <v>Протокол общего собрания собственников</v>
          </cell>
          <cell r="I56" t="str">
            <v>-</v>
          </cell>
          <cell r="K56" t="str">
            <v>-</v>
          </cell>
          <cell r="L56" t="str">
            <v>договор</v>
          </cell>
          <cell r="M56" t="str">
            <v>за счет регионального оператора</v>
          </cell>
          <cell r="N56">
            <v>1963</v>
          </cell>
          <cell r="O56">
            <v>1963</v>
          </cell>
          <cell r="P56" t="str">
            <v>I-510</v>
          </cell>
          <cell r="Q56" t="str">
            <v>МКД</v>
          </cell>
          <cell r="R56">
            <v>5</v>
          </cell>
          <cell r="S56">
            <v>5</v>
          </cell>
          <cell r="T56">
            <v>4</v>
          </cell>
          <cell r="W56">
            <v>80</v>
          </cell>
          <cell r="X56">
            <v>77</v>
          </cell>
          <cell r="Y56">
            <v>3</v>
          </cell>
          <cell r="Z56">
            <v>1</v>
          </cell>
          <cell r="AA56">
            <v>20</v>
          </cell>
          <cell r="AB56">
            <v>36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3531.1000000000008</v>
          </cell>
          <cell r="AI56">
            <v>3403.8000000000006</v>
          </cell>
          <cell r="AJ56">
            <v>127.3</v>
          </cell>
          <cell r="AK56">
            <v>2190.8000000000002</v>
          </cell>
          <cell r="AL56">
            <v>397</v>
          </cell>
          <cell r="AM56">
            <v>372</v>
          </cell>
          <cell r="AN56">
            <v>13</v>
          </cell>
          <cell r="AP56">
            <v>902.9</v>
          </cell>
          <cell r="AQ56">
            <v>151.59</v>
          </cell>
          <cell r="AR56">
            <v>233.41</v>
          </cell>
          <cell r="AS56">
            <v>0</v>
          </cell>
          <cell r="AT56" t="str">
            <v>Блочные</v>
          </cell>
          <cell r="AU56" t="str">
            <v>рулонная</v>
          </cell>
          <cell r="AV56">
            <v>77</v>
          </cell>
          <cell r="AZ56" t="str">
            <v>нет</v>
          </cell>
          <cell r="BA56" t="str">
            <v>-</v>
          </cell>
          <cell r="BB56" t="str">
            <v>-</v>
          </cell>
          <cell r="BC56" t="str">
            <v>-</v>
          </cell>
          <cell r="BD56" t="str">
            <v>-</v>
          </cell>
          <cell r="BE56" t="str">
            <v>-</v>
          </cell>
          <cell r="BF56" t="str">
            <v>-</v>
          </cell>
          <cell r="BG56" t="str">
            <v>-</v>
          </cell>
          <cell r="BH56" t="str">
            <v>-</v>
          </cell>
          <cell r="BI56" t="str">
            <v>-</v>
          </cell>
          <cell r="BJ56" t="str">
            <v>-</v>
          </cell>
          <cell r="BK56" t="str">
            <v>-</v>
          </cell>
          <cell r="BL56" t="str">
            <v>-</v>
          </cell>
          <cell r="BM56" t="str">
            <v>-</v>
          </cell>
          <cell r="BN56" t="str">
            <v>-</v>
          </cell>
          <cell r="BO56" t="str">
            <v>-</v>
          </cell>
          <cell r="BP56" t="str">
            <v>-</v>
          </cell>
          <cell r="BQ56" t="str">
            <v>ленточный</v>
          </cell>
          <cell r="BS56" t="str">
            <v>Железобетонные</v>
          </cell>
          <cell r="BT56">
            <v>7760</v>
          </cell>
          <cell r="BU56">
            <v>5</v>
          </cell>
          <cell r="BV56" t="str">
            <v>Панельные</v>
          </cell>
          <cell r="BW56">
            <v>985</v>
          </cell>
          <cell r="BX56">
            <v>394</v>
          </cell>
          <cell r="BY56">
            <v>985</v>
          </cell>
          <cell r="BZ56">
            <v>394</v>
          </cell>
          <cell r="CA56" t="str">
            <v>окрашенный</v>
          </cell>
          <cell r="CB56">
            <v>1852</v>
          </cell>
          <cell r="CC56">
            <v>1722</v>
          </cell>
          <cell r="CD56">
            <v>1</v>
          </cell>
          <cell r="CE56">
            <v>997</v>
          </cell>
          <cell r="CF56" t="str">
            <v>не скатная</v>
          </cell>
          <cell r="CG56">
            <v>160</v>
          </cell>
          <cell r="CH56">
            <v>253</v>
          </cell>
          <cell r="CI56">
            <v>902.9</v>
          </cell>
          <cell r="CK56">
            <v>0</v>
          </cell>
          <cell r="CL56">
            <v>0</v>
          </cell>
          <cell r="CM56">
            <v>0</v>
          </cell>
          <cell r="CR56">
            <v>0</v>
          </cell>
          <cell r="CZ56">
            <v>1</v>
          </cell>
          <cell r="DA56">
            <v>1</v>
          </cell>
          <cell r="DB56">
            <v>162</v>
          </cell>
          <cell r="DC56">
            <v>400</v>
          </cell>
          <cell r="DD56">
            <v>48</v>
          </cell>
          <cell r="DE56">
            <v>2032</v>
          </cell>
          <cell r="DF56">
            <v>0</v>
          </cell>
          <cell r="DG56">
            <v>0</v>
          </cell>
          <cell r="DH56">
            <v>4</v>
          </cell>
          <cell r="DI56">
            <v>248</v>
          </cell>
          <cell r="DK56">
            <v>85</v>
          </cell>
          <cell r="DL56">
            <v>935</v>
          </cell>
          <cell r="DM56">
            <v>77</v>
          </cell>
          <cell r="DO56">
            <v>967</v>
          </cell>
          <cell r="DQ56">
            <v>648</v>
          </cell>
          <cell r="DR56">
            <v>594</v>
          </cell>
          <cell r="DS56">
            <v>87</v>
          </cell>
          <cell r="DT56">
            <v>16</v>
          </cell>
          <cell r="DU56">
            <v>16</v>
          </cell>
          <cell r="DV56">
            <v>16</v>
          </cell>
          <cell r="DW56">
            <v>0</v>
          </cell>
          <cell r="DX56" t="str">
            <v>наружные</v>
          </cell>
          <cell r="EE56">
            <v>32</v>
          </cell>
          <cell r="EF56">
            <v>29.44</v>
          </cell>
          <cell r="EG56">
            <v>8</v>
          </cell>
          <cell r="EH56">
            <v>38.4</v>
          </cell>
          <cell r="EI56">
            <v>7.68</v>
          </cell>
          <cell r="EK56">
            <v>11.16</v>
          </cell>
          <cell r="EL56">
            <v>4.8</v>
          </cell>
          <cell r="EM56">
            <v>17.600000000000001</v>
          </cell>
          <cell r="EN56">
            <v>8.4500000000000011</v>
          </cell>
          <cell r="EO56">
            <v>0</v>
          </cell>
          <cell r="EP56">
            <v>0</v>
          </cell>
          <cell r="EQ56">
            <v>198</v>
          </cell>
          <cell r="ER56">
            <v>0</v>
          </cell>
          <cell r="ES56" t="str">
            <v>нет</v>
          </cell>
          <cell r="ET56">
            <v>0</v>
          </cell>
          <cell r="EU56">
            <v>0</v>
          </cell>
          <cell r="EV56">
            <v>1</v>
          </cell>
          <cell r="EW56">
            <v>0</v>
          </cell>
          <cell r="EX56">
            <v>0</v>
          </cell>
          <cell r="EY56">
            <v>1</v>
          </cell>
          <cell r="FH56">
            <v>0</v>
          </cell>
          <cell r="FI56">
            <v>5</v>
          </cell>
        </row>
        <row r="57">
          <cell r="A57">
            <v>9733</v>
          </cell>
          <cell r="B57" t="str">
            <v>Каховка ул. д. 18 к. 5</v>
          </cell>
          <cell r="C57" t="str">
            <v>Каховка ул.</v>
          </cell>
          <cell r="D57">
            <v>18</v>
          </cell>
          <cell r="E57">
            <v>5</v>
          </cell>
          <cell r="F57" t="str">
            <v>Протокол общего собрания собственников</v>
          </cell>
          <cell r="I57" t="str">
            <v>-</v>
          </cell>
          <cell r="K57" t="str">
            <v>-</v>
          </cell>
          <cell r="L57" t="str">
            <v>договор</v>
          </cell>
          <cell r="M57" t="str">
            <v>за счет регионального оператора</v>
          </cell>
          <cell r="N57">
            <v>1963</v>
          </cell>
          <cell r="O57">
            <v>1963</v>
          </cell>
          <cell r="P57" t="str">
            <v>I-510</v>
          </cell>
          <cell r="Q57" t="str">
            <v>МКД</v>
          </cell>
          <cell r="R57">
            <v>5</v>
          </cell>
          <cell r="S57">
            <v>5</v>
          </cell>
          <cell r="T57">
            <v>4</v>
          </cell>
          <cell r="W57">
            <v>80</v>
          </cell>
          <cell r="X57">
            <v>79</v>
          </cell>
          <cell r="Y57">
            <v>1</v>
          </cell>
          <cell r="Z57">
            <v>0</v>
          </cell>
          <cell r="AA57">
            <v>20</v>
          </cell>
          <cell r="AB57">
            <v>36</v>
          </cell>
          <cell r="AC57">
            <v>0</v>
          </cell>
          <cell r="AD57">
            <v>0</v>
          </cell>
          <cell r="AE57">
            <v>0</v>
          </cell>
          <cell r="AF57">
            <v>1</v>
          </cell>
          <cell r="AG57">
            <v>1</v>
          </cell>
          <cell r="AH57">
            <v>3509.2000000000003</v>
          </cell>
          <cell r="AI57">
            <v>3489.3</v>
          </cell>
          <cell r="AJ57">
            <v>19.899999999999999</v>
          </cell>
          <cell r="AK57">
            <v>2196.8000000000002</v>
          </cell>
          <cell r="AL57">
            <v>397</v>
          </cell>
          <cell r="AM57">
            <v>389</v>
          </cell>
          <cell r="AP57">
            <v>903.9</v>
          </cell>
          <cell r="AQ57">
            <v>156.74</v>
          </cell>
          <cell r="AR57">
            <v>232.26</v>
          </cell>
          <cell r="AS57">
            <v>0</v>
          </cell>
          <cell r="AT57" t="str">
            <v>Блочные</v>
          </cell>
          <cell r="AU57" t="str">
            <v>рубероид</v>
          </cell>
          <cell r="AV57">
            <v>79</v>
          </cell>
          <cell r="AZ57" t="str">
            <v>нет</v>
          </cell>
          <cell r="BA57" t="str">
            <v>-</v>
          </cell>
          <cell r="BB57" t="str">
            <v>-</v>
          </cell>
          <cell r="BC57" t="str">
            <v>-</v>
          </cell>
          <cell r="BD57" t="str">
            <v>-</v>
          </cell>
          <cell r="BE57" t="str">
            <v>-</v>
          </cell>
          <cell r="BF57" t="str">
            <v>-</v>
          </cell>
          <cell r="BG57" t="str">
            <v>-</v>
          </cell>
          <cell r="BH57" t="str">
            <v>-</v>
          </cell>
          <cell r="BI57" t="str">
            <v>-</v>
          </cell>
          <cell r="BJ57" t="str">
            <v>-</v>
          </cell>
          <cell r="BK57" t="str">
            <v>-</v>
          </cell>
          <cell r="BL57" t="str">
            <v>-</v>
          </cell>
          <cell r="BM57" t="str">
            <v>-</v>
          </cell>
          <cell r="BN57" t="str">
            <v>-</v>
          </cell>
          <cell r="BO57" t="str">
            <v>-</v>
          </cell>
          <cell r="BP57" t="str">
            <v>-</v>
          </cell>
          <cell r="BQ57" t="str">
            <v>ленточный</v>
          </cell>
          <cell r="BS57" t="str">
            <v>Железобетонные</v>
          </cell>
          <cell r="BT57">
            <v>7760</v>
          </cell>
          <cell r="BU57">
            <v>5</v>
          </cell>
          <cell r="BV57" t="str">
            <v>Панельные</v>
          </cell>
          <cell r="BW57">
            <v>985</v>
          </cell>
          <cell r="BX57">
            <v>394</v>
          </cell>
          <cell r="BY57">
            <v>985</v>
          </cell>
          <cell r="BZ57">
            <v>394</v>
          </cell>
          <cell r="CA57" t="str">
            <v>окрашенный</v>
          </cell>
          <cell r="CB57">
            <v>1852</v>
          </cell>
          <cell r="CC57">
            <v>1722</v>
          </cell>
          <cell r="CD57">
            <v>1</v>
          </cell>
          <cell r="CE57">
            <v>997</v>
          </cell>
          <cell r="CF57" t="str">
            <v>не скатная</v>
          </cell>
          <cell r="CG57">
            <v>160</v>
          </cell>
          <cell r="CH57">
            <v>253</v>
          </cell>
          <cell r="CI57">
            <v>903.9</v>
          </cell>
          <cell r="CK57">
            <v>0</v>
          </cell>
          <cell r="CL57">
            <v>0</v>
          </cell>
          <cell r="CM57">
            <v>0</v>
          </cell>
          <cell r="CR57">
            <v>0</v>
          </cell>
          <cell r="CZ57">
            <v>1</v>
          </cell>
          <cell r="DA57">
            <v>1</v>
          </cell>
          <cell r="DB57">
            <v>162</v>
          </cell>
          <cell r="DC57">
            <v>400</v>
          </cell>
          <cell r="DD57">
            <v>48</v>
          </cell>
          <cell r="DE57">
            <v>2032</v>
          </cell>
          <cell r="DF57">
            <v>0</v>
          </cell>
          <cell r="DG57">
            <v>0</v>
          </cell>
          <cell r="DH57">
            <v>4</v>
          </cell>
          <cell r="DI57">
            <v>248</v>
          </cell>
          <cell r="DK57">
            <v>85</v>
          </cell>
          <cell r="DL57">
            <v>935</v>
          </cell>
          <cell r="DM57">
            <v>79</v>
          </cell>
          <cell r="DO57">
            <v>967</v>
          </cell>
          <cell r="DQ57">
            <v>648</v>
          </cell>
          <cell r="DR57">
            <v>594</v>
          </cell>
          <cell r="DS57">
            <v>87</v>
          </cell>
          <cell r="DT57">
            <v>16</v>
          </cell>
          <cell r="DU57">
            <v>16</v>
          </cell>
          <cell r="DV57">
            <v>16</v>
          </cell>
          <cell r="DW57">
            <v>0</v>
          </cell>
          <cell r="DX57" t="str">
            <v>наружные</v>
          </cell>
          <cell r="EE57">
            <v>32</v>
          </cell>
          <cell r="EF57">
            <v>29.44</v>
          </cell>
          <cell r="EG57">
            <v>8</v>
          </cell>
          <cell r="EH57">
            <v>38.4</v>
          </cell>
          <cell r="EI57">
            <v>7.68</v>
          </cell>
          <cell r="EK57">
            <v>11.16</v>
          </cell>
          <cell r="EL57">
            <v>4.8</v>
          </cell>
          <cell r="EM57">
            <v>17.600000000000001</v>
          </cell>
          <cell r="EN57">
            <v>9.1</v>
          </cell>
          <cell r="EO57">
            <v>0</v>
          </cell>
          <cell r="EP57">
            <v>0</v>
          </cell>
          <cell r="EQ57">
            <v>212</v>
          </cell>
          <cell r="ER57">
            <v>0</v>
          </cell>
          <cell r="ES57" t="str">
            <v>нет</v>
          </cell>
          <cell r="ET57">
            <v>0</v>
          </cell>
          <cell r="EU57">
            <v>0</v>
          </cell>
          <cell r="EV57">
            <v>1</v>
          </cell>
          <cell r="EW57">
            <v>0</v>
          </cell>
          <cell r="EX57">
            <v>0</v>
          </cell>
          <cell r="EY57">
            <v>1</v>
          </cell>
          <cell r="FH57">
            <v>0</v>
          </cell>
          <cell r="FI57">
            <v>5</v>
          </cell>
        </row>
        <row r="58">
          <cell r="A58">
            <v>9738</v>
          </cell>
          <cell r="B58" t="str">
            <v>Каховка ул. д. 22 к. 1</v>
          </cell>
          <cell r="C58" t="str">
            <v>Каховка ул.</v>
          </cell>
          <cell r="D58">
            <v>22</v>
          </cell>
          <cell r="E58">
            <v>1</v>
          </cell>
          <cell r="F58" t="str">
            <v>Протокол общего собрания собственников</v>
          </cell>
          <cell r="I58" t="str">
            <v>-</v>
          </cell>
          <cell r="K58" t="str">
            <v>-</v>
          </cell>
          <cell r="L58" t="str">
            <v>договор</v>
          </cell>
          <cell r="M58" t="str">
            <v>за счет регионального оператора</v>
          </cell>
          <cell r="N58">
            <v>1962</v>
          </cell>
          <cell r="O58">
            <v>1962</v>
          </cell>
          <cell r="P58" t="str">
            <v>I-510</v>
          </cell>
          <cell r="Q58" t="str">
            <v>МКД</v>
          </cell>
          <cell r="R58">
            <v>5</v>
          </cell>
          <cell r="S58">
            <v>5</v>
          </cell>
          <cell r="T58">
            <v>3</v>
          </cell>
          <cell r="W58">
            <v>60</v>
          </cell>
          <cell r="X58">
            <v>60</v>
          </cell>
          <cell r="Y58">
            <v>0</v>
          </cell>
          <cell r="Z58">
            <v>0</v>
          </cell>
          <cell r="AA58">
            <v>15</v>
          </cell>
          <cell r="AB58">
            <v>15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  <cell r="AG58">
            <v>1</v>
          </cell>
          <cell r="AH58">
            <v>2558.3000000000002</v>
          </cell>
          <cell r="AI58">
            <v>2558.3000000000002</v>
          </cell>
          <cell r="AJ58">
            <v>0</v>
          </cell>
          <cell r="AK58">
            <v>1613.6</v>
          </cell>
          <cell r="AL58">
            <v>84.6</v>
          </cell>
          <cell r="AM58">
            <v>282</v>
          </cell>
          <cell r="AP58">
            <v>665.8</v>
          </cell>
          <cell r="AQ58">
            <v>113.2</v>
          </cell>
          <cell r="AR58">
            <v>168.8</v>
          </cell>
          <cell r="AS58">
            <v>0</v>
          </cell>
          <cell r="AT58" t="str">
            <v>Блочные</v>
          </cell>
          <cell r="AU58" t="str">
            <v>рубероид</v>
          </cell>
          <cell r="AV58">
            <v>60</v>
          </cell>
          <cell r="AZ58" t="str">
            <v>нет</v>
          </cell>
          <cell r="BA58" t="str">
            <v>-</v>
          </cell>
          <cell r="BB58" t="str">
            <v>-</v>
          </cell>
          <cell r="BC58" t="str">
            <v>-</v>
          </cell>
          <cell r="BD58" t="str">
            <v>-</v>
          </cell>
          <cell r="BE58" t="str">
            <v>-</v>
          </cell>
          <cell r="BF58" t="str">
            <v>-</v>
          </cell>
          <cell r="BG58" t="str">
            <v>-</v>
          </cell>
          <cell r="BH58" t="str">
            <v>-</v>
          </cell>
          <cell r="BI58" t="str">
            <v>-</v>
          </cell>
          <cell r="BJ58" t="str">
            <v>-</v>
          </cell>
          <cell r="BK58" t="str">
            <v>-</v>
          </cell>
          <cell r="BL58" t="str">
            <v>-</v>
          </cell>
          <cell r="BM58" t="str">
            <v>-</v>
          </cell>
          <cell r="BN58" t="str">
            <v>-</v>
          </cell>
          <cell r="BO58" t="str">
            <v>-</v>
          </cell>
          <cell r="BP58" t="str">
            <v>-</v>
          </cell>
          <cell r="BQ58" t="str">
            <v>ленточный</v>
          </cell>
          <cell r="BS58" t="str">
            <v>Железобетонные</v>
          </cell>
          <cell r="BT58">
            <v>4320</v>
          </cell>
          <cell r="BU58">
            <v>4</v>
          </cell>
          <cell r="BV58" t="str">
            <v>Панельные</v>
          </cell>
          <cell r="BW58">
            <v>1827.5</v>
          </cell>
          <cell r="BX58">
            <v>831</v>
          </cell>
          <cell r="BY58">
            <v>827.5</v>
          </cell>
          <cell r="BZ58">
            <v>331</v>
          </cell>
          <cell r="CA58" t="str">
            <v>окрашенный</v>
          </cell>
          <cell r="CB58">
            <v>1458</v>
          </cell>
          <cell r="CC58">
            <v>1354.8</v>
          </cell>
          <cell r="CD58">
            <v>1</v>
          </cell>
          <cell r="CE58">
            <v>732</v>
          </cell>
          <cell r="CF58" t="str">
            <v>не скатная</v>
          </cell>
          <cell r="CG58">
            <v>125.1</v>
          </cell>
          <cell r="CH58">
            <v>197.9</v>
          </cell>
          <cell r="CI58">
            <v>665.8</v>
          </cell>
          <cell r="CK58">
            <v>0</v>
          </cell>
          <cell r="CL58">
            <v>0</v>
          </cell>
          <cell r="CM58">
            <v>0</v>
          </cell>
          <cell r="CR58">
            <v>0</v>
          </cell>
          <cell r="CZ58">
            <v>1</v>
          </cell>
          <cell r="DA58">
            <v>1</v>
          </cell>
          <cell r="DB58">
            <v>180</v>
          </cell>
          <cell r="DC58">
            <v>1300</v>
          </cell>
          <cell r="DD58">
            <v>33</v>
          </cell>
          <cell r="DE58">
            <v>1317.5</v>
          </cell>
          <cell r="DF58">
            <v>0</v>
          </cell>
          <cell r="DG58">
            <v>0</v>
          </cell>
          <cell r="DH58">
            <v>3</v>
          </cell>
          <cell r="DI58">
            <v>187</v>
          </cell>
          <cell r="DK58">
            <v>39</v>
          </cell>
          <cell r="DL58">
            <v>724.5</v>
          </cell>
          <cell r="DM58">
            <v>60</v>
          </cell>
          <cell r="DO58">
            <v>474.21999999999997</v>
          </cell>
          <cell r="DQ58">
            <v>666</v>
          </cell>
          <cell r="DR58">
            <v>484</v>
          </cell>
          <cell r="DS58">
            <v>87</v>
          </cell>
          <cell r="DT58">
            <v>12</v>
          </cell>
          <cell r="DU58">
            <v>12</v>
          </cell>
          <cell r="DV58">
            <v>15</v>
          </cell>
          <cell r="DW58">
            <v>0</v>
          </cell>
          <cell r="DX58" t="str">
            <v>наружные</v>
          </cell>
          <cell r="EE58">
            <v>12</v>
          </cell>
          <cell r="EF58">
            <v>22.1</v>
          </cell>
          <cell r="EG58">
            <v>6</v>
          </cell>
          <cell r="EH58">
            <v>28.799999999999997</v>
          </cell>
          <cell r="EI58">
            <v>5.76</v>
          </cell>
          <cell r="EK58">
            <v>8.370000000000001</v>
          </cell>
          <cell r="EL58">
            <v>3.5999999999999996</v>
          </cell>
          <cell r="EM58">
            <v>13.200000000000001</v>
          </cell>
          <cell r="EN58">
            <v>6.5</v>
          </cell>
          <cell r="EO58">
            <v>0</v>
          </cell>
          <cell r="EP58">
            <v>0</v>
          </cell>
          <cell r="EQ58">
            <v>169</v>
          </cell>
          <cell r="ER58">
            <v>0</v>
          </cell>
          <cell r="ES58" t="str">
            <v>нет</v>
          </cell>
          <cell r="ET58">
            <v>0</v>
          </cell>
          <cell r="EU58">
            <v>0</v>
          </cell>
          <cell r="EV58">
            <v>1</v>
          </cell>
          <cell r="EW58">
            <v>0</v>
          </cell>
          <cell r="EX58">
            <v>0</v>
          </cell>
          <cell r="EY58">
            <v>1</v>
          </cell>
          <cell r="FH58">
            <v>0</v>
          </cell>
          <cell r="FI58">
            <v>4</v>
          </cell>
        </row>
        <row r="59">
          <cell r="A59">
            <v>9739</v>
          </cell>
          <cell r="B59" t="str">
            <v>Каховка ул. д. 22 к. 2</v>
          </cell>
          <cell r="C59" t="str">
            <v>Каховка ул.</v>
          </cell>
          <cell r="D59">
            <v>22</v>
          </cell>
          <cell r="E59">
            <v>2</v>
          </cell>
          <cell r="F59" t="str">
            <v>Протокол общего собрания собственников</v>
          </cell>
          <cell r="I59" t="str">
            <v>-</v>
          </cell>
          <cell r="K59" t="str">
            <v>-</v>
          </cell>
          <cell r="L59" t="str">
            <v>договор</v>
          </cell>
          <cell r="M59" t="str">
            <v>за счет регионального оператора</v>
          </cell>
          <cell r="N59">
            <v>1963</v>
          </cell>
          <cell r="O59">
            <v>1963</v>
          </cell>
          <cell r="P59" t="str">
            <v>I-510</v>
          </cell>
          <cell r="Q59" t="str">
            <v>МКД</v>
          </cell>
          <cell r="R59">
            <v>5</v>
          </cell>
          <cell r="S59">
            <v>5</v>
          </cell>
          <cell r="T59">
            <v>4</v>
          </cell>
          <cell r="W59">
            <v>80</v>
          </cell>
          <cell r="X59">
            <v>80</v>
          </cell>
          <cell r="Y59">
            <v>0</v>
          </cell>
          <cell r="Z59">
            <v>0</v>
          </cell>
          <cell r="AA59">
            <v>20</v>
          </cell>
          <cell r="AB59">
            <v>36</v>
          </cell>
          <cell r="AC59">
            <v>0</v>
          </cell>
          <cell r="AD59">
            <v>0</v>
          </cell>
          <cell r="AE59">
            <v>0</v>
          </cell>
          <cell r="AF59">
            <v>1</v>
          </cell>
          <cell r="AG59">
            <v>1</v>
          </cell>
          <cell r="AH59">
            <v>3494.1</v>
          </cell>
          <cell r="AI59">
            <v>3494.1</v>
          </cell>
          <cell r="AJ59">
            <v>0</v>
          </cell>
          <cell r="AK59">
            <v>2189.4</v>
          </cell>
          <cell r="AL59">
            <v>397</v>
          </cell>
          <cell r="AM59">
            <v>370</v>
          </cell>
          <cell r="AN59">
            <v>15</v>
          </cell>
          <cell r="AP59">
            <v>902.2</v>
          </cell>
          <cell r="AQ59">
            <v>151.78</v>
          </cell>
          <cell r="AR59">
            <v>233.22</v>
          </cell>
          <cell r="AS59">
            <v>0</v>
          </cell>
          <cell r="AT59" t="str">
            <v>Блочные</v>
          </cell>
          <cell r="AU59" t="str">
            <v>рубероид</v>
          </cell>
          <cell r="AV59">
            <v>80</v>
          </cell>
          <cell r="AZ59" t="str">
            <v>нет</v>
          </cell>
          <cell r="BA59" t="str">
            <v>-</v>
          </cell>
          <cell r="BB59" t="str">
            <v>-</v>
          </cell>
          <cell r="BC59" t="str">
            <v>-</v>
          </cell>
          <cell r="BD59" t="str">
            <v>-</v>
          </cell>
          <cell r="BE59" t="str">
            <v>-</v>
          </cell>
          <cell r="BF59" t="str">
            <v>-</v>
          </cell>
          <cell r="BG59" t="str">
            <v>-</v>
          </cell>
          <cell r="BH59" t="str">
            <v>-</v>
          </cell>
          <cell r="BI59" t="str">
            <v>-</v>
          </cell>
          <cell r="BJ59" t="str">
            <v>-</v>
          </cell>
          <cell r="BK59" t="str">
            <v>-</v>
          </cell>
          <cell r="BL59" t="str">
            <v>-</v>
          </cell>
          <cell r="BM59" t="str">
            <v>-</v>
          </cell>
          <cell r="BN59" t="str">
            <v>-</v>
          </cell>
          <cell r="BO59" t="str">
            <v>-</v>
          </cell>
          <cell r="BP59" t="str">
            <v>-</v>
          </cell>
          <cell r="BQ59" t="str">
            <v>ленточный</v>
          </cell>
          <cell r="BS59" t="str">
            <v>Железобетонные</v>
          </cell>
          <cell r="BT59">
            <v>7760</v>
          </cell>
          <cell r="BU59">
            <v>5</v>
          </cell>
          <cell r="BV59" t="str">
            <v>Панельные</v>
          </cell>
          <cell r="BW59">
            <v>985</v>
          </cell>
          <cell r="BX59">
            <v>394</v>
          </cell>
          <cell r="BY59">
            <v>985</v>
          </cell>
          <cell r="BZ59">
            <v>394</v>
          </cell>
          <cell r="CA59" t="str">
            <v>окрашенный</v>
          </cell>
          <cell r="CB59">
            <v>1852</v>
          </cell>
          <cell r="CC59">
            <v>1722</v>
          </cell>
          <cell r="CD59">
            <v>1</v>
          </cell>
          <cell r="CE59">
            <v>992</v>
          </cell>
          <cell r="CF59" t="str">
            <v>не скатная</v>
          </cell>
          <cell r="CG59">
            <v>160</v>
          </cell>
          <cell r="CH59">
            <v>253</v>
          </cell>
          <cell r="CI59">
            <v>902.2</v>
          </cell>
          <cell r="CK59">
            <v>0</v>
          </cell>
          <cell r="CL59">
            <v>0</v>
          </cell>
          <cell r="CM59">
            <v>0</v>
          </cell>
          <cell r="CR59">
            <v>0</v>
          </cell>
          <cell r="CZ59">
            <v>1</v>
          </cell>
          <cell r="DA59">
            <v>1</v>
          </cell>
          <cell r="DB59">
            <v>162</v>
          </cell>
          <cell r="DC59">
            <v>400</v>
          </cell>
          <cell r="DD59">
            <v>48</v>
          </cell>
          <cell r="DE59">
            <v>2032</v>
          </cell>
          <cell r="DF59">
            <v>0</v>
          </cell>
          <cell r="DG59">
            <v>0</v>
          </cell>
          <cell r="DH59">
            <v>4</v>
          </cell>
          <cell r="DI59">
            <v>248</v>
          </cell>
          <cell r="DK59">
            <v>85</v>
          </cell>
          <cell r="DL59">
            <v>935</v>
          </cell>
          <cell r="DM59">
            <v>80</v>
          </cell>
          <cell r="DO59">
            <v>967</v>
          </cell>
          <cell r="DQ59">
            <v>648</v>
          </cell>
          <cell r="DR59">
            <v>594</v>
          </cell>
          <cell r="DS59">
            <v>87</v>
          </cell>
          <cell r="DT59">
            <v>16</v>
          </cell>
          <cell r="DU59">
            <v>16</v>
          </cell>
          <cell r="DV59">
            <v>16</v>
          </cell>
          <cell r="DW59">
            <v>0</v>
          </cell>
          <cell r="DX59" t="str">
            <v>наружные</v>
          </cell>
          <cell r="EE59">
            <v>32</v>
          </cell>
          <cell r="EF59">
            <v>29.44</v>
          </cell>
          <cell r="EG59">
            <v>8</v>
          </cell>
          <cell r="EH59">
            <v>38.4</v>
          </cell>
          <cell r="EI59">
            <v>7.68</v>
          </cell>
          <cell r="EK59">
            <v>11.16</v>
          </cell>
          <cell r="EL59">
            <v>4.8</v>
          </cell>
          <cell r="EM59">
            <v>17.600000000000001</v>
          </cell>
          <cell r="EN59">
            <v>9.1</v>
          </cell>
          <cell r="EO59">
            <v>0</v>
          </cell>
          <cell r="EP59">
            <v>0</v>
          </cell>
          <cell r="EQ59">
            <v>209</v>
          </cell>
          <cell r="ER59">
            <v>0</v>
          </cell>
          <cell r="ES59" t="str">
            <v>нет</v>
          </cell>
          <cell r="ET59">
            <v>0</v>
          </cell>
          <cell r="EU59">
            <v>0</v>
          </cell>
          <cell r="EV59">
            <v>1</v>
          </cell>
          <cell r="EW59">
            <v>0</v>
          </cell>
          <cell r="EX59">
            <v>0</v>
          </cell>
          <cell r="EY59">
            <v>1</v>
          </cell>
          <cell r="FH59">
            <v>0</v>
          </cell>
          <cell r="FI59">
            <v>5</v>
          </cell>
        </row>
        <row r="60">
          <cell r="A60">
            <v>9740</v>
          </cell>
          <cell r="B60" t="str">
            <v>Каховка ул. д. 22 к. 3</v>
          </cell>
          <cell r="C60" t="str">
            <v>Каховка ул.</v>
          </cell>
          <cell r="D60">
            <v>22</v>
          </cell>
          <cell r="E60">
            <v>3</v>
          </cell>
          <cell r="F60" t="str">
            <v>Протокол общего собрания собственников</v>
          </cell>
          <cell r="I60" t="str">
            <v>-</v>
          </cell>
          <cell r="K60" t="str">
            <v>-</v>
          </cell>
          <cell r="L60" t="str">
            <v>договор</v>
          </cell>
          <cell r="M60" t="str">
            <v>за счет регионального оператора</v>
          </cell>
          <cell r="N60">
            <v>1962</v>
          </cell>
          <cell r="O60">
            <v>1962</v>
          </cell>
          <cell r="P60" t="str">
            <v>I-510</v>
          </cell>
          <cell r="Q60" t="str">
            <v>МКД</v>
          </cell>
          <cell r="R60">
            <v>5</v>
          </cell>
          <cell r="S60">
            <v>5</v>
          </cell>
          <cell r="T60">
            <v>4</v>
          </cell>
          <cell r="W60">
            <v>80</v>
          </cell>
          <cell r="X60">
            <v>80</v>
          </cell>
          <cell r="Y60">
            <v>0</v>
          </cell>
          <cell r="Z60">
            <v>0</v>
          </cell>
          <cell r="AA60">
            <v>20</v>
          </cell>
          <cell r="AB60">
            <v>36</v>
          </cell>
          <cell r="AC60">
            <v>0</v>
          </cell>
          <cell r="AD60">
            <v>0</v>
          </cell>
          <cell r="AE60">
            <v>0</v>
          </cell>
          <cell r="AF60">
            <v>1</v>
          </cell>
          <cell r="AG60">
            <v>1</v>
          </cell>
          <cell r="AH60">
            <v>3501.7</v>
          </cell>
          <cell r="AI60">
            <v>3501.7</v>
          </cell>
          <cell r="AJ60">
            <v>0</v>
          </cell>
          <cell r="AK60">
            <v>2197</v>
          </cell>
          <cell r="AL60">
            <v>397</v>
          </cell>
          <cell r="AM60">
            <v>365</v>
          </cell>
          <cell r="AN60">
            <v>12</v>
          </cell>
          <cell r="AP60">
            <v>910</v>
          </cell>
          <cell r="AQ60">
            <v>149.36999999999998</v>
          </cell>
          <cell r="AR60">
            <v>227.63000000000002</v>
          </cell>
          <cell r="AS60">
            <v>0</v>
          </cell>
          <cell r="AT60" t="str">
            <v>Блочные</v>
          </cell>
          <cell r="AU60" t="str">
            <v>рубероид</v>
          </cell>
          <cell r="AV60">
            <v>80</v>
          </cell>
          <cell r="AZ60" t="str">
            <v>нет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  <cell r="BL60" t="str">
            <v>-</v>
          </cell>
          <cell r="BM60" t="str">
            <v>-</v>
          </cell>
          <cell r="BN60" t="str">
            <v>-</v>
          </cell>
          <cell r="BO60" t="str">
            <v>-</v>
          </cell>
          <cell r="BP60" t="str">
            <v>-</v>
          </cell>
          <cell r="BQ60" t="str">
            <v>ленточный</v>
          </cell>
          <cell r="BS60" t="str">
            <v>Железобетонные</v>
          </cell>
          <cell r="BT60">
            <v>7760</v>
          </cell>
          <cell r="BU60">
            <v>5</v>
          </cell>
          <cell r="BV60" t="str">
            <v>Панельные</v>
          </cell>
          <cell r="BW60">
            <v>985</v>
          </cell>
          <cell r="BX60">
            <v>394</v>
          </cell>
          <cell r="BY60">
            <v>985</v>
          </cell>
          <cell r="BZ60">
            <v>394</v>
          </cell>
          <cell r="CA60" t="str">
            <v>окрашенный</v>
          </cell>
          <cell r="CB60">
            <v>1852</v>
          </cell>
          <cell r="CC60">
            <v>1722</v>
          </cell>
          <cell r="CD60">
            <v>1</v>
          </cell>
          <cell r="CE60">
            <v>1001</v>
          </cell>
          <cell r="CF60" t="str">
            <v>не скатная</v>
          </cell>
          <cell r="CG60">
            <v>160</v>
          </cell>
          <cell r="CH60">
            <v>253</v>
          </cell>
          <cell r="CI60">
            <v>910</v>
          </cell>
          <cell r="CK60">
            <v>0</v>
          </cell>
          <cell r="CL60">
            <v>0</v>
          </cell>
          <cell r="CM60">
            <v>0</v>
          </cell>
          <cell r="CR60">
            <v>0</v>
          </cell>
          <cell r="CZ60">
            <v>1</v>
          </cell>
          <cell r="DA60">
            <v>1</v>
          </cell>
          <cell r="DB60">
            <v>162</v>
          </cell>
          <cell r="DC60">
            <v>400</v>
          </cell>
          <cell r="DD60">
            <v>48</v>
          </cell>
          <cell r="DE60">
            <v>2032</v>
          </cell>
          <cell r="DF60">
            <v>0</v>
          </cell>
          <cell r="DG60">
            <v>0</v>
          </cell>
          <cell r="DH60">
            <v>4</v>
          </cell>
          <cell r="DI60">
            <v>248</v>
          </cell>
          <cell r="DK60">
            <v>85</v>
          </cell>
          <cell r="DL60">
            <v>935</v>
          </cell>
          <cell r="DM60">
            <v>80</v>
          </cell>
          <cell r="DO60">
            <v>967</v>
          </cell>
          <cell r="DQ60">
            <v>648</v>
          </cell>
          <cell r="DR60">
            <v>594</v>
          </cell>
          <cell r="DS60">
            <v>87</v>
          </cell>
          <cell r="DT60">
            <v>16</v>
          </cell>
          <cell r="DU60">
            <v>16</v>
          </cell>
          <cell r="DV60">
            <v>16</v>
          </cell>
          <cell r="DW60">
            <v>0</v>
          </cell>
          <cell r="DX60" t="str">
            <v>наружные</v>
          </cell>
          <cell r="EE60">
            <v>32</v>
          </cell>
          <cell r="EF60">
            <v>29.44</v>
          </cell>
          <cell r="EG60">
            <v>8</v>
          </cell>
          <cell r="EH60">
            <v>38.4</v>
          </cell>
          <cell r="EI60">
            <v>7.68</v>
          </cell>
          <cell r="EK60">
            <v>11.16</v>
          </cell>
          <cell r="EL60">
            <v>4.8</v>
          </cell>
          <cell r="EM60">
            <v>17.600000000000001</v>
          </cell>
          <cell r="EN60">
            <v>9.1</v>
          </cell>
          <cell r="EO60">
            <v>0</v>
          </cell>
          <cell r="EP60">
            <v>0</v>
          </cell>
          <cell r="EQ60">
            <v>191</v>
          </cell>
          <cell r="ER60">
            <v>0</v>
          </cell>
          <cell r="ES60" t="str">
            <v>нет</v>
          </cell>
          <cell r="ET60">
            <v>0</v>
          </cell>
          <cell r="EU60">
            <v>0</v>
          </cell>
          <cell r="EV60">
            <v>1</v>
          </cell>
          <cell r="EW60">
            <v>0</v>
          </cell>
          <cell r="EX60">
            <v>0</v>
          </cell>
          <cell r="EY60">
            <v>1</v>
          </cell>
          <cell r="FH60">
            <v>0</v>
          </cell>
          <cell r="FI60">
            <v>5</v>
          </cell>
        </row>
        <row r="61">
          <cell r="A61">
            <v>9741</v>
          </cell>
          <cell r="B61" t="str">
            <v>Каховка ул. д. 22 к. 4</v>
          </cell>
          <cell r="C61" t="str">
            <v>Каховка ул.</v>
          </cell>
          <cell r="D61">
            <v>22</v>
          </cell>
          <cell r="E61">
            <v>4</v>
          </cell>
          <cell r="F61" t="str">
            <v>Протокол общего собрания собственников</v>
          </cell>
          <cell r="I61" t="str">
            <v>-</v>
          </cell>
          <cell r="K61" t="str">
            <v>-</v>
          </cell>
          <cell r="L61" t="str">
            <v>договор</v>
          </cell>
          <cell r="M61" t="str">
            <v>за счет регионального оператора</v>
          </cell>
          <cell r="N61">
            <v>1963</v>
          </cell>
          <cell r="O61">
            <v>1963</v>
          </cell>
          <cell r="P61" t="str">
            <v>I-510</v>
          </cell>
          <cell r="Q61" t="str">
            <v>МКД</v>
          </cell>
          <cell r="R61">
            <v>5</v>
          </cell>
          <cell r="S61">
            <v>5</v>
          </cell>
          <cell r="T61">
            <v>4</v>
          </cell>
          <cell r="W61">
            <v>81</v>
          </cell>
          <cell r="X61">
            <v>80</v>
          </cell>
          <cell r="Y61">
            <v>1</v>
          </cell>
          <cell r="Z61">
            <v>1</v>
          </cell>
          <cell r="AA61">
            <v>20</v>
          </cell>
          <cell r="AB61">
            <v>36</v>
          </cell>
          <cell r="AC61">
            <v>0</v>
          </cell>
          <cell r="AD61">
            <v>0</v>
          </cell>
          <cell r="AE61">
            <v>0</v>
          </cell>
          <cell r="AF61">
            <v>1</v>
          </cell>
          <cell r="AG61">
            <v>1</v>
          </cell>
          <cell r="AH61">
            <v>3515.6</v>
          </cell>
          <cell r="AI61">
            <v>3510.6</v>
          </cell>
          <cell r="AJ61">
            <v>5</v>
          </cell>
          <cell r="AK61">
            <v>2194.4</v>
          </cell>
          <cell r="AL61">
            <v>397</v>
          </cell>
          <cell r="AM61">
            <v>382</v>
          </cell>
          <cell r="AN61">
            <v>7</v>
          </cell>
          <cell r="AP61">
            <v>902.7</v>
          </cell>
          <cell r="AQ61">
            <v>153.26999999999998</v>
          </cell>
          <cell r="AR61">
            <v>228.73000000000002</v>
          </cell>
          <cell r="AS61">
            <v>0</v>
          </cell>
          <cell r="AT61" t="str">
            <v>Блочные</v>
          </cell>
          <cell r="AU61" t="str">
            <v>рулонная по ж/б основанию</v>
          </cell>
          <cell r="AV61">
            <v>80</v>
          </cell>
          <cell r="AZ61" t="str">
            <v>нет</v>
          </cell>
          <cell r="BA61" t="str">
            <v>-</v>
          </cell>
          <cell r="BB61" t="str">
            <v>-</v>
          </cell>
          <cell r="BC61" t="str">
            <v>-</v>
          </cell>
          <cell r="BD61" t="str">
            <v>-</v>
          </cell>
          <cell r="BE61" t="str">
            <v>-</v>
          </cell>
          <cell r="BF61" t="str">
            <v>-</v>
          </cell>
          <cell r="BG61" t="str">
            <v>-</v>
          </cell>
          <cell r="BH61" t="str">
            <v>-</v>
          </cell>
          <cell r="BI61" t="str">
            <v>-</v>
          </cell>
          <cell r="BJ61" t="str">
            <v>-</v>
          </cell>
          <cell r="BK61" t="str">
            <v>-</v>
          </cell>
          <cell r="BL61" t="str">
            <v>-</v>
          </cell>
          <cell r="BM61" t="str">
            <v>-</v>
          </cell>
          <cell r="BN61" t="str">
            <v>-</v>
          </cell>
          <cell r="BO61" t="str">
            <v>-</v>
          </cell>
          <cell r="BP61" t="str">
            <v>-</v>
          </cell>
          <cell r="BQ61" t="str">
            <v>ленточный</v>
          </cell>
          <cell r="BS61" t="str">
            <v>Железобетонные</v>
          </cell>
          <cell r="BT61">
            <v>7760</v>
          </cell>
          <cell r="BU61">
            <v>5</v>
          </cell>
          <cell r="BV61" t="str">
            <v>Панельные</v>
          </cell>
          <cell r="BW61">
            <v>985</v>
          </cell>
          <cell r="BX61">
            <v>394</v>
          </cell>
          <cell r="BY61">
            <v>985</v>
          </cell>
          <cell r="BZ61">
            <v>394</v>
          </cell>
          <cell r="CA61" t="str">
            <v>окрашенный</v>
          </cell>
          <cell r="CB61">
            <v>1852</v>
          </cell>
          <cell r="CC61">
            <v>1722</v>
          </cell>
          <cell r="CD61">
            <v>1</v>
          </cell>
          <cell r="CE61">
            <v>1001</v>
          </cell>
          <cell r="CF61" t="str">
            <v>не скатная</v>
          </cell>
          <cell r="CG61">
            <v>160</v>
          </cell>
          <cell r="CH61">
            <v>253</v>
          </cell>
          <cell r="CI61">
            <v>902.7</v>
          </cell>
          <cell r="CK61">
            <v>0</v>
          </cell>
          <cell r="CL61">
            <v>0</v>
          </cell>
          <cell r="CM61">
            <v>0</v>
          </cell>
          <cell r="CR61">
            <v>0</v>
          </cell>
          <cell r="CZ61">
            <v>1</v>
          </cell>
          <cell r="DA61">
            <v>1</v>
          </cell>
          <cell r="DB61">
            <v>162</v>
          </cell>
          <cell r="DC61">
            <v>400</v>
          </cell>
          <cell r="DD61">
            <v>48</v>
          </cell>
          <cell r="DE61">
            <v>2032</v>
          </cell>
          <cell r="DF61">
            <v>0</v>
          </cell>
          <cell r="DG61">
            <v>0</v>
          </cell>
          <cell r="DH61">
            <v>4</v>
          </cell>
          <cell r="DI61">
            <v>248</v>
          </cell>
          <cell r="DK61">
            <v>85</v>
          </cell>
          <cell r="DL61">
            <v>935</v>
          </cell>
          <cell r="DM61">
            <v>80</v>
          </cell>
          <cell r="DO61">
            <v>967</v>
          </cell>
          <cell r="DQ61">
            <v>648</v>
          </cell>
          <cell r="DR61">
            <v>594</v>
          </cell>
          <cell r="DS61">
            <v>87</v>
          </cell>
          <cell r="DT61">
            <v>16</v>
          </cell>
          <cell r="DU61">
            <v>16</v>
          </cell>
          <cell r="DV61">
            <v>16</v>
          </cell>
          <cell r="DW61">
            <v>0</v>
          </cell>
          <cell r="DX61" t="str">
            <v>наружные</v>
          </cell>
          <cell r="EE61">
            <v>32</v>
          </cell>
          <cell r="EF61">
            <v>29.44</v>
          </cell>
          <cell r="EG61">
            <v>8</v>
          </cell>
          <cell r="EH61">
            <v>38.4</v>
          </cell>
          <cell r="EI61">
            <v>7.68</v>
          </cell>
          <cell r="EK61">
            <v>11.16</v>
          </cell>
          <cell r="EL61">
            <v>4.8</v>
          </cell>
          <cell r="EM61">
            <v>17.600000000000001</v>
          </cell>
          <cell r="EN61">
            <v>9.1</v>
          </cell>
          <cell r="EO61">
            <v>0</v>
          </cell>
          <cell r="EP61">
            <v>0</v>
          </cell>
          <cell r="EQ61">
            <v>216</v>
          </cell>
          <cell r="ER61">
            <v>0</v>
          </cell>
          <cell r="ES61" t="str">
            <v>нет</v>
          </cell>
          <cell r="ET61">
            <v>0</v>
          </cell>
          <cell r="EU61">
            <v>0</v>
          </cell>
          <cell r="EV61">
            <v>1</v>
          </cell>
          <cell r="EW61">
            <v>0</v>
          </cell>
          <cell r="EX61">
            <v>0</v>
          </cell>
          <cell r="EY61">
            <v>1</v>
          </cell>
          <cell r="FH61">
            <v>0</v>
          </cell>
          <cell r="FI61">
            <v>5</v>
          </cell>
        </row>
        <row r="62">
          <cell r="A62">
            <v>9742</v>
          </cell>
          <cell r="B62" t="str">
            <v>Каховка ул. д. 22 к. 5</v>
          </cell>
          <cell r="C62" t="str">
            <v>Каховка ул.</v>
          </cell>
          <cell r="D62">
            <v>22</v>
          </cell>
          <cell r="E62">
            <v>5</v>
          </cell>
          <cell r="F62" t="str">
            <v>Протокол общего собрания собственников</v>
          </cell>
          <cell r="I62" t="str">
            <v>-</v>
          </cell>
          <cell r="K62" t="str">
            <v>-</v>
          </cell>
          <cell r="L62" t="str">
            <v>договор</v>
          </cell>
          <cell r="M62" t="str">
            <v>за счет регионального оператора</v>
          </cell>
          <cell r="N62">
            <v>1967</v>
          </cell>
          <cell r="O62">
            <v>1967</v>
          </cell>
          <cell r="P62" t="str">
            <v>II-68</v>
          </cell>
          <cell r="Q62" t="str">
            <v>МКД</v>
          </cell>
          <cell r="R62">
            <v>12</v>
          </cell>
          <cell r="S62">
            <v>12</v>
          </cell>
          <cell r="T62">
            <v>1</v>
          </cell>
          <cell r="U62">
            <v>2</v>
          </cell>
          <cell r="W62">
            <v>84</v>
          </cell>
          <cell r="X62">
            <v>84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</v>
          </cell>
          <cell r="AD62">
            <v>0</v>
          </cell>
          <cell r="AE62">
            <v>0</v>
          </cell>
          <cell r="AF62">
            <v>1</v>
          </cell>
          <cell r="AG62">
            <v>1</v>
          </cell>
          <cell r="AH62">
            <v>3630.8</v>
          </cell>
          <cell r="AI62">
            <v>3630.8</v>
          </cell>
          <cell r="AJ62">
            <v>0</v>
          </cell>
          <cell r="AK62">
            <v>1300</v>
          </cell>
          <cell r="AM62">
            <v>227</v>
          </cell>
          <cell r="AN62">
            <v>234</v>
          </cell>
          <cell r="AO62">
            <v>12.8</v>
          </cell>
          <cell r="AP62">
            <v>419.5</v>
          </cell>
          <cell r="AQ62">
            <v>74.81</v>
          </cell>
          <cell r="AR62">
            <v>152.19</v>
          </cell>
          <cell r="AS62">
            <v>7.2</v>
          </cell>
          <cell r="AT62" t="str">
            <v>Блочные</v>
          </cell>
          <cell r="AU62" t="str">
            <v>рубероид</v>
          </cell>
          <cell r="AV62">
            <v>84</v>
          </cell>
          <cell r="AZ62" t="str">
            <v>нет</v>
          </cell>
          <cell r="BA62" t="str">
            <v>-</v>
          </cell>
          <cell r="BB62" t="str">
            <v>-</v>
          </cell>
          <cell r="BC62" t="str">
            <v>-</v>
          </cell>
          <cell r="BD62" t="str">
            <v>-</v>
          </cell>
          <cell r="BE62" t="str">
            <v>-</v>
          </cell>
          <cell r="BF62" t="str">
            <v>-</v>
          </cell>
          <cell r="BG62" t="str">
            <v>-</v>
          </cell>
          <cell r="BH62" t="str">
            <v>-</v>
          </cell>
          <cell r="BI62" t="str">
            <v>-</v>
          </cell>
          <cell r="BJ62" t="str">
            <v>-</v>
          </cell>
          <cell r="BK62" t="str">
            <v>-</v>
          </cell>
          <cell r="BL62" t="str">
            <v>-</v>
          </cell>
          <cell r="BM62" t="str">
            <v>-</v>
          </cell>
          <cell r="BN62" t="str">
            <v>-</v>
          </cell>
          <cell r="BO62" t="str">
            <v>-</v>
          </cell>
          <cell r="BP62" t="str">
            <v>-</v>
          </cell>
          <cell r="BQ62" t="str">
            <v>ленточный</v>
          </cell>
          <cell r="BS62" t="str">
            <v>Железобетонные</v>
          </cell>
          <cell r="BT62">
            <v>0</v>
          </cell>
          <cell r="BU62">
            <v>2</v>
          </cell>
          <cell r="BV62" t="str">
            <v>Панельные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 t="str">
            <v>окрашенный</v>
          </cell>
          <cell r="CB62">
            <v>0</v>
          </cell>
          <cell r="CC62">
            <v>0</v>
          </cell>
          <cell r="CD62">
            <v>1</v>
          </cell>
          <cell r="CE62">
            <v>461</v>
          </cell>
          <cell r="CF62" t="str">
            <v>не скатная</v>
          </cell>
          <cell r="CG62">
            <v>0</v>
          </cell>
          <cell r="CH62">
            <v>0</v>
          </cell>
          <cell r="CI62">
            <v>419.5</v>
          </cell>
          <cell r="CJ62" t="str">
            <v>На лестничной клетке</v>
          </cell>
          <cell r="CK62">
            <v>1</v>
          </cell>
          <cell r="CL62">
            <v>31.56</v>
          </cell>
          <cell r="CM62">
            <v>6</v>
          </cell>
          <cell r="CR62">
            <v>2.2000000000000002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K62">
            <v>0</v>
          </cell>
          <cell r="DL62">
            <v>0</v>
          </cell>
          <cell r="DM62">
            <v>84</v>
          </cell>
          <cell r="DO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7</v>
          </cell>
          <cell r="DU62">
            <v>0</v>
          </cell>
          <cell r="DV62">
            <v>0</v>
          </cell>
          <cell r="DW62">
            <v>0</v>
          </cell>
          <cell r="DX62" t="str">
            <v>внутренние</v>
          </cell>
          <cell r="EE62">
            <v>0</v>
          </cell>
          <cell r="EF62">
            <v>35.74</v>
          </cell>
          <cell r="EG62">
            <v>0</v>
          </cell>
          <cell r="EH62">
            <v>0</v>
          </cell>
          <cell r="EI62">
            <v>5.04</v>
          </cell>
          <cell r="EK62">
            <v>2.79</v>
          </cell>
          <cell r="EL62">
            <v>2.88</v>
          </cell>
          <cell r="EM62">
            <v>10.56</v>
          </cell>
          <cell r="EN62">
            <v>9.1</v>
          </cell>
          <cell r="EO62">
            <v>7.6</v>
          </cell>
          <cell r="EP62">
            <v>0.7</v>
          </cell>
          <cell r="EQ62">
            <v>140</v>
          </cell>
          <cell r="ER62">
            <v>0.55000000000000004</v>
          </cell>
          <cell r="ES62" t="str">
            <v>на 1-м этаже</v>
          </cell>
          <cell r="ET62" t="str">
            <v>Переносной</v>
          </cell>
          <cell r="EU62">
            <v>0</v>
          </cell>
          <cell r="EV62">
            <v>1</v>
          </cell>
          <cell r="EW62">
            <v>0</v>
          </cell>
          <cell r="EX62">
            <v>0</v>
          </cell>
          <cell r="EY62">
            <v>2</v>
          </cell>
          <cell r="FH62">
            <v>0</v>
          </cell>
          <cell r="FI62">
            <v>3</v>
          </cell>
        </row>
        <row r="63">
          <cell r="A63">
            <v>9745</v>
          </cell>
          <cell r="B63" t="str">
            <v>Каховка ул. д. 24</v>
          </cell>
          <cell r="C63" t="str">
            <v>Каховка ул.</v>
          </cell>
          <cell r="D63">
            <v>24</v>
          </cell>
          <cell r="F63" t="str">
            <v>Протокол общего собрания собственников</v>
          </cell>
          <cell r="I63" t="str">
            <v>-</v>
          </cell>
          <cell r="K63" t="str">
            <v>-</v>
          </cell>
          <cell r="L63" t="str">
            <v>договор</v>
          </cell>
          <cell r="M63" t="str">
            <v>за счет регионального оператора</v>
          </cell>
          <cell r="N63">
            <v>1963</v>
          </cell>
          <cell r="O63">
            <v>1963</v>
          </cell>
          <cell r="P63" t="str">
            <v>I-510</v>
          </cell>
          <cell r="Q63" t="str">
            <v>МКД</v>
          </cell>
          <cell r="R63">
            <v>5</v>
          </cell>
          <cell r="S63">
            <v>5</v>
          </cell>
          <cell r="T63">
            <v>4</v>
          </cell>
          <cell r="X63">
            <v>80</v>
          </cell>
          <cell r="Z63">
            <v>0</v>
          </cell>
          <cell r="AA63">
            <v>20</v>
          </cell>
          <cell r="AB63">
            <v>36</v>
          </cell>
          <cell r="AC63">
            <v>0</v>
          </cell>
          <cell r="AF63">
            <v>1</v>
          </cell>
          <cell r="AG63">
            <v>1</v>
          </cell>
          <cell r="AH63">
            <v>3487.1999999999994</v>
          </cell>
          <cell r="AI63">
            <v>3487.1999999999994</v>
          </cell>
          <cell r="AJ63">
            <v>0</v>
          </cell>
          <cell r="AK63">
            <v>2132</v>
          </cell>
          <cell r="AL63">
            <v>397</v>
          </cell>
          <cell r="AM63">
            <v>330</v>
          </cell>
          <cell r="AO63">
            <v>0</v>
          </cell>
          <cell r="AP63">
            <v>901</v>
          </cell>
          <cell r="AQ63">
            <v>132.27000000000001</v>
          </cell>
          <cell r="AR63">
            <v>197.73</v>
          </cell>
          <cell r="AS63">
            <v>0</v>
          </cell>
          <cell r="AT63" t="str">
            <v>Блочные</v>
          </cell>
          <cell r="AU63" t="str">
            <v>рубероид</v>
          </cell>
          <cell r="AV63">
            <v>80</v>
          </cell>
          <cell r="AZ63" t="str">
            <v>нет</v>
          </cell>
          <cell r="BA63" t="str">
            <v>-</v>
          </cell>
          <cell r="BB63" t="str">
            <v>-</v>
          </cell>
          <cell r="BC63" t="str">
            <v>-</v>
          </cell>
          <cell r="BD63" t="str">
            <v>-</v>
          </cell>
          <cell r="BE63" t="str">
            <v>-</v>
          </cell>
          <cell r="BF63" t="str">
            <v>-</v>
          </cell>
          <cell r="BG63" t="str">
            <v>-</v>
          </cell>
          <cell r="BH63" t="str">
            <v>-</v>
          </cell>
          <cell r="BI63" t="str">
            <v>-</v>
          </cell>
          <cell r="BJ63" t="str">
            <v>-</v>
          </cell>
          <cell r="BK63" t="str">
            <v>-</v>
          </cell>
          <cell r="BL63" t="str">
            <v>-</v>
          </cell>
          <cell r="BM63" t="str">
            <v>-</v>
          </cell>
          <cell r="BN63" t="str">
            <v>-</v>
          </cell>
          <cell r="BO63" t="str">
            <v>-</v>
          </cell>
          <cell r="BP63" t="str">
            <v>-</v>
          </cell>
          <cell r="BQ63" t="str">
            <v>ленточный</v>
          </cell>
          <cell r="BS63" t="str">
            <v>Железобетонные</v>
          </cell>
          <cell r="BT63">
            <v>7760</v>
          </cell>
          <cell r="BU63">
            <v>5</v>
          </cell>
          <cell r="BV63" t="str">
            <v>Панельные</v>
          </cell>
          <cell r="BW63">
            <v>985</v>
          </cell>
          <cell r="BX63">
            <v>394</v>
          </cell>
          <cell r="BY63">
            <v>985</v>
          </cell>
          <cell r="BZ63">
            <v>394</v>
          </cell>
          <cell r="CA63" t="str">
            <v>окрашенный</v>
          </cell>
          <cell r="CB63">
            <v>1852</v>
          </cell>
          <cell r="CC63">
            <v>1722</v>
          </cell>
          <cell r="CD63">
            <v>1</v>
          </cell>
          <cell r="CE63">
            <v>991</v>
          </cell>
          <cell r="CF63" t="str">
            <v>не скатная</v>
          </cell>
          <cell r="CG63">
            <v>160</v>
          </cell>
          <cell r="CH63">
            <v>253</v>
          </cell>
          <cell r="CI63">
            <v>901</v>
          </cell>
          <cell r="CK63">
            <v>0</v>
          </cell>
          <cell r="CL63">
            <v>0</v>
          </cell>
          <cell r="CM63">
            <v>0</v>
          </cell>
          <cell r="CR63">
            <v>0</v>
          </cell>
          <cell r="CZ63">
            <v>1</v>
          </cell>
          <cell r="DA63">
            <v>1</v>
          </cell>
          <cell r="DB63">
            <v>162</v>
          </cell>
          <cell r="DC63">
            <v>400</v>
          </cell>
          <cell r="DD63">
            <v>48</v>
          </cell>
          <cell r="DE63">
            <v>2032</v>
          </cell>
          <cell r="DF63">
            <v>0</v>
          </cell>
          <cell r="DG63">
            <v>0</v>
          </cell>
          <cell r="DH63">
            <v>4</v>
          </cell>
          <cell r="DI63">
            <v>248</v>
          </cell>
          <cell r="DK63">
            <v>85</v>
          </cell>
          <cell r="DL63">
            <v>935</v>
          </cell>
          <cell r="DM63">
            <v>80</v>
          </cell>
          <cell r="DO63">
            <v>967</v>
          </cell>
          <cell r="DQ63">
            <v>648</v>
          </cell>
          <cell r="DR63">
            <v>594</v>
          </cell>
          <cell r="DS63">
            <v>87</v>
          </cell>
          <cell r="DT63">
            <v>16</v>
          </cell>
          <cell r="DU63">
            <v>16</v>
          </cell>
          <cell r="DV63">
            <v>16</v>
          </cell>
          <cell r="DW63">
            <v>0</v>
          </cell>
          <cell r="DX63" t="str">
            <v>наружные</v>
          </cell>
          <cell r="EE63">
            <v>32</v>
          </cell>
          <cell r="EF63">
            <v>29.44</v>
          </cell>
          <cell r="EG63">
            <v>8</v>
          </cell>
          <cell r="EH63">
            <v>38.4</v>
          </cell>
          <cell r="EI63">
            <v>7.68</v>
          </cell>
          <cell r="EK63">
            <v>11.16</v>
          </cell>
          <cell r="EL63">
            <v>4.8</v>
          </cell>
          <cell r="EM63">
            <v>17.600000000000001</v>
          </cell>
          <cell r="EN63">
            <v>9.1</v>
          </cell>
          <cell r="EO63">
            <v>0</v>
          </cell>
          <cell r="EP63">
            <v>0</v>
          </cell>
          <cell r="EQ63">
            <v>198</v>
          </cell>
          <cell r="ER63">
            <v>0</v>
          </cell>
          <cell r="ES63" t="str">
            <v>нет</v>
          </cell>
          <cell r="ET63">
            <v>0</v>
          </cell>
          <cell r="EU63">
            <v>0</v>
          </cell>
          <cell r="EV63">
            <v>1</v>
          </cell>
          <cell r="EW63">
            <v>0</v>
          </cell>
          <cell r="EX63">
            <v>0</v>
          </cell>
          <cell r="EY63">
            <v>1</v>
          </cell>
          <cell r="FH63">
            <v>0</v>
          </cell>
          <cell r="FI63">
            <v>5</v>
          </cell>
        </row>
        <row r="64">
          <cell r="A64">
            <v>9748</v>
          </cell>
          <cell r="B64" t="str">
            <v>Каховка ул. д. 26</v>
          </cell>
          <cell r="C64" t="str">
            <v>Каховка ул.</v>
          </cell>
          <cell r="D64">
            <v>26</v>
          </cell>
          <cell r="F64" t="str">
            <v>Протокол общего собрания собственников</v>
          </cell>
          <cell r="I64" t="str">
            <v>-</v>
          </cell>
          <cell r="K64" t="str">
            <v>-</v>
          </cell>
          <cell r="L64" t="str">
            <v>договор</v>
          </cell>
          <cell r="M64" t="str">
            <v>за счет регионального оператора</v>
          </cell>
          <cell r="N64">
            <v>1962</v>
          </cell>
          <cell r="O64">
            <v>1962</v>
          </cell>
          <cell r="P64" t="str">
            <v>I-510</v>
          </cell>
          <cell r="Q64" t="str">
            <v>МКД</v>
          </cell>
          <cell r="R64">
            <v>5</v>
          </cell>
          <cell r="S64">
            <v>5</v>
          </cell>
          <cell r="T64">
            <v>3</v>
          </cell>
          <cell r="W64">
            <v>61</v>
          </cell>
          <cell r="X64">
            <v>60</v>
          </cell>
          <cell r="Y64">
            <v>1</v>
          </cell>
          <cell r="Z64">
            <v>1</v>
          </cell>
          <cell r="AA64">
            <v>15</v>
          </cell>
          <cell r="AB64">
            <v>15</v>
          </cell>
          <cell r="AC64">
            <v>0</v>
          </cell>
          <cell r="AF64">
            <v>1</v>
          </cell>
          <cell r="AG64">
            <v>1</v>
          </cell>
          <cell r="AH64">
            <v>2564.2000000000003</v>
          </cell>
          <cell r="AI64">
            <v>2558.8000000000002</v>
          </cell>
          <cell r="AJ64">
            <v>5.4</v>
          </cell>
          <cell r="AK64">
            <v>1607.6</v>
          </cell>
          <cell r="AL64">
            <v>84.6</v>
          </cell>
          <cell r="AM64">
            <v>282</v>
          </cell>
          <cell r="AO64">
            <v>0</v>
          </cell>
          <cell r="AP64">
            <v>662.8</v>
          </cell>
          <cell r="AQ64">
            <v>113.16999999999999</v>
          </cell>
          <cell r="AR64">
            <v>168.83</v>
          </cell>
          <cell r="AS64">
            <v>0</v>
          </cell>
          <cell r="AT64" t="str">
            <v>Блочные</v>
          </cell>
          <cell r="AU64" t="str">
            <v>рубероид</v>
          </cell>
          <cell r="AV64">
            <v>60</v>
          </cell>
          <cell r="AZ64" t="str">
            <v>нет</v>
          </cell>
          <cell r="BA64" t="str">
            <v>-</v>
          </cell>
          <cell r="BB64" t="str">
            <v>-</v>
          </cell>
          <cell r="BC64" t="str">
            <v>-</v>
          </cell>
          <cell r="BD64" t="str">
            <v>-</v>
          </cell>
          <cell r="BE64" t="str">
            <v>-</v>
          </cell>
          <cell r="BF64" t="str">
            <v>-</v>
          </cell>
          <cell r="BG64" t="str">
            <v>-</v>
          </cell>
          <cell r="BH64" t="str">
            <v>-</v>
          </cell>
          <cell r="BI64" t="str">
            <v>-</v>
          </cell>
          <cell r="BJ64" t="str">
            <v>-</v>
          </cell>
          <cell r="BK64" t="str">
            <v>-</v>
          </cell>
          <cell r="BL64" t="str">
            <v>-</v>
          </cell>
          <cell r="BM64" t="str">
            <v>-</v>
          </cell>
          <cell r="BN64" t="str">
            <v>-</v>
          </cell>
          <cell r="BO64" t="str">
            <v>-</v>
          </cell>
          <cell r="BP64" t="str">
            <v>-</v>
          </cell>
          <cell r="BQ64" t="str">
            <v>ленточный</v>
          </cell>
          <cell r="BS64" t="str">
            <v>Железобетонные</v>
          </cell>
          <cell r="BT64">
            <v>4320</v>
          </cell>
          <cell r="BU64">
            <v>4</v>
          </cell>
          <cell r="BV64" t="str">
            <v>Панельные</v>
          </cell>
          <cell r="BW64">
            <v>1827.5</v>
          </cell>
          <cell r="BX64">
            <v>831</v>
          </cell>
          <cell r="BY64">
            <v>827.5</v>
          </cell>
          <cell r="BZ64">
            <v>331</v>
          </cell>
          <cell r="CA64" t="str">
            <v>окрашенный</v>
          </cell>
          <cell r="CB64">
            <v>1458</v>
          </cell>
          <cell r="CC64">
            <v>1354.8</v>
          </cell>
          <cell r="CD64">
            <v>1</v>
          </cell>
          <cell r="CE64">
            <v>729</v>
          </cell>
          <cell r="CF64" t="str">
            <v>не скатная</v>
          </cell>
          <cell r="CG64">
            <v>125.1</v>
          </cell>
          <cell r="CH64">
            <v>197.9</v>
          </cell>
          <cell r="CI64">
            <v>662.8</v>
          </cell>
          <cell r="CK64">
            <v>0</v>
          </cell>
          <cell r="CL64">
            <v>0</v>
          </cell>
          <cell r="CM64">
            <v>0</v>
          </cell>
          <cell r="CR64">
            <v>0</v>
          </cell>
          <cell r="CZ64">
            <v>1</v>
          </cell>
          <cell r="DA64">
            <v>1</v>
          </cell>
          <cell r="DB64">
            <v>180</v>
          </cell>
          <cell r="DC64">
            <v>1300</v>
          </cell>
          <cell r="DD64">
            <v>33</v>
          </cell>
          <cell r="DE64">
            <v>1317.5</v>
          </cell>
          <cell r="DF64">
            <v>0</v>
          </cell>
          <cell r="DG64">
            <v>0</v>
          </cell>
          <cell r="DH64">
            <v>3</v>
          </cell>
          <cell r="DI64">
            <v>187</v>
          </cell>
          <cell r="DK64">
            <v>39</v>
          </cell>
          <cell r="DL64">
            <v>724.5</v>
          </cell>
          <cell r="DM64">
            <v>60</v>
          </cell>
          <cell r="DO64">
            <v>474.21999999999997</v>
          </cell>
          <cell r="DQ64">
            <v>666</v>
          </cell>
          <cell r="DR64">
            <v>484</v>
          </cell>
          <cell r="DS64">
            <v>87</v>
          </cell>
          <cell r="DT64">
            <v>12</v>
          </cell>
          <cell r="DU64">
            <v>12</v>
          </cell>
          <cell r="DV64">
            <v>15</v>
          </cell>
          <cell r="DW64">
            <v>0</v>
          </cell>
          <cell r="DX64" t="str">
            <v>наружные</v>
          </cell>
          <cell r="EE64">
            <v>12</v>
          </cell>
          <cell r="EF64">
            <v>22.1</v>
          </cell>
          <cell r="EG64">
            <v>6</v>
          </cell>
          <cell r="EH64">
            <v>28.799999999999997</v>
          </cell>
          <cell r="EI64">
            <v>5.76</v>
          </cell>
          <cell r="EK64">
            <v>8.370000000000001</v>
          </cell>
          <cell r="EL64">
            <v>3.5999999999999996</v>
          </cell>
          <cell r="EM64">
            <v>13.200000000000001</v>
          </cell>
          <cell r="EN64">
            <v>6.5</v>
          </cell>
          <cell r="EO64">
            <v>0</v>
          </cell>
          <cell r="EP64">
            <v>0</v>
          </cell>
          <cell r="EQ64">
            <v>125</v>
          </cell>
          <cell r="ER64">
            <v>0</v>
          </cell>
          <cell r="ES64" t="str">
            <v>нет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1</v>
          </cell>
          <cell r="FH64">
            <v>0</v>
          </cell>
          <cell r="FI64">
            <v>4</v>
          </cell>
        </row>
        <row r="65">
          <cell r="A65">
            <v>9751</v>
          </cell>
          <cell r="B65" t="str">
            <v>Каховка ул. д. 29 к. 1</v>
          </cell>
          <cell r="C65" t="str">
            <v>Каховка ул.</v>
          </cell>
          <cell r="D65">
            <v>29</v>
          </cell>
          <cell r="E65">
            <v>1</v>
          </cell>
          <cell r="F65" t="str">
            <v>Протокол общего собрания собственников</v>
          </cell>
          <cell r="I65" t="str">
            <v>-</v>
          </cell>
          <cell r="K65" t="str">
            <v>-</v>
          </cell>
          <cell r="L65" t="str">
            <v>договор</v>
          </cell>
          <cell r="M65" t="str">
            <v>за счет регионального оператора</v>
          </cell>
          <cell r="N65">
            <v>1965</v>
          </cell>
          <cell r="O65">
            <v>1965</v>
          </cell>
          <cell r="P65" t="str">
            <v>II-18</v>
          </cell>
          <cell r="Q65" t="str">
            <v>МКД</v>
          </cell>
          <cell r="R65">
            <v>12</v>
          </cell>
          <cell r="S65">
            <v>12</v>
          </cell>
          <cell r="T65">
            <v>1</v>
          </cell>
          <cell r="U65">
            <v>2</v>
          </cell>
          <cell r="W65">
            <v>84</v>
          </cell>
          <cell r="X65">
            <v>84</v>
          </cell>
          <cell r="Y65">
            <v>0</v>
          </cell>
          <cell r="Z65">
            <v>0</v>
          </cell>
          <cell r="AA65">
            <v>24</v>
          </cell>
          <cell r="AB65">
            <v>25</v>
          </cell>
          <cell r="AC65">
            <v>2</v>
          </cell>
          <cell r="AD65">
            <v>24</v>
          </cell>
          <cell r="AF65">
            <v>1</v>
          </cell>
          <cell r="AG65">
            <v>1</v>
          </cell>
          <cell r="AH65">
            <v>3634.8000000000006</v>
          </cell>
          <cell r="AI65">
            <v>3634.8000000000006</v>
          </cell>
          <cell r="AJ65">
            <v>0</v>
          </cell>
          <cell r="AK65">
            <v>1396.8</v>
          </cell>
          <cell r="AL65">
            <v>490</v>
          </cell>
          <cell r="AM65">
            <v>193</v>
          </cell>
          <cell r="AN65">
            <v>357</v>
          </cell>
          <cell r="AO65">
            <v>0</v>
          </cell>
          <cell r="AP65">
            <v>423.4</v>
          </cell>
          <cell r="AQ65">
            <v>70.710000000000008</v>
          </cell>
          <cell r="AR65">
            <v>350.28999999999996</v>
          </cell>
          <cell r="AS65">
            <v>7.1999999999999993</v>
          </cell>
          <cell r="AT65" t="str">
            <v>Блочные</v>
          </cell>
          <cell r="AU65" t="str">
            <v>рулонная</v>
          </cell>
          <cell r="AV65">
            <v>84</v>
          </cell>
          <cell r="AZ65" t="str">
            <v>нет</v>
          </cell>
          <cell r="BA65" t="str">
            <v>-</v>
          </cell>
          <cell r="BB65" t="str">
            <v>-</v>
          </cell>
          <cell r="BC65" t="str">
            <v>-</v>
          </cell>
          <cell r="BD65" t="str">
            <v>-</v>
          </cell>
          <cell r="BE65" t="str">
            <v>-</v>
          </cell>
          <cell r="BF65" t="str">
            <v>-</v>
          </cell>
          <cell r="BG65" t="str">
            <v>-</v>
          </cell>
          <cell r="BH65" t="str">
            <v>-</v>
          </cell>
          <cell r="BI65" t="str">
            <v>-</v>
          </cell>
          <cell r="BJ65" t="str">
            <v>-</v>
          </cell>
          <cell r="BK65" t="str">
            <v>-</v>
          </cell>
          <cell r="BL65" t="str">
            <v>-</v>
          </cell>
          <cell r="BM65" t="str">
            <v>-</v>
          </cell>
          <cell r="BN65" t="str">
            <v>-</v>
          </cell>
          <cell r="BO65" t="str">
            <v>-</v>
          </cell>
          <cell r="BP65" t="str">
            <v>-</v>
          </cell>
          <cell r="BQ65" t="str">
            <v>ленточный</v>
          </cell>
          <cell r="BS65" t="str">
            <v>Железобетонные</v>
          </cell>
          <cell r="BT65">
            <v>5447</v>
          </cell>
          <cell r="BU65">
            <v>2</v>
          </cell>
          <cell r="BV65" t="str">
            <v>Панельные</v>
          </cell>
          <cell r="BW65">
            <v>1740</v>
          </cell>
          <cell r="BX65">
            <v>838</v>
          </cell>
          <cell r="BY65">
            <v>1667.4</v>
          </cell>
          <cell r="BZ65">
            <v>419</v>
          </cell>
          <cell r="CA65" t="str">
            <v>вентилируемый фасад</v>
          </cell>
          <cell r="CB65">
            <v>2969</v>
          </cell>
          <cell r="CC65">
            <v>2519.1</v>
          </cell>
          <cell r="CD65">
            <v>1</v>
          </cell>
          <cell r="CE65">
            <v>466</v>
          </cell>
          <cell r="CF65" t="str">
            <v>не скатная</v>
          </cell>
          <cell r="CG65">
            <v>0</v>
          </cell>
          <cell r="CH65">
            <v>0</v>
          </cell>
          <cell r="CI65">
            <v>423.4</v>
          </cell>
          <cell r="CJ65" t="str">
            <v>На лестничной клетке</v>
          </cell>
          <cell r="CK65">
            <v>1</v>
          </cell>
          <cell r="CL65">
            <v>31.56</v>
          </cell>
          <cell r="CM65">
            <v>6</v>
          </cell>
          <cell r="CR65">
            <v>3</v>
          </cell>
          <cell r="CZ65">
            <v>1</v>
          </cell>
          <cell r="DA65">
            <v>1</v>
          </cell>
          <cell r="DB65">
            <v>126</v>
          </cell>
          <cell r="DC65">
            <v>745</v>
          </cell>
          <cell r="DD65">
            <v>85</v>
          </cell>
          <cell r="DE65">
            <v>1845</v>
          </cell>
          <cell r="DF65">
            <v>0</v>
          </cell>
          <cell r="DG65">
            <v>0</v>
          </cell>
          <cell r="DH65">
            <v>1</v>
          </cell>
          <cell r="DI65">
            <v>204</v>
          </cell>
          <cell r="DK65">
            <v>68</v>
          </cell>
          <cell r="DL65">
            <v>1232.5</v>
          </cell>
          <cell r="DM65">
            <v>84</v>
          </cell>
          <cell r="DO65">
            <v>952</v>
          </cell>
          <cell r="DQ65">
            <v>500.5</v>
          </cell>
          <cell r="DR65">
            <v>739.28</v>
          </cell>
          <cell r="DS65">
            <v>93</v>
          </cell>
          <cell r="DT65">
            <v>7</v>
          </cell>
          <cell r="DU65">
            <v>7</v>
          </cell>
          <cell r="DV65">
            <v>7</v>
          </cell>
          <cell r="DW65">
            <v>1</v>
          </cell>
          <cell r="DX65" t="str">
            <v>внутренние</v>
          </cell>
          <cell r="EE65">
            <v>12</v>
          </cell>
          <cell r="EF65">
            <v>35.74</v>
          </cell>
          <cell r="EG65">
            <v>38</v>
          </cell>
          <cell r="EH65">
            <v>182.4</v>
          </cell>
          <cell r="EI65">
            <v>5.04</v>
          </cell>
          <cell r="EK65">
            <v>2.79</v>
          </cell>
          <cell r="EL65">
            <v>2.88</v>
          </cell>
          <cell r="EM65">
            <v>29.04</v>
          </cell>
          <cell r="EN65">
            <v>9.1</v>
          </cell>
          <cell r="EO65">
            <v>0</v>
          </cell>
          <cell r="EP65">
            <v>1.1000000000000001</v>
          </cell>
          <cell r="EQ65">
            <v>155</v>
          </cell>
          <cell r="ER65">
            <v>0.61</v>
          </cell>
          <cell r="ES65" t="str">
            <v>на 1-м этаже</v>
          </cell>
          <cell r="ET65" t="str">
            <v>Переносной</v>
          </cell>
          <cell r="EU65">
            <v>0</v>
          </cell>
          <cell r="EV65">
            <v>1</v>
          </cell>
          <cell r="EW65">
            <v>0</v>
          </cell>
          <cell r="EX65">
            <v>0</v>
          </cell>
          <cell r="EY65">
            <v>2</v>
          </cell>
          <cell r="FH65">
            <v>1</v>
          </cell>
          <cell r="FI65">
            <v>2</v>
          </cell>
        </row>
        <row r="66">
          <cell r="A66">
            <v>9752</v>
          </cell>
          <cell r="B66" t="str">
            <v>Каховка ул. д. 29 к. 2</v>
          </cell>
          <cell r="C66" t="str">
            <v>Каховка ул.</v>
          </cell>
          <cell r="D66">
            <v>29</v>
          </cell>
          <cell r="E66">
            <v>2</v>
          </cell>
          <cell r="F66" t="str">
            <v>Протокол общего собрания собственников</v>
          </cell>
          <cell r="I66" t="str">
            <v>-</v>
          </cell>
          <cell r="K66" t="str">
            <v>-</v>
          </cell>
          <cell r="L66" t="str">
            <v>договор</v>
          </cell>
          <cell r="M66" t="str">
            <v>за счет регионального оператора</v>
          </cell>
          <cell r="N66">
            <v>1965</v>
          </cell>
          <cell r="O66">
            <v>1965</v>
          </cell>
          <cell r="P66" t="str">
            <v>II-18</v>
          </cell>
          <cell r="Q66" t="str">
            <v>МКД</v>
          </cell>
          <cell r="R66">
            <v>12</v>
          </cell>
          <cell r="S66">
            <v>12</v>
          </cell>
          <cell r="T66">
            <v>1</v>
          </cell>
          <cell r="U66">
            <v>2</v>
          </cell>
          <cell r="W66">
            <v>84</v>
          </cell>
          <cell r="X66">
            <v>84</v>
          </cell>
          <cell r="Y66">
            <v>0</v>
          </cell>
          <cell r="Z66">
            <v>0</v>
          </cell>
          <cell r="AA66">
            <v>24</v>
          </cell>
          <cell r="AB66">
            <v>25</v>
          </cell>
          <cell r="AC66">
            <v>2</v>
          </cell>
          <cell r="AD66">
            <v>24</v>
          </cell>
          <cell r="AF66">
            <v>1</v>
          </cell>
          <cell r="AG66">
            <v>1</v>
          </cell>
          <cell r="AH66">
            <v>3658.3</v>
          </cell>
          <cell r="AI66">
            <v>3658.3</v>
          </cell>
          <cell r="AJ66">
            <v>0</v>
          </cell>
          <cell r="AK66">
            <v>1335.8</v>
          </cell>
          <cell r="AL66">
            <v>490</v>
          </cell>
          <cell r="AM66">
            <v>205</v>
          </cell>
          <cell r="AN66">
            <v>284</v>
          </cell>
          <cell r="AO66">
            <v>0</v>
          </cell>
          <cell r="AP66">
            <v>423.4</v>
          </cell>
          <cell r="AQ66">
            <v>80.240000000000009</v>
          </cell>
          <cell r="AR66">
            <v>228.76</v>
          </cell>
          <cell r="AS66">
            <v>7.1999999999999993</v>
          </cell>
          <cell r="AT66" t="str">
            <v>Блочные</v>
          </cell>
          <cell r="AU66" t="str">
            <v>рулонная</v>
          </cell>
          <cell r="AV66">
            <v>84</v>
          </cell>
          <cell r="AZ66" t="str">
            <v>нет</v>
          </cell>
          <cell r="BA66" t="str">
            <v>-</v>
          </cell>
          <cell r="BB66" t="str">
            <v>-</v>
          </cell>
          <cell r="BC66" t="str">
            <v>-</v>
          </cell>
          <cell r="BD66" t="str">
            <v>-</v>
          </cell>
          <cell r="BE66" t="str">
            <v>-</v>
          </cell>
          <cell r="BF66" t="str">
            <v>-</v>
          </cell>
          <cell r="BG66" t="str">
            <v>-</v>
          </cell>
          <cell r="BH66" t="str">
            <v>-</v>
          </cell>
          <cell r="BI66" t="str">
            <v>-</v>
          </cell>
          <cell r="BJ66" t="str">
            <v>-</v>
          </cell>
          <cell r="BK66" t="str">
            <v>-</v>
          </cell>
          <cell r="BL66" t="str">
            <v>-</v>
          </cell>
          <cell r="BM66" t="str">
            <v>-</v>
          </cell>
          <cell r="BN66" t="str">
            <v>-</v>
          </cell>
          <cell r="BO66" t="str">
            <v>-</v>
          </cell>
          <cell r="BP66" t="str">
            <v>-</v>
          </cell>
          <cell r="BQ66" t="str">
            <v>ленточный</v>
          </cell>
          <cell r="BS66" t="str">
            <v>Железобетонные</v>
          </cell>
          <cell r="BT66">
            <v>5447</v>
          </cell>
          <cell r="BU66">
            <v>2</v>
          </cell>
          <cell r="BV66" t="str">
            <v>Панельные</v>
          </cell>
          <cell r="BW66">
            <v>1740</v>
          </cell>
          <cell r="BX66">
            <v>838</v>
          </cell>
          <cell r="BY66">
            <v>1667.4</v>
          </cell>
          <cell r="BZ66">
            <v>419</v>
          </cell>
          <cell r="CA66" t="str">
            <v>облицованный плиткой</v>
          </cell>
          <cell r="CB66">
            <v>2969</v>
          </cell>
          <cell r="CC66">
            <v>2519.1</v>
          </cell>
          <cell r="CD66">
            <v>1</v>
          </cell>
          <cell r="CE66">
            <v>466</v>
          </cell>
          <cell r="CF66" t="str">
            <v>не скатная</v>
          </cell>
          <cell r="CG66">
            <v>0</v>
          </cell>
          <cell r="CH66">
            <v>0</v>
          </cell>
          <cell r="CI66">
            <v>423.4</v>
          </cell>
          <cell r="CJ66" t="str">
            <v>На лестничной клетке</v>
          </cell>
          <cell r="CK66">
            <v>1</v>
          </cell>
          <cell r="CL66">
            <v>31.56</v>
          </cell>
          <cell r="CM66">
            <v>6</v>
          </cell>
          <cell r="CR66">
            <v>3</v>
          </cell>
          <cell r="CZ66">
            <v>1</v>
          </cell>
          <cell r="DA66">
            <v>1</v>
          </cell>
          <cell r="DB66">
            <v>126</v>
          </cell>
          <cell r="DC66">
            <v>745</v>
          </cell>
          <cell r="DD66">
            <v>85</v>
          </cell>
          <cell r="DE66">
            <v>1845</v>
          </cell>
          <cell r="DF66">
            <v>0</v>
          </cell>
          <cell r="DG66">
            <v>0</v>
          </cell>
          <cell r="DH66">
            <v>1</v>
          </cell>
          <cell r="DI66">
            <v>204</v>
          </cell>
          <cell r="DK66">
            <v>68</v>
          </cell>
          <cell r="DL66">
            <v>1232.5</v>
          </cell>
          <cell r="DM66">
            <v>84</v>
          </cell>
          <cell r="DO66">
            <v>952</v>
          </cell>
          <cell r="DQ66">
            <v>500.5</v>
          </cell>
          <cell r="DR66">
            <v>739.28</v>
          </cell>
          <cell r="DS66">
            <v>93</v>
          </cell>
          <cell r="DT66">
            <v>7</v>
          </cell>
          <cell r="DU66">
            <v>7</v>
          </cell>
          <cell r="DV66">
            <v>7</v>
          </cell>
          <cell r="DW66">
            <v>1</v>
          </cell>
          <cell r="DX66" t="str">
            <v>внутренние</v>
          </cell>
          <cell r="EE66">
            <v>12</v>
          </cell>
          <cell r="EF66">
            <v>35.74</v>
          </cell>
          <cell r="EG66">
            <v>38</v>
          </cell>
          <cell r="EH66">
            <v>182.4</v>
          </cell>
          <cell r="EI66">
            <v>5.04</v>
          </cell>
          <cell r="EK66">
            <v>2.79</v>
          </cell>
          <cell r="EL66">
            <v>2.88</v>
          </cell>
          <cell r="EM66">
            <v>29.04</v>
          </cell>
          <cell r="EN66">
            <v>9.1</v>
          </cell>
          <cell r="EO66">
            <v>7.6</v>
          </cell>
          <cell r="EP66">
            <v>1.9</v>
          </cell>
          <cell r="EQ66">
            <v>168</v>
          </cell>
          <cell r="ER66">
            <v>0.67</v>
          </cell>
          <cell r="ES66" t="str">
            <v>на 1-м этаже</v>
          </cell>
          <cell r="ET66" t="str">
            <v>Переносной</v>
          </cell>
          <cell r="EU66">
            <v>0</v>
          </cell>
          <cell r="EV66">
            <v>1</v>
          </cell>
          <cell r="EW66">
            <v>0</v>
          </cell>
          <cell r="EX66">
            <v>0</v>
          </cell>
          <cell r="EY66">
            <v>2</v>
          </cell>
          <cell r="FH66">
            <v>1</v>
          </cell>
          <cell r="FI66">
            <v>2</v>
          </cell>
        </row>
        <row r="67">
          <cell r="A67">
            <v>9753</v>
          </cell>
          <cell r="B67" t="str">
            <v>Каховка ул. д. 31 к. 1</v>
          </cell>
          <cell r="C67" t="str">
            <v>Каховка ул.</v>
          </cell>
          <cell r="D67">
            <v>31</v>
          </cell>
          <cell r="E67">
            <v>1</v>
          </cell>
          <cell r="F67" t="str">
            <v>Протокол общего собрания собственников</v>
          </cell>
          <cell r="I67" t="str">
            <v>-</v>
          </cell>
          <cell r="K67" t="str">
            <v>-</v>
          </cell>
          <cell r="L67" t="str">
            <v>договор</v>
          </cell>
          <cell r="M67" t="str">
            <v>за счет регионального оператора</v>
          </cell>
          <cell r="N67">
            <v>1965</v>
          </cell>
          <cell r="O67">
            <v>1965</v>
          </cell>
          <cell r="P67" t="str">
            <v>II-18</v>
          </cell>
          <cell r="Q67" t="str">
            <v>МКД</v>
          </cell>
          <cell r="R67">
            <v>12</v>
          </cell>
          <cell r="S67">
            <v>12</v>
          </cell>
          <cell r="T67">
            <v>1</v>
          </cell>
          <cell r="U67">
            <v>2</v>
          </cell>
          <cell r="W67">
            <v>84</v>
          </cell>
          <cell r="X67">
            <v>83</v>
          </cell>
          <cell r="Y67">
            <v>1</v>
          </cell>
          <cell r="Z67">
            <v>0</v>
          </cell>
          <cell r="AA67">
            <v>24</v>
          </cell>
          <cell r="AB67">
            <v>25</v>
          </cell>
          <cell r="AC67">
            <v>2</v>
          </cell>
          <cell r="AD67">
            <v>24</v>
          </cell>
          <cell r="AF67">
            <v>1</v>
          </cell>
          <cell r="AG67">
            <v>1</v>
          </cell>
          <cell r="AH67">
            <v>3627.099999999999</v>
          </cell>
          <cell r="AI67">
            <v>3593.3999999999992</v>
          </cell>
          <cell r="AJ67">
            <v>33.700000000000003</v>
          </cell>
          <cell r="AK67">
            <v>1433.8</v>
          </cell>
          <cell r="AL67">
            <v>490</v>
          </cell>
          <cell r="AM67">
            <v>587</v>
          </cell>
          <cell r="AO67">
            <v>0</v>
          </cell>
          <cell r="AP67">
            <v>423.4</v>
          </cell>
          <cell r="AQ67">
            <v>151.88999999999999</v>
          </cell>
          <cell r="AR67">
            <v>330.11</v>
          </cell>
          <cell r="AS67">
            <v>7.1999999999999993</v>
          </cell>
          <cell r="AT67" t="str">
            <v>Блочные</v>
          </cell>
          <cell r="AU67" t="str">
            <v>рулонная</v>
          </cell>
          <cell r="AV67">
            <v>83</v>
          </cell>
          <cell r="AZ67" t="str">
            <v>нет</v>
          </cell>
          <cell r="BA67" t="str">
            <v>-</v>
          </cell>
          <cell r="BB67" t="str">
            <v>-</v>
          </cell>
          <cell r="BC67" t="str">
            <v>-</v>
          </cell>
          <cell r="BD67" t="str">
            <v>-</v>
          </cell>
          <cell r="BE67" t="str">
            <v>-</v>
          </cell>
          <cell r="BF67" t="str">
            <v>-</v>
          </cell>
          <cell r="BG67" t="str">
            <v>-</v>
          </cell>
          <cell r="BH67" t="str">
            <v>-</v>
          </cell>
          <cell r="BI67" t="str">
            <v>-</v>
          </cell>
          <cell r="BJ67" t="str">
            <v>-</v>
          </cell>
          <cell r="BK67" t="str">
            <v>-</v>
          </cell>
          <cell r="BL67" t="str">
            <v>-</v>
          </cell>
          <cell r="BM67" t="str">
            <v>-</v>
          </cell>
          <cell r="BN67" t="str">
            <v>-</v>
          </cell>
          <cell r="BO67" t="str">
            <v>-</v>
          </cell>
          <cell r="BP67" t="str">
            <v>-</v>
          </cell>
          <cell r="BQ67" t="str">
            <v>ленточный</v>
          </cell>
          <cell r="BS67" t="str">
            <v>Железобетонные</v>
          </cell>
          <cell r="BT67">
            <v>5447</v>
          </cell>
          <cell r="BU67">
            <v>2</v>
          </cell>
          <cell r="BV67" t="str">
            <v>Панельные</v>
          </cell>
          <cell r="BW67">
            <v>1740</v>
          </cell>
          <cell r="BX67">
            <v>838</v>
          </cell>
          <cell r="BY67">
            <v>1667.4</v>
          </cell>
          <cell r="BZ67">
            <v>419</v>
          </cell>
          <cell r="CA67" t="str">
            <v>облицованный плиткой</v>
          </cell>
          <cell r="CB67">
            <v>2969</v>
          </cell>
          <cell r="CC67">
            <v>2519.1</v>
          </cell>
          <cell r="CD67">
            <v>1</v>
          </cell>
          <cell r="CE67">
            <v>465</v>
          </cell>
          <cell r="CF67" t="str">
            <v>не скатная</v>
          </cell>
          <cell r="CG67">
            <v>0</v>
          </cell>
          <cell r="CH67">
            <v>0</v>
          </cell>
          <cell r="CI67">
            <v>423.4</v>
          </cell>
          <cell r="CJ67" t="str">
            <v>На лестничной клетке</v>
          </cell>
          <cell r="CK67">
            <v>1</v>
          </cell>
          <cell r="CL67">
            <v>31.56</v>
          </cell>
          <cell r="CM67">
            <v>6</v>
          </cell>
          <cell r="CR67">
            <v>3.4</v>
          </cell>
          <cell r="CZ67">
            <v>1</v>
          </cell>
          <cell r="DA67">
            <v>1</v>
          </cell>
          <cell r="DB67">
            <v>126</v>
          </cell>
          <cell r="DC67">
            <v>745</v>
          </cell>
          <cell r="DD67">
            <v>85</v>
          </cell>
          <cell r="DE67">
            <v>1845</v>
          </cell>
          <cell r="DF67">
            <v>0</v>
          </cell>
          <cell r="DG67">
            <v>0</v>
          </cell>
          <cell r="DH67">
            <v>1</v>
          </cell>
          <cell r="DI67">
            <v>204</v>
          </cell>
          <cell r="DK67">
            <v>68</v>
          </cell>
          <cell r="DL67">
            <v>1232.5</v>
          </cell>
          <cell r="DM67">
            <v>83</v>
          </cell>
          <cell r="DO67">
            <v>952</v>
          </cell>
          <cell r="DQ67">
            <v>500.5</v>
          </cell>
          <cell r="DR67">
            <v>739.28</v>
          </cell>
          <cell r="DS67">
            <v>93</v>
          </cell>
          <cell r="DT67">
            <v>7</v>
          </cell>
          <cell r="DU67">
            <v>7</v>
          </cell>
          <cell r="DV67">
            <v>7</v>
          </cell>
          <cell r="DW67">
            <v>1</v>
          </cell>
          <cell r="DX67" t="str">
            <v>внутренние</v>
          </cell>
          <cell r="EE67">
            <v>12</v>
          </cell>
          <cell r="EF67">
            <v>35.74</v>
          </cell>
          <cell r="EG67">
            <v>38</v>
          </cell>
          <cell r="EH67">
            <v>182.4</v>
          </cell>
          <cell r="EI67">
            <v>5.04</v>
          </cell>
          <cell r="EK67">
            <v>2.79</v>
          </cell>
          <cell r="EL67">
            <v>2.88</v>
          </cell>
          <cell r="EM67">
            <v>29.04</v>
          </cell>
          <cell r="EN67">
            <v>9.1</v>
          </cell>
          <cell r="EO67">
            <v>7.6</v>
          </cell>
          <cell r="EP67">
            <v>0</v>
          </cell>
          <cell r="EQ67">
            <v>171</v>
          </cell>
          <cell r="ER67">
            <v>0.68</v>
          </cell>
          <cell r="ES67" t="str">
            <v>на 1-м этаже</v>
          </cell>
          <cell r="ET67" t="str">
            <v>Переносной</v>
          </cell>
          <cell r="EU67">
            <v>0</v>
          </cell>
          <cell r="EV67">
            <v>1</v>
          </cell>
          <cell r="EW67">
            <v>0</v>
          </cell>
          <cell r="EX67">
            <v>0</v>
          </cell>
          <cell r="EY67">
            <v>2</v>
          </cell>
          <cell r="FH67">
            <v>1</v>
          </cell>
          <cell r="FI67">
            <v>2</v>
          </cell>
        </row>
        <row r="68">
          <cell r="A68">
            <v>9754</v>
          </cell>
          <cell r="B68" t="str">
            <v>Каховка ул. д. 33 к. 1</v>
          </cell>
          <cell r="C68" t="str">
            <v>Каховка ул.</v>
          </cell>
          <cell r="D68">
            <v>33</v>
          </cell>
          <cell r="E68">
            <v>1</v>
          </cell>
          <cell r="F68" t="str">
            <v>Протокол общего собрания собственников</v>
          </cell>
          <cell r="I68" t="str">
            <v>-</v>
          </cell>
          <cell r="K68" t="str">
            <v>-</v>
          </cell>
          <cell r="L68" t="str">
            <v>договор</v>
          </cell>
          <cell r="M68" t="str">
            <v>за счет регионального оператора</v>
          </cell>
          <cell r="N68">
            <v>1983</v>
          </cell>
          <cell r="O68">
            <v>1983</v>
          </cell>
          <cell r="P68" t="str">
            <v>П-44</v>
          </cell>
          <cell r="Q68" t="str">
            <v>МКД</v>
          </cell>
          <cell r="R68">
            <v>16</v>
          </cell>
          <cell r="S68">
            <v>16</v>
          </cell>
          <cell r="T68">
            <v>2</v>
          </cell>
          <cell r="U68">
            <v>2</v>
          </cell>
          <cell r="V68">
            <v>2</v>
          </cell>
          <cell r="W68">
            <v>124</v>
          </cell>
          <cell r="X68">
            <v>120</v>
          </cell>
          <cell r="Y68">
            <v>4</v>
          </cell>
          <cell r="Z68">
            <v>1</v>
          </cell>
          <cell r="AA68">
            <v>34</v>
          </cell>
          <cell r="AB68">
            <v>34</v>
          </cell>
          <cell r="AC68">
            <v>8</v>
          </cell>
          <cell r="AD68">
            <v>34</v>
          </cell>
          <cell r="AF68">
            <v>1</v>
          </cell>
          <cell r="AG68">
            <v>1</v>
          </cell>
          <cell r="AH68">
            <v>7046.2999999999993</v>
          </cell>
          <cell r="AI68">
            <v>6582.4</v>
          </cell>
          <cell r="AJ68">
            <v>463.9</v>
          </cell>
          <cell r="AK68">
            <v>2482.1999999999998</v>
          </cell>
          <cell r="AL68">
            <v>408</v>
          </cell>
          <cell r="AM68">
            <v>466</v>
          </cell>
          <cell r="AN68">
            <v>783</v>
          </cell>
          <cell r="AO68">
            <v>0</v>
          </cell>
          <cell r="AP68">
            <v>616.6</v>
          </cell>
          <cell r="AQ68">
            <v>135.91000000000003</v>
          </cell>
          <cell r="AR68">
            <v>1113.0899999999999</v>
          </cell>
          <cell r="AS68">
            <v>38.4</v>
          </cell>
          <cell r="AT68" t="str">
            <v>Панельные</v>
          </cell>
          <cell r="AU68" t="str">
            <v>рулонная</v>
          </cell>
          <cell r="AV68">
            <v>120</v>
          </cell>
          <cell r="AZ68" t="str">
            <v>нет</v>
          </cell>
          <cell r="BA68" t="str">
            <v>-</v>
          </cell>
          <cell r="BB68" t="str">
            <v>-</v>
          </cell>
          <cell r="BC68" t="str">
            <v>-</v>
          </cell>
          <cell r="BD68" t="str">
            <v>-</v>
          </cell>
          <cell r="BE68" t="str">
            <v>-</v>
          </cell>
          <cell r="BF68" t="str">
            <v>-</v>
          </cell>
          <cell r="BG68" t="str">
            <v>-</v>
          </cell>
          <cell r="BH68" t="str">
            <v>-</v>
          </cell>
          <cell r="BI68" t="str">
            <v>-</v>
          </cell>
          <cell r="BJ68" t="str">
            <v>-</v>
          </cell>
          <cell r="BK68" t="str">
            <v>-</v>
          </cell>
          <cell r="BL68" t="str">
            <v>-</v>
          </cell>
          <cell r="BM68" t="str">
            <v>-</v>
          </cell>
          <cell r="BN68" t="str">
            <v>-</v>
          </cell>
          <cell r="BO68" t="str">
            <v>-</v>
          </cell>
          <cell r="BP68" t="str">
            <v>-</v>
          </cell>
          <cell r="BQ68" t="str">
            <v>свайный</v>
          </cell>
          <cell r="BS68" t="str">
            <v>Железобетонные</v>
          </cell>
          <cell r="BT68">
            <v>30600</v>
          </cell>
          <cell r="BU68">
            <v>3</v>
          </cell>
          <cell r="BV68" t="str">
            <v>Панельные</v>
          </cell>
          <cell r="BW68">
            <v>3447</v>
          </cell>
          <cell r="BX68">
            <v>0</v>
          </cell>
          <cell r="BY68">
            <v>3447</v>
          </cell>
          <cell r="BZ68">
            <v>1122</v>
          </cell>
          <cell r="CA68" t="str">
            <v>облицованный плиткой</v>
          </cell>
          <cell r="CB68">
            <v>5990</v>
          </cell>
          <cell r="CC68">
            <v>2785</v>
          </cell>
          <cell r="CD68">
            <v>1</v>
          </cell>
          <cell r="CE68">
            <v>679</v>
          </cell>
          <cell r="CF68" t="str">
            <v>не скатная</v>
          </cell>
          <cell r="CG68">
            <v>124</v>
          </cell>
          <cell r="CH68">
            <v>86</v>
          </cell>
          <cell r="CI68">
            <v>616.6</v>
          </cell>
          <cell r="CJ68" t="str">
            <v>На лестничной клетке</v>
          </cell>
          <cell r="CK68">
            <v>2</v>
          </cell>
          <cell r="CL68">
            <v>84.16</v>
          </cell>
          <cell r="CM68">
            <v>32</v>
          </cell>
          <cell r="CR68">
            <v>6.4</v>
          </cell>
          <cell r="CZ68">
            <v>1</v>
          </cell>
          <cell r="DA68">
            <v>2</v>
          </cell>
          <cell r="DB68">
            <v>102</v>
          </cell>
          <cell r="DC68">
            <v>2037</v>
          </cell>
          <cell r="DD68">
            <v>224</v>
          </cell>
          <cell r="DE68">
            <v>2105</v>
          </cell>
          <cell r="DF68">
            <v>0</v>
          </cell>
          <cell r="DG68">
            <v>0</v>
          </cell>
          <cell r="DH68">
            <v>2</v>
          </cell>
          <cell r="DI68">
            <v>0</v>
          </cell>
          <cell r="DK68">
            <v>60</v>
          </cell>
          <cell r="DL68">
            <v>1658</v>
          </cell>
          <cell r="DM68">
            <v>120</v>
          </cell>
          <cell r="DO68">
            <v>1366</v>
          </cell>
          <cell r="DQ68">
            <v>150</v>
          </cell>
          <cell r="DR68">
            <v>0</v>
          </cell>
          <cell r="DS68">
            <v>0</v>
          </cell>
          <cell r="DT68">
            <v>8</v>
          </cell>
          <cell r="DU68">
            <v>12</v>
          </cell>
          <cell r="DV68">
            <v>12</v>
          </cell>
          <cell r="DW68">
            <v>2</v>
          </cell>
          <cell r="DX68" t="str">
            <v>внутренние</v>
          </cell>
          <cell r="EE68">
            <v>68</v>
          </cell>
          <cell r="EF68">
            <v>46.4</v>
          </cell>
          <cell r="EG68">
            <v>84</v>
          </cell>
          <cell r="EH68">
            <v>403.2</v>
          </cell>
          <cell r="EI68">
            <v>13.44</v>
          </cell>
          <cell r="EK68">
            <v>5.58</v>
          </cell>
          <cell r="EL68">
            <v>7.68</v>
          </cell>
          <cell r="EM68">
            <v>28.16</v>
          </cell>
          <cell r="EN68">
            <v>13</v>
          </cell>
          <cell r="EO68">
            <v>21.6</v>
          </cell>
          <cell r="EP68">
            <v>14.2</v>
          </cell>
          <cell r="EQ68">
            <v>281</v>
          </cell>
          <cell r="ER68">
            <v>1.1100000000000001</v>
          </cell>
          <cell r="ES68" t="str">
            <v>на 1-м этаже</v>
          </cell>
          <cell r="ET68" t="str">
            <v>Переносной</v>
          </cell>
          <cell r="EU68">
            <v>0</v>
          </cell>
          <cell r="EV68">
            <v>1</v>
          </cell>
          <cell r="EW68">
            <v>0</v>
          </cell>
          <cell r="EX68">
            <v>0</v>
          </cell>
          <cell r="EY68">
            <v>3</v>
          </cell>
          <cell r="FH68">
            <v>0</v>
          </cell>
          <cell r="FI68">
            <v>3</v>
          </cell>
        </row>
        <row r="69">
          <cell r="A69">
            <v>9755</v>
          </cell>
          <cell r="B69" t="str">
            <v>Каховка ул. д. 35 к. 1</v>
          </cell>
          <cell r="C69" t="str">
            <v>Каховка ул.</v>
          </cell>
          <cell r="D69">
            <v>35</v>
          </cell>
          <cell r="E69">
            <v>1</v>
          </cell>
          <cell r="F69" t="str">
            <v>Протокол общего собрания собственников</v>
          </cell>
          <cell r="I69" t="str">
            <v>-</v>
          </cell>
          <cell r="K69" t="str">
            <v>-</v>
          </cell>
          <cell r="L69" t="str">
            <v>договор</v>
          </cell>
          <cell r="M69" t="str">
            <v>за счет регионального оператора</v>
          </cell>
          <cell r="N69">
            <v>1965</v>
          </cell>
          <cell r="O69">
            <v>1965</v>
          </cell>
          <cell r="P69" t="str">
            <v>II-18</v>
          </cell>
          <cell r="Q69" t="str">
            <v>МКД</v>
          </cell>
          <cell r="R69">
            <v>12</v>
          </cell>
          <cell r="S69">
            <v>12</v>
          </cell>
          <cell r="T69">
            <v>1</v>
          </cell>
          <cell r="U69">
            <v>2</v>
          </cell>
          <cell r="W69">
            <v>84</v>
          </cell>
          <cell r="X69">
            <v>84</v>
          </cell>
          <cell r="Y69">
            <v>0</v>
          </cell>
          <cell r="Z69">
            <v>0</v>
          </cell>
          <cell r="AA69">
            <v>24</v>
          </cell>
          <cell r="AB69">
            <v>25</v>
          </cell>
          <cell r="AC69">
            <v>2</v>
          </cell>
          <cell r="AD69">
            <v>24</v>
          </cell>
          <cell r="AF69">
            <v>1</v>
          </cell>
          <cell r="AG69">
            <v>1</v>
          </cell>
          <cell r="AH69">
            <v>3621.7</v>
          </cell>
          <cell r="AI69">
            <v>3621.7</v>
          </cell>
          <cell r="AJ69">
            <v>0</v>
          </cell>
          <cell r="AK69">
            <v>1314.4</v>
          </cell>
          <cell r="AL69">
            <v>490</v>
          </cell>
          <cell r="AM69">
            <v>472</v>
          </cell>
          <cell r="AO69">
            <v>0</v>
          </cell>
          <cell r="AP69">
            <v>421.2</v>
          </cell>
          <cell r="AQ69">
            <v>77.5</v>
          </cell>
          <cell r="AR69">
            <v>254.5</v>
          </cell>
          <cell r="AS69">
            <v>7.1999999999999993</v>
          </cell>
          <cell r="AT69" t="str">
            <v>Блочные</v>
          </cell>
          <cell r="AU69" t="str">
            <v>рулонная</v>
          </cell>
          <cell r="AV69">
            <v>84</v>
          </cell>
          <cell r="AZ69" t="str">
            <v>нет</v>
          </cell>
          <cell r="BA69" t="str">
            <v>-</v>
          </cell>
          <cell r="BB69" t="str">
            <v>-</v>
          </cell>
          <cell r="BC69" t="str">
            <v>-</v>
          </cell>
          <cell r="BD69" t="str">
            <v>-</v>
          </cell>
          <cell r="BE69" t="str">
            <v>-</v>
          </cell>
          <cell r="BF69" t="str">
            <v>-</v>
          </cell>
          <cell r="BG69" t="str">
            <v>-</v>
          </cell>
          <cell r="BH69" t="str">
            <v>-</v>
          </cell>
          <cell r="BI69" t="str">
            <v>-</v>
          </cell>
          <cell r="BJ69" t="str">
            <v>-</v>
          </cell>
          <cell r="BK69" t="str">
            <v>-</v>
          </cell>
          <cell r="BL69" t="str">
            <v>-</v>
          </cell>
          <cell r="BM69" t="str">
            <v>-</v>
          </cell>
          <cell r="BN69" t="str">
            <v>-</v>
          </cell>
          <cell r="BO69" t="str">
            <v>-</v>
          </cell>
          <cell r="BP69" t="str">
            <v>-</v>
          </cell>
          <cell r="BQ69" t="str">
            <v>ленточный</v>
          </cell>
          <cell r="BS69" t="str">
            <v>Железобетонные</v>
          </cell>
          <cell r="BT69">
            <v>5447</v>
          </cell>
          <cell r="BU69">
            <v>2</v>
          </cell>
          <cell r="BV69" t="str">
            <v>Панельные</v>
          </cell>
          <cell r="BW69">
            <v>1740</v>
          </cell>
          <cell r="BX69">
            <v>838</v>
          </cell>
          <cell r="BY69">
            <v>1667.4</v>
          </cell>
          <cell r="BZ69">
            <v>419</v>
          </cell>
          <cell r="CA69" t="str">
            <v>облицованный плиткой</v>
          </cell>
          <cell r="CB69">
            <v>2969</v>
          </cell>
          <cell r="CC69">
            <v>2519.1</v>
          </cell>
          <cell r="CD69">
            <v>1</v>
          </cell>
          <cell r="CE69">
            <v>463</v>
          </cell>
          <cell r="CF69" t="str">
            <v>не скатная</v>
          </cell>
          <cell r="CG69">
            <v>0</v>
          </cell>
          <cell r="CH69">
            <v>0</v>
          </cell>
          <cell r="CI69">
            <v>421.2</v>
          </cell>
          <cell r="CJ69" t="str">
            <v>На лестничной клетке</v>
          </cell>
          <cell r="CK69">
            <v>1</v>
          </cell>
          <cell r="CL69">
            <v>31.56</v>
          </cell>
          <cell r="CM69">
            <v>6</v>
          </cell>
          <cell r="CR69">
            <v>2</v>
          </cell>
          <cell r="CZ69">
            <v>1</v>
          </cell>
          <cell r="DA69">
            <v>1</v>
          </cell>
          <cell r="DB69">
            <v>126</v>
          </cell>
          <cell r="DC69">
            <v>745</v>
          </cell>
          <cell r="DD69">
            <v>85</v>
          </cell>
          <cell r="DE69">
            <v>1845</v>
          </cell>
          <cell r="DF69">
            <v>0</v>
          </cell>
          <cell r="DG69">
            <v>0</v>
          </cell>
          <cell r="DH69">
            <v>1</v>
          </cell>
          <cell r="DI69">
            <v>204</v>
          </cell>
          <cell r="DK69">
            <v>68</v>
          </cell>
          <cell r="DL69">
            <v>1232.5</v>
          </cell>
          <cell r="DM69">
            <v>84</v>
          </cell>
          <cell r="DO69">
            <v>952</v>
          </cell>
          <cell r="DQ69">
            <v>500.5</v>
          </cell>
          <cell r="DR69">
            <v>739.28</v>
          </cell>
          <cell r="DS69">
            <v>93</v>
          </cell>
          <cell r="DT69">
            <v>7</v>
          </cell>
          <cell r="DU69">
            <v>7</v>
          </cell>
          <cell r="DV69">
            <v>7</v>
          </cell>
          <cell r="DW69">
            <v>1</v>
          </cell>
          <cell r="DX69" t="str">
            <v>внутренние</v>
          </cell>
          <cell r="EE69">
            <v>12</v>
          </cell>
          <cell r="EF69">
            <v>35.74</v>
          </cell>
          <cell r="EG69">
            <v>38</v>
          </cell>
          <cell r="EH69">
            <v>182.4</v>
          </cell>
          <cell r="EI69">
            <v>5.04</v>
          </cell>
          <cell r="EK69">
            <v>2.79</v>
          </cell>
          <cell r="EL69">
            <v>2.88</v>
          </cell>
          <cell r="EM69">
            <v>29.04</v>
          </cell>
          <cell r="EN69">
            <v>9.1</v>
          </cell>
          <cell r="EO69">
            <v>7.6</v>
          </cell>
          <cell r="EP69">
            <v>0.9</v>
          </cell>
          <cell r="EQ69">
            <v>151</v>
          </cell>
          <cell r="ER69">
            <v>0.6</v>
          </cell>
          <cell r="ES69" t="str">
            <v>на 1-м этаже</v>
          </cell>
          <cell r="ET69" t="str">
            <v>Переносной</v>
          </cell>
          <cell r="EU69">
            <v>0</v>
          </cell>
          <cell r="EV69">
            <v>1</v>
          </cell>
          <cell r="EW69">
            <v>0</v>
          </cell>
          <cell r="EX69">
            <v>0</v>
          </cell>
          <cell r="EY69">
            <v>2</v>
          </cell>
          <cell r="FH69">
            <v>1</v>
          </cell>
          <cell r="FI69">
            <v>2</v>
          </cell>
        </row>
        <row r="70">
          <cell r="A70">
            <v>9756</v>
          </cell>
          <cell r="B70" t="str">
            <v>Каховка ул. д. 35 к. 2</v>
          </cell>
          <cell r="C70" t="str">
            <v>Каховка ул.</v>
          </cell>
          <cell r="D70">
            <v>35</v>
          </cell>
          <cell r="E70">
            <v>2</v>
          </cell>
          <cell r="F70" t="str">
            <v>Протокол общего собрания собственников</v>
          </cell>
          <cell r="I70" t="str">
            <v>-</v>
          </cell>
          <cell r="K70" t="str">
            <v>-</v>
          </cell>
          <cell r="L70" t="str">
            <v>договор</v>
          </cell>
          <cell r="M70" t="str">
            <v>за счет регионального оператора</v>
          </cell>
          <cell r="N70">
            <v>1965</v>
          </cell>
          <cell r="O70">
            <v>1965</v>
          </cell>
          <cell r="P70" t="str">
            <v>II-18</v>
          </cell>
          <cell r="Q70" t="str">
            <v>МКД</v>
          </cell>
          <cell r="R70">
            <v>12</v>
          </cell>
          <cell r="S70">
            <v>12</v>
          </cell>
          <cell r="T70">
            <v>1</v>
          </cell>
          <cell r="U70">
            <v>2</v>
          </cell>
          <cell r="W70">
            <v>91</v>
          </cell>
          <cell r="X70">
            <v>84</v>
          </cell>
          <cell r="Y70">
            <v>7</v>
          </cell>
          <cell r="Z70">
            <v>0</v>
          </cell>
          <cell r="AA70">
            <v>24</v>
          </cell>
          <cell r="AB70">
            <v>25</v>
          </cell>
          <cell r="AC70">
            <v>2</v>
          </cell>
          <cell r="AD70">
            <v>24</v>
          </cell>
          <cell r="AF70">
            <v>1</v>
          </cell>
          <cell r="AG70">
            <v>1</v>
          </cell>
          <cell r="AH70">
            <v>3640.7000000000007</v>
          </cell>
          <cell r="AI70">
            <v>3640.7000000000007</v>
          </cell>
          <cell r="AJ70">
            <v>0</v>
          </cell>
          <cell r="AK70">
            <v>1306.5999999999999</v>
          </cell>
          <cell r="AL70">
            <v>490</v>
          </cell>
          <cell r="AM70">
            <v>180</v>
          </cell>
          <cell r="AN70">
            <v>285</v>
          </cell>
          <cell r="AO70">
            <v>0</v>
          </cell>
          <cell r="AP70">
            <v>420.8</v>
          </cell>
          <cell r="AQ70">
            <v>74.53</v>
          </cell>
          <cell r="AR70">
            <v>210.47</v>
          </cell>
          <cell r="AS70">
            <v>7.1999999999999993</v>
          </cell>
          <cell r="AT70" t="str">
            <v>Блочные</v>
          </cell>
          <cell r="AU70" t="str">
            <v>рулонная</v>
          </cell>
          <cell r="AV70">
            <v>84</v>
          </cell>
          <cell r="AZ70" t="str">
            <v>нет</v>
          </cell>
          <cell r="BA70" t="str">
            <v>-</v>
          </cell>
          <cell r="BB70" t="str">
            <v>-</v>
          </cell>
          <cell r="BC70" t="str">
            <v>-</v>
          </cell>
          <cell r="BD70" t="str">
            <v>-</v>
          </cell>
          <cell r="BE70" t="str">
            <v>-</v>
          </cell>
          <cell r="BF70" t="str">
            <v>-</v>
          </cell>
          <cell r="BG70" t="str">
            <v>-</v>
          </cell>
          <cell r="BH70" t="str">
            <v>-</v>
          </cell>
          <cell r="BI70" t="str">
            <v>-</v>
          </cell>
          <cell r="BJ70" t="str">
            <v>-</v>
          </cell>
          <cell r="BK70" t="str">
            <v>-</v>
          </cell>
          <cell r="BL70" t="str">
            <v>-</v>
          </cell>
          <cell r="BM70" t="str">
            <v>-</v>
          </cell>
          <cell r="BN70" t="str">
            <v>-</v>
          </cell>
          <cell r="BO70" t="str">
            <v>-</v>
          </cell>
          <cell r="BP70" t="str">
            <v>-</v>
          </cell>
          <cell r="BQ70" t="str">
            <v>ленточный</v>
          </cell>
          <cell r="BS70" t="str">
            <v>Железобетонные</v>
          </cell>
          <cell r="BT70">
            <v>5447</v>
          </cell>
          <cell r="BU70">
            <v>2</v>
          </cell>
          <cell r="BV70" t="str">
            <v>Панельные</v>
          </cell>
          <cell r="BW70">
            <v>1740</v>
          </cell>
          <cell r="BX70">
            <v>838</v>
          </cell>
          <cell r="BY70">
            <v>1667.4</v>
          </cell>
          <cell r="BZ70">
            <v>419</v>
          </cell>
          <cell r="CA70" t="str">
            <v>облицованный плиткой</v>
          </cell>
          <cell r="CB70">
            <v>2969</v>
          </cell>
          <cell r="CC70">
            <v>2519.1</v>
          </cell>
          <cell r="CD70">
            <v>1</v>
          </cell>
          <cell r="CE70">
            <v>463</v>
          </cell>
          <cell r="CF70" t="str">
            <v>не скатная</v>
          </cell>
          <cell r="CG70">
            <v>0</v>
          </cell>
          <cell r="CH70">
            <v>0</v>
          </cell>
          <cell r="CI70">
            <v>420.8</v>
          </cell>
          <cell r="CJ70" t="str">
            <v>На лестничной клетке</v>
          </cell>
          <cell r="CK70">
            <v>1</v>
          </cell>
          <cell r="CL70">
            <v>31.56</v>
          </cell>
          <cell r="CM70">
            <v>6</v>
          </cell>
          <cell r="CR70">
            <v>2</v>
          </cell>
          <cell r="CZ70">
            <v>1</v>
          </cell>
          <cell r="DA70">
            <v>1</v>
          </cell>
          <cell r="DB70">
            <v>126</v>
          </cell>
          <cell r="DC70">
            <v>745</v>
          </cell>
          <cell r="DD70">
            <v>85</v>
          </cell>
          <cell r="DE70">
            <v>1845</v>
          </cell>
          <cell r="DF70">
            <v>0</v>
          </cell>
          <cell r="DG70">
            <v>0</v>
          </cell>
          <cell r="DH70">
            <v>1</v>
          </cell>
          <cell r="DI70">
            <v>204</v>
          </cell>
          <cell r="DK70">
            <v>68</v>
          </cell>
          <cell r="DL70">
            <v>1232.5</v>
          </cell>
          <cell r="DM70">
            <v>84</v>
          </cell>
          <cell r="DO70">
            <v>952</v>
          </cell>
          <cell r="DQ70">
            <v>500.5</v>
          </cell>
          <cell r="DR70">
            <v>739.28</v>
          </cell>
          <cell r="DS70">
            <v>93</v>
          </cell>
          <cell r="DT70">
            <v>7</v>
          </cell>
          <cell r="DU70">
            <v>7</v>
          </cell>
          <cell r="DV70">
            <v>7</v>
          </cell>
          <cell r="DW70">
            <v>1</v>
          </cell>
          <cell r="DX70" t="str">
            <v>внутренние</v>
          </cell>
          <cell r="EE70">
            <v>12</v>
          </cell>
          <cell r="EF70">
            <v>35.74</v>
          </cell>
          <cell r="EG70">
            <v>38</v>
          </cell>
          <cell r="EH70">
            <v>182.4</v>
          </cell>
          <cell r="EI70">
            <v>5.04</v>
          </cell>
          <cell r="EK70">
            <v>2.79</v>
          </cell>
          <cell r="EL70">
            <v>2.88</v>
          </cell>
          <cell r="EM70">
            <v>29.04</v>
          </cell>
          <cell r="EN70">
            <v>9.1</v>
          </cell>
          <cell r="EO70">
            <v>7.6</v>
          </cell>
          <cell r="EP70">
            <v>1.2</v>
          </cell>
          <cell r="EQ70">
            <v>137</v>
          </cell>
          <cell r="ER70">
            <v>0.54</v>
          </cell>
          <cell r="ES70" t="str">
            <v>на 1-м этаже</v>
          </cell>
          <cell r="ET70" t="str">
            <v>Переносной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2</v>
          </cell>
          <cell r="FH70">
            <v>1</v>
          </cell>
          <cell r="FI70">
            <v>2</v>
          </cell>
        </row>
        <row r="71">
          <cell r="A71">
            <v>9757</v>
          </cell>
          <cell r="B71" t="str">
            <v>Каховка ул. д. 39 к. 1</v>
          </cell>
          <cell r="C71" t="str">
            <v>Каховка ул.</v>
          </cell>
          <cell r="D71">
            <v>39</v>
          </cell>
          <cell r="E71">
            <v>1</v>
          </cell>
          <cell r="F71" t="str">
            <v>Протокол общего собрания собственников</v>
          </cell>
          <cell r="I71" t="str">
            <v>-</v>
          </cell>
          <cell r="K71" t="str">
            <v>-</v>
          </cell>
          <cell r="L71" t="str">
            <v>договор</v>
          </cell>
          <cell r="M71" t="str">
            <v>за счет регионального оператора</v>
          </cell>
          <cell r="N71">
            <v>1964</v>
          </cell>
          <cell r="O71">
            <v>1964</v>
          </cell>
          <cell r="P71" t="str">
            <v>II-18</v>
          </cell>
          <cell r="Q71" t="str">
            <v>МКД</v>
          </cell>
          <cell r="R71">
            <v>12</v>
          </cell>
          <cell r="S71">
            <v>12</v>
          </cell>
          <cell r="T71">
            <v>1</v>
          </cell>
          <cell r="U71">
            <v>2</v>
          </cell>
          <cell r="W71">
            <v>84</v>
          </cell>
          <cell r="X71">
            <v>84</v>
          </cell>
          <cell r="Y71">
            <v>0</v>
          </cell>
          <cell r="Z71">
            <v>0</v>
          </cell>
          <cell r="AA71">
            <v>24</v>
          </cell>
          <cell r="AB71">
            <v>25</v>
          </cell>
          <cell r="AC71">
            <v>2</v>
          </cell>
          <cell r="AD71">
            <v>24</v>
          </cell>
          <cell r="AF71">
            <v>1</v>
          </cell>
          <cell r="AG71">
            <v>1</v>
          </cell>
          <cell r="AH71">
            <v>3648.4</v>
          </cell>
          <cell r="AI71">
            <v>3648.4</v>
          </cell>
          <cell r="AJ71">
            <v>0</v>
          </cell>
          <cell r="AK71">
            <v>1310.8</v>
          </cell>
          <cell r="AL71">
            <v>490</v>
          </cell>
          <cell r="AM71">
            <v>180</v>
          </cell>
          <cell r="AN71">
            <v>284</v>
          </cell>
          <cell r="AO71">
            <v>0</v>
          </cell>
          <cell r="AP71">
            <v>423.4</v>
          </cell>
          <cell r="AQ71">
            <v>75.599999999999994</v>
          </cell>
          <cell r="AR71">
            <v>331.4</v>
          </cell>
          <cell r="AS71">
            <v>7.1999999999999993</v>
          </cell>
          <cell r="AT71" t="str">
            <v>Блочные</v>
          </cell>
          <cell r="AU71" t="str">
            <v>рулонная</v>
          </cell>
          <cell r="AV71">
            <v>84</v>
          </cell>
          <cell r="AZ71" t="str">
            <v>нет</v>
          </cell>
          <cell r="BA71" t="str">
            <v>-</v>
          </cell>
          <cell r="BB71" t="str">
            <v>-</v>
          </cell>
          <cell r="BC71" t="str">
            <v>-</v>
          </cell>
          <cell r="BD71" t="str">
            <v>-</v>
          </cell>
          <cell r="BE71" t="str">
            <v>-</v>
          </cell>
          <cell r="BF71" t="str">
            <v>-</v>
          </cell>
          <cell r="BG71" t="str">
            <v>-</v>
          </cell>
          <cell r="BH71" t="str">
            <v>-</v>
          </cell>
          <cell r="BI71" t="str">
            <v>-</v>
          </cell>
          <cell r="BJ71" t="str">
            <v>-</v>
          </cell>
          <cell r="BK71" t="str">
            <v>-</v>
          </cell>
          <cell r="BL71" t="str">
            <v>-</v>
          </cell>
          <cell r="BM71" t="str">
            <v>-</v>
          </cell>
          <cell r="BN71" t="str">
            <v>-</v>
          </cell>
          <cell r="BO71" t="str">
            <v>-</v>
          </cell>
          <cell r="BP71" t="str">
            <v>-</v>
          </cell>
          <cell r="BQ71" t="str">
            <v>ленточный</v>
          </cell>
          <cell r="BS71" t="str">
            <v>Железобетонные</v>
          </cell>
          <cell r="BT71">
            <v>5447</v>
          </cell>
          <cell r="BU71">
            <v>2</v>
          </cell>
          <cell r="BV71" t="str">
            <v>Панельные</v>
          </cell>
          <cell r="BW71">
            <v>1740</v>
          </cell>
          <cell r="BX71">
            <v>838</v>
          </cell>
          <cell r="BY71">
            <v>1667.4</v>
          </cell>
          <cell r="BZ71">
            <v>419</v>
          </cell>
          <cell r="CA71" t="str">
            <v>облицованный плиткой</v>
          </cell>
          <cell r="CB71">
            <v>2969</v>
          </cell>
          <cell r="CC71">
            <v>2519.1</v>
          </cell>
          <cell r="CD71">
            <v>1</v>
          </cell>
          <cell r="CE71">
            <v>466</v>
          </cell>
          <cell r="CF71" t="str">
            <v>не скатная</v>
          </cell>
          <cell r="CG71">
            <v>0</v>
          </cell>
          <cell r="CH71">
            <v>0</v>
          </cell>
          <cell r="CI71">
            <v>423.4</v>
          </cell>
          <cell r="CJ71" t="str">
            <v>На лестничной клетке</v>
          </cell>
          <cell r="CK71">
            <v>1</v>
          </cell>
          <cell r="CL71">
            <v>31.56</v>
          </cell>
          <cell r="CM71">
            <v>6</v>
          </cell>
          <cell r="CR71">
            <v>1.8</v>
          </cell>
          <cell r="CZ71">
            <v>1</v>
          </cell>
          <cell r="DA71">
            <v>1</v>
          </cell>
          <cell r="DB71">
            <v>126</v>
          </cell>
          <cell r="DC71">
            <v>745</v>
          </cell>
          <cell r="DD71">
            <v>85</v>
          </cell>
          <cell r="DE71">
            <v>1845</v>
          </cell>
          <cell r="DF71">
            <v>0</v>
          </cell>
          <cell r="DG71">
            <v>0</v>
          </cell>
          <cell r="DH71">
            <v>1</v>
          </cell>
          <cell r="DI71">
            <v>204</v>
          </cell>
          <cell r="DK71">
            <v>68</v>
          </cell>
          <cell r="DL71">
            <v>1232.5</v>
          </cell>
          <cell r="DM71">
            <v>84</v>
          </cell>
          <cell r="DO71">
            <v>952</v>
          </cell>
          <cell r="DQ71">
            <v>500.5</v>
          </cell>
          <cell r="DR71">
            <v>739.28</v>
          </cell>
          <cell r="DS71">
            <v>93</v>
          </cell>
          <cell r="DT71">
            <v>7</v>
          </cell>
          <cell r="DU71">
            <v>7</v>
          </cell>
          <cell r="DV71">
            <v>7</v>
          </cell>
          <cell r="DW71">
            <v>1</v>
          </cell>
          <cell r="DX71" t="str">
            <v>внутренние</v>
          </cell>
          <cell r="EE71">
            <v>12</v>
          </cell>
          <cell r="EF71">
            <v>35.74</v>
          </cell>
          <cell r="EG71">
            <v>38</v>
          </cell>
          <cell r="EH71">
            <v>182.4</v>
          </cell>
          <cell r="EI71">
            <v>5.04</v>
          </cell>
          <cell r="EK71">
            <v>2.79</v>
          </cell>
          <cell r="EL71">
            <v>2.88</v>
          </cell>
          <cell r="EM71">
            <v>29.04</v>
          </cell>
          <cell r="EN71">
            <v>9.1</v>
          </cell>
          <cell r="EO71">
            <v>7.6</v>
          </cell>
          <cell r="EP71">
            <v>1</v>
          </cell>
          <cell r="EQ71">
            <v>136</v>
          </cell>
          <cell r="ER71">
            <v>0.54</v>
          </cell>
          <cell r="ES71" t="str">
            <v>на 1-м этаже</v>
          </cell>
          <cell r="ET71" t="str">
            <v>Переносной</v>
          </cell>
          <cell r="EU71">
            <v>0</v>
          </cell>
          <cell r="EV71">
            <v>1</v>
          </cell>
          <cell r="EW71">
            <v>0</v>
          </cell>
          <cell r="EX71">
            <v>0</v>
          </cell>
          <cell r="EY71">
            <v>2</v>
          </cell>
          <cell r="FH71">
            <v>1</v>
          </cell>
          <cell r="FI71">
            <v>2</v>
          </cell>
        </row>
        <row r="72">
          <cell r="A72">
            <v>9758</v>
          </cell>
          <cell r="B72" t="str">
            <v>Каховка ул. д. 39 к. 2</v>
          </cell>
          <cell r="C72" t="str">
            <v>Каховка ул.</v>
          </cell>
          <cell r="D72">
            <v>39</v>
          </cell>
          <cell r="E72">
            <v>2</v>
          </cell>
          <cell r="F72" t="str">
            <v>Протокол общего собрания собственников</v>
          </cell>
          <cell r="I72" t="str">
            <v>-</v>
          </cell>
          <cell r="K72" t="str">
            <v>-</v>
          </cell>
          <cell r="L72" t="str">
            <v>договор</v>
          </cell>
          <cell r="M72" t="str">
            <v>за счет регионального оператора</v>
          </cell>
          <cell r="N72">
            <v>1964</v>
          </cell>
          <cell r="O72">
            <v>1964</v>
          </cell>
          <cell r="P72" t="str">
            <v>II-18</v>
          </cell>
          <cell r="Q72" t="str">
            <v>МКД</v>
          </cell>
          <cell r="R72">
            <v>12</v>
          </cell>
          <cell r="S72">
            <v>12</v>
          </cell>
          <cell r="T72">
            <v>1</v>
          </cell>
          <cell r="U72">
            <v>2</v>
          </cell>
          <cell r="W72">
            <v>84</v>
          </cell>
          <cell r="X72">
            <v>84</v>
          </cell>
          <cell r="Y72">
            <v>0</v>
          </cell>
          <cell r="Z72">
            <v>0</v>
          </cell>
          <cell r="AA72">
            <v>24</v>
          </cell>
          <cell r="AB72">
            <v>25</v>
          </cell>
          <cell r="AC72">
            <v>2</v>
          </cell>
          <cell r="AD72">
            <v>24</v>
          </cell>
          <cell r="AF72">
            <v>1</v>
          </cell>
          <cell r="AG72">
            <v>1</v>
          </cell>
          <cell r="AH72">
            <v>3644.3</v>
          </cell>
          <cell r="AI72">
            <v>3644.3</v>
          </cell>
          <cell r="AJ72">
            <v>0</v>
          </cell>
          <cell r="AK72">
            <v>1313.4</v>
          </cell>
          <cell r="AL72">
            <v>490</v>
          </cell>
          <cell r="AM72">
            <v>175</v>
          </cell>
          <cell r="AN72">
            <v>293</v>
          </cell>
          <cell r="AO72">
            <v>0</v>
          </cell>
          <cell r="AP72">
            <v>422.7</v>
          </cell>
          <cell r="AQ72">
            <v>74.569999999999993</v>
          </cell>
          <cell r="AR72">
            <v>306.43</v>
          </cell>
          <cell r="AS72">
            <v>7.1999999999999993</v>
          </cell>
          <cell r="AT72" t="str">
            <v>Блочные</v>
          </cell>
          <cell r="AU72" t="str">
            <v>рулонная</v>
          </cell>
          <cell r="AV72">
            <v>84</v>
          </cell>
          <cell r="AZ72" t="str">
            <v>нет</v>
          </cell>
          <cell r="BA72" t="str">
            <v>-</v>
          </cell>
          <cell r="BB72" t="str">
            <v>-</v>
          </cell>
          <cell r="BC72" t="str">
            <v>-</v>
          </cell>
          <cell r="BD72" t="str">
            <v>-</v>
          </cell>
          <cell r="BE72" t="str">
            <v>-</v>
          </cell>
          <cell r="BF72" t="str">
            <v>-</v>
          </cell>
          <cell r="BG72" t="str">
            <v>-</v>
          </cell>
          <cell r="BH72" t="str">
            <v>-</v>
          </cell>
          <cell r="BI72" t="str">
            <v>-</v>
          </cell>
          <cell r="BJ72" t="str">
            <v>-</v>
          </cell>
          <cell r="BK72" t="str">
            <v>-</v>
          </cell>
          <cell r="BL72" t="str">
            <v>-</v>
          </cell>
          <cell r="BM72" t="str">
            <v>-</v>
          </cell>
          <cell r="BN72" t="str">
            <v>-</v>
          </cell>
          <cell r="BO72" t="str">
            <v>-</v>
          </cell>
          <cell r="BP72" t="str">
            <v>-</v>
          </cell>
          <cell r="BQ72" t="str">
            <v>ленточный</v>
          </cell>
          <cell r="BS72" t="str">
            <v>Железобетонные</v>
          </cell>
          <cell r="BT72">
            <v>5447</v>
          </cell>
          <cell r="BU72">
            <v>2</v>
          </cell>
          <cell r="BV72" t="str">
            <v>Панельные</v>
          </cell>
          <cell r="BW72">
            <v>1740</v>
          </cell>
          <cell r="BX72">
            <v>838</v>
          </cell>
          <cell r="BY72">
            <v>1667.4</v>
          </cell>
          <cell r="BZ72">
            <v>419</v>
          </cell>
          <cell r="CA72" t="str">
            <v>облицованный плиткой</v>
          </cell>
          <cell r="CB72">
            <v>2969</v>
          </cell>
          <cell r="CC72">
            <v>2519.1</v>
          </cell>
          <cell r="CD72">
            <v>1</v>
          </cell>
          <cell r="CE72">
            <v>466</v>
          </cell>
          <cell r="CF72" t="str">
            <v>не скатная</v>
          </cell>
          <cell r="CG72">
            <v>0</v>
          </cell>
          <cell r="CH72">
            <v>0</v>
          </cell>
          <cell r="CI72">
            <v>422.7</v>
          </cell>
          <cell r="CJ72" t="str">
            <v>На лестничной клетке</v>
          </cell>
          <cell r="CK72">
            <v>1</v>
          </cell>
          <cell r="CL72">
            <v>31.56</v>
          </cell>
          <cell r="CM72">
            <v>6</v>
          </cell>
          <cell r="CR72">
            <v>1.8</v>
          </cell>
          <cell r="CZ72">
            <v>1</v>
          </cell>
          <cell r="DA72">
            <v>1</v>
          </cell>
          <cell r="DB72">
            <v>126</v>
          </cell>
          <cell r="DC72">
            <v>745</v>
          </cell>
          <cell r="DD72">
            <v>85</v>
          </cell>
          <cell r="DE72">
            <v>1845</v>
          </cell>
          <cell r="DF72">
            <v>0</v>
          </cell>
          <cell r="DG72">
            <v>0</v>
          </cell>
          <cell r="DH72">
            <v>1</v>
          </cell>
          <cell r="DI72">
            <v>204</v>
          </cell>
          <cell r="DK72">
            <v>68</v>
          </cell>
          <cell r="DL72">
            <v>1232.5</v>
          </cell>
          <cell r="DM72">
            <v>84</v>
          </cell>
          <cell r="DO72">
            <v>952</v>
          </cell>
          <cell r="DQ72">
            <v>500.5</v>
          </cell>
          <cell r="DR72">
            <v>739.28</v>
          </cell>
          <cell r="DS72">
            <v>93</v>
          </cell>
          <cell r="DT72">
            <v>7</v>
          </cell>
          <cell r="DU72">
            <v>7</v>
          </cell>
          <cell r="DV72">
            <v>7</v>
          </cell>
          <cell r="DW72">
            <v>1</v>
          </cell>
          <cell r="DX72" t="str">
            <v>внутренние</v>
          </cell>
          <cell r="EE72">
            <v>12</v>
          </cell>
          <cell r="EF72">
            <v>35.74</v>
          </cell>
          <cell r="EG72">
            <v>38</v>
          </cell>
          <cell r="EH72">
            <v>182.4</v>
          </cell>
          <cell r="EI72">
            <v>5.04</v>
          </cell>
          <cell r="EK72">
            <v>2.79</v>
          </cell>
          <cell r="EL72">
            <v>2.88</v>
          </cell>
          <cell r="EM72">
            <v>29.04</v>
          </cell>
          <cell r="EN72">
            <v>9.1</v>
          </cell>
          <cell r="EO72">
            <v>7.6</v>
          </cell>
          <cell r="EP72">
            <v>3.9</v>
          </cell>
          <cell r="EQ72">
            <v>166</v>
          </cell>
          <cell r="ER72">
            <v>0.66</v>
          </cell>
          <cell r="ES72" t="str">
            <v>на 1-м этаже</v>
          </cell>
          <cell r="ET72" t="str">
            <v>Переносной</v>
          </cell>
          <cell r="EU72">
            <v>0</v>
          </cell>
          <cell r="EV72">
            <v>1</v>
          </cell>
          <cell r="EW72">
            <v>0</v>
          </cell>
          <cell r="EX72">
            <v>0</v>
          </cell>
          <cell r="EY72">
            <v>2</v>
          </cell>
          <cell r="FH72">
            <v>1</v>
          </cell>
          <cell r="FI72">
            <v>2</v>
          </cell>
        </row>
        <row r="73">
          <cell r="A73">
            <v>68066</v>
          </cell>
          <cell r="B73" t="str">
            <v>Наметкина ул. д. 9 к. 1</v>
          </cell>
          <cell r="C73" t="str">
            <v>Наметкина ул.</v>
          </cell>
          <cell r="D73">
            <v>9</v>
          </cell>
          <cell r="E73">
            <v>1</v>
          </cell>
          <cell r="F73" t="str">
            <v>Протокол общего собрания собственников</v>
          </cell>
          <cell r="I73" t="str">
            <v>-</v>
          </cell>
          <cell r="K73" t="str">
            <v>-</v>
          </cell>
          <cell r="L73" t="str">
            <v>договор</v>
          </cell>
          <cell r="M73" t="str">
            <v>за счет регионального оператора</v>
          </cell>
          <cell r="N73">
            <v>1998</v>
          </cell>
          <cell r="O73">
            <v>1998</v>
          </cell>
          <cell r="P73" t="str">
            <v>П-44</v>
          </cell>
          <cell r="Q73" t="str">
            <v>МКД</v>
          </cell>
          <cell r="R73">
            <v>17</v>
          </cell>
          <cell r="S73">
            <v>17</v>
          </cell>
          <cell r="T73">
            <v>7</v>
          </cell>
          <cell r="U73">
            <v>7</v>
          </cell>
          <cell r="V73">
            <v>7</v>
          </cell>
          <cell r="W73">
            <v>463</v>
          </cell>
          <cell r="X73">
            <v>460</v>
          </cell>
          <cell r="Y73">
            <v>3</v>
          </cell>
          <cell r="Z73">
            <v>3</v>
          </cell>
          <cell r="AA73">
            <v>119</v>
          </cell>
          <cell r="AB73">
            <v>119</v>
          </cell>
          <cell r="AC73">
            <v>31</v>
          </cell>
          <cell r="AD73">
            <v>119</v>
          </cell>
          <cell r="AF73">
            <v>1</v>
          </cell>
          <cell r="AG73">
            <v>1</v>
          </cell>
          <cell r="AH73">
            <v>26186.9</v>
          </cell>
          <cell r="AI73">
            <v>26043.200000000001</v>
          </cell>
          <cell r="AJ73">
            <v>143.69999999999999</v>
          </cell>
          <cell r="AK73">
            <v>9523.2000000000007</v>
          </cell>
          <cell r="AL73">
            <v>3166.7</v>
          </cell>
          <cell r="AM73">
            <v>1489</v>
          </cell>
          <cell r="AN73">
            <v>3520</v>
          </cell>
          <cell r="AO73">
            <v>0</v>
          </cell>
          <cell r="AP73">
            <v>2257.1</v>
          </cell>
          <cell r="AQ73">
            <v>609.06999999999994</v>
          </cell>
          <cell r="AR73">
            <v>2440.9300000000003</v>
          </cell>
          <cell r="AS73">
            <v>140.4</v>
          </cell>
          <cell r="AT73" t="str">
            <v>Панельные</v>
          </cell>
          <cell r="AU73" t="str">
            <v>рулонная по ж/б основанию</v>
          </cell>
          <cell r="AV73">
            <v>460</v>
          </cell>
          <cell r="AZ73" t="str">
            <v>нет</v>
          </cell>
          <cell r="BA73" t="str">
            <v>-</v>
          </cell>
          <cell r="BB73" t="str">
            <v>-</v>
          </cell>
          <cell r="BC73" t="str">
            <v>-</v>
          </cell>
          <cell r="BD73" t="str">
            <v>-</v>
          </cell>
          <cell r="BE73" t="str">
            <v>-</v>
          </cell>
          <cell r="BF73" t="str">
            <v>-</v>
          </cell>
          <cell r="BG73" t="str">
            <v>-</v>
          </cell>
          <cell r="BH73" t="str">
            <v>-</v>
          </cell>
          <cell r="BI73" t="str">
            <v>-</v>
          </cell>
          <cell r="BJ73" t="str">
            <v>-</v>
          </cell>
          <cell r="BK73" t="str">
            <v>-</v>
          </cell>
          <cell r="BL73" t="str">
            <v>-</v>
          </cell>
          <cell r="BM73" t="str">
            <v>-</v>
          </cell>
          <cell r="BN73" t="str">
            <v>-</v>
          </cell>
          <cell r="BO73" t="str">
            <v>-</v>
          </cell>
          <cell r="BP73" t="str">
            <v>-</v>
          </cell>
          <cell r="BQ73" t="str">
            <v>ленточный</v>
          </cell>
          <cell r="BS73" t="str">
            <v>Железобетонные</v>
          </cell>
          <cell r="BT73">
            <v>32844</v>
          </cell>
          <cell r="BU73">
            <v>8</v>
          </cell>
          <cell r="BV73" t="str">
            <v>Панельные</v>
          </cell>
          <cell r="BW73">
            <v>12145</v>
          </cell>
          <cell r="BX73">
            <v>2831</v>
          </cell>
          <cell r="BY73">
            <v>12145</v>
          </cell>
          <cell r="BZ73">
            <v>2831</v>
          </cell>
          <cell r="CA73" t="str">
            <v>облицованный плиткой</v>
          </cell>
          <cell r="CB73">
            <v>20965</v>
          </cell>
          <cell r="CC73">
            <v>4367</v>
          </cell>
          <cell r="CD73">
            <v>1</v>
          </cell>
          <cell r="CE73">
            <v>2899</v>
          </cell>
          <cell r="CF73" t="str">
            <v>не скатная</v>
          </cell>
          <cell r="CG73">
            <v>346</v>
          </cell>
          <cell r="CH73">
            <v>242</v>
          </cell>
          <cell r="CI73">
            <v>2257.1</v>
          </cell>
          <cell r="CJ73" t="str">
            <v>На лестничной клетке</v>
          </cell>
          <cell r="CK73">
            <v>7</v>
          </cell>
          <cell r="CL73">
            <v>312.96999999999997</v>
          </cell>
          <cell r="CM73">
            <v>117</v>
          </cell>
          <cell r="CR73">
            <v>24.5</v>
          </cell>
          <cell r="CZ73">
            <v>3</v>
          </cell>
          <cell r="DA73">
            <v>7</v>
          </cell>
          <cell r="DB73">
            <v>6756</v>
          </cell>
          <cell r="DC73">
            <v>3729.5</v>
          </cell>
          <cell r="DD73">
            <v>788</v>
          </cell>
          <cell r="DE73">
            <v>7675.5</v>
          </cell>
          <cell r="DF73">
            <v>0</v>
          </cell>
          <cell r="DG73">
            <v>0</v>
          </cell>
          <cell r="DH73">
            <v>7</v>
          </cell>
          <cell r="DI73">
            <v>0</v>
          </cell>
          <cell r="DK73">
            <v>244</v>
          </cell>
          <cell r="DL73">
            <v>7422</v>
          </cell>
          <cell r="DM73">
            <v>460</v>
          </cell>
          <cell r="DO73">
            <v>7230</v>
          </cell>
          <cell r="DQ73">
            <v>1624</v>
          </cell>
          <cell r="DR73">
            <v>0</v>
          </cell>
          <cell r="DS73">
            <v>0</v>
          </cell>
          <cell r="DT73">
            <v>28</v>
          </cell>
          <cell r="DU73">
            <v>56</v>
          </cell>
          <cell r="DV73">
            <v>56</v>
          </cell>
          <cell r="DW73">
            <v>7</v>
          </cell>
          <cell r="DX73" t="str">
            <v>внутренние</v>
          </cell>
          <cell r="EE73">
            <v>238</v>
          </cell>
          <cell r="EF73">
            <v>172.54999999999998</v>
          </cell>
          <cell r="EG73">
            <v>302</v>
          </cell>
          <cell r="EH73">
            <v>1449.6</v>
          </cell>
          <cell r="EI73">
            <v>49.98</v>
          </cell>
          <cell r="EK73">
            <v>19.53</v>
          </cell>
          <cell r="EL73">
            <v>107.10000000000001</v>
          </cell>
          <cell r="EM73">
            <v>104.72</v>
          </cell>
          <cell r="EN73">
            <v>50.050000000000004</v>
          </cell>
          <cell r="EO73">
            <v>75.599999999999994</v>
          </cell>
          <cell r="EP73">
            <v>53.2</v>
          </cell>
          <cell r="EQ73">
            <v>822</v>
          </cell>
          <cell r="ER73">
            <v>3.26</v>
          </cell>
          <cell r="ES73" t="str">
            <v>на 1-м этаже</v>
          </cell>
          <cell r="ET73" t="str">
            <v>Переносной</v>
          </cell>
          <cell r="EU73">
            <v>0</v>
          </cell>
          <cell r="EV73">
            <v>3</v>
          </cell>
          <cell r="EW73">
            <v>0</v>
          </cell>
          <cell r="EX73">
            <v>0</v>
          </cell>
          <cell r="EY73">
            <v>6</v>
          </cell>
          <cell r="FH73">
            <v>0</v>
          </cell>
          <cell r="FI73">
            <v>9</v>
          </cell>
        </row>
        <row r="74">
          <cell r="A74">
            <v>280060</v>
          </cell>
          <cell r="B74" t="str">
            <v>Наметкина ул. д. 9 к. 3</v>
          </cell>
          <cell r="C74" t="str">
            <v>Наметкина ул.</v>
          </cell>
          <cell r="D74">
            <v>9</v>
          </cell>
          <cell r="E74">
            <v>3</v>
          </cell>
          <cell r="F74" t="str">
            <v>Протокол общего собрания собственников</v>
          </cell>
          <cell r="I74" t="str">
            <v>-</v>
          </cell>
          <cell r="K74" t="str">
            <v>-</v>
          </cell>
          <cell r="L74" t="str">
            <v>договор</v>
          </cell>
          <cell r="M74" t="str">
            <v>за счет регионального оператора</v>
          </cell>
          <cell r="N74">
            <v>1998</v>
          </cell>
          <cell r="O74">
            <v>1998</v>
          </cell>
          <cell r="P74" t="str">
            <v>П-44</v>
          </cell>
          <cell r="Q74" t="str">
            <v>МКД</v>
          </cell>
          <cell r="R74">
            <v>17</v>
          </cell>
          <cell r="S74">
            <v>17</v>
          </cell>
          <cell r="T74">
            <v>7</v>
          </cell>
          <cell r="U74">
            <v>7</v>
          </cell>
          <cell r="V74">
            <v>7</v>
          </cell>
          <cell r="W74">
            <v>456</v>
          </cell>
          <cell r="X74">
            <v>450</v>
          </cell>
          <cell r="Y74">
            <v>6</v>
          </cell>
          <cell r="Z74">
            <v>3</v>
          </cell>
          <cell r="AA74">
            <v>119</v>
          </cell>
          <cell r="AB74">
            <v>119</v>
          </cell>
          <cell r="AC74">
            <v>31</v>
          </cell>
          <cell r="AD74">
            <v>119</v>
          </cell>
          <cell r="AF74">
            <v>1</v>
          </cell>
          <cell r="AG74">
            <v>1</v>
          </cell>
          <cell r="AH74">
            <v>26162</v>
          </cell>
          <cell r="AI74">
            <v>25801.599999999999</v>
          </cell>
          <cell r="AJ74">
            <v>360.4</v>
          </cell>
          <cell r="AK74">
            <v>6969.6</v>
          </cell>
          <cell r="AL74">
            <v>3166.7</v>
          </cell>
          <cell r="AM74">
            <v>1601</v>
          </cell>
          <cell r="AN74">
            <v>3467</v>
          </cell>
          <cell r="AO74">
            <v>0</v>
          </cell>
          <cell r="AP74">
            <v>950.8</v>
          </cell>
          <cell r="AQ74">
            <v>701.97</v>
          </cell>
          <cell r="AR74">
            <v>2280.83</v>
          </cell>
          <cell r="AS74">
            <v>140.4</v>
          </cell>
          <cell r="AT74" t="str">
            <v>Панельные</v>
          </cell>
          <cell r="AU74" t="str">
            <v>рубероид по ж/б основанию</v>
          </cell>
          <cell r="AV74">
            <v>450</v>
          </cell>
          <cell r="AZ74" t="str">
            <v>нет</v>
          </cell>
          <cell r="BA74" t="str">
            <v>-</v>
          </cell>
          <cell r="BB74" t="str">
            <v>-</v>
          </cell>
          <cell r="BC74" t="str">
            <v>-</v>
          </cell>
          <cell r="BD74" t="str">
            <v>-</v>
          </cell>
          <cell r="BE74" t="str">
            <v>-</v>
          </cell>
          <cell r="BF74" t="str">
            <v>-</v>
          </cell>
          <cell r="BG74" t="str">
            <v>-</v>
          </cell>
          <cell r="BH74" t="str">
            <v>-</v>
          </cell>
          <cell r="BI74" t="str">
            <v>-</v>
          </cell>
          <cell r="BJ74" t="str">
            <v>-</v>
          </cell>
          <cell r="BK74" t="str">
            <v>-</v>
          </cell>
          <cell r="BL74" t="str">
            <v>-</v>
          </cell>
          <cell r="BM74" t="str">
            <v>-</v>
          </cell>
          <cell r="BN74" t="str">
            <v>-</v>
          </cell>
          <cell r="BO74" t="str">
            <v>-</v>
          </cell>
          <cell r="BP74" t="str">
            <v>-</v>
          </cell>
          <cell r="BQ74" t="str">
            <v>ленточный</v>
          </cell>
          <cell r="BS74" t="str">
            <v>Железобетонные</v>
          </cell>
          <cell r="BT74">
            <v>32844</v>
          </cell>
          <cell r="BU74">
            <v>8</v>
          </cell>
          <cell r="BV74" t="str">
            <v>Панельные</v>
          </cell>
          <cell r="BW74">
            <v>12145</v>
          </cell>
          <cell r="BX74">
            <v>2831</v>
          </cell>
          <cell r="BY74">
            <v>12145</v>
          </cell>
          <cell r="BZ74">
            <v>2831</v>
          </cell>
          <cell r="CA74" t="str">
            <v>облицованный плиткой</v>
          </cell>
          <cell r="CB74">
            <v>20965</v>
          </cell>
          <cell r="CC74">
            <v>4367</v>
          </cell>
          <cell r="CD74">
            <v>1</v>
          </cell>
          <cell r="CE74">
            <v>2694</v>
          </cell>
          <cell r="CF74" t="str">
            <v>не скатная</v>
          </cell>
          <cell r="CG74">
            <v>346</v>
          </cell>
          <cell r="CH74">
            <v>242</v>
          </cell>
          <cell r="CI74">
            <v>950.8</v>
          </cell>
          <cell r="CJ74" t="str">
            <v>На лестничной клетке</v>
          </cell>
          <cell r="CK74">
            <v>7</v>
          </cell>
          <cell r="CL74">
            <v>312.96999999999997</v>
          </cell>
          <cell r="CM74">
            <v>117</v>
          </cell>
          <cell r="CR74">
            <v>23</v>
          </cell>
          <cell r="CZ74">
            <v>3</v>
          </cell>
          <cell r="DA74">
            <v>7</v>
          </cell>
          <cell r="DB74">
            <v>6756</v>
          </cell>
          <cell r="DC74">
            <v>3729.5</v>
          </cell>
          <cell r="DD74">
            <v>788</v>
          </cell>
          <cell r="DE74">
            <v>7675.5</v>
          </cell>
          <cell r="DF74">
            <v>0</v>
          </cell>
          <cell r="DG74">
            <v>0</v>
          </cell>
          <cell r="DH74">
            <v>7</v>
          </cell>
          <cell r="DI74">
            <v>0</v>
          </cell>
          <cell r="DK74">
            <v>244</v>
          </cell>
          <cell r="DL74">
            <v>7422</v>
          </cell>
          <cell r="DM74">
            <v>450</v>
          </cell>
          <cell r="DO74">
            <v>7230</v>
          </cell>
          <cell r="DQ74">
            <v>1624</v>
          </cell>
          <cell r="DR74">
            <v>0</v>
          </cell>
          <cell r="DS74">
            <v>0</v>
          </cell>
          <cell r="DT74">
            <v>28</v>
          </cell>
          <cell r="DU74">
            <v>56</v>
          </cell>
          <cell r="DV74">
            <v>56</v>
          </cell>
          <cell r="DW74">
            <v>7</v>
          </cell>
          <cell r="DX74" t="str">
            <v>внутренние</v>
          </cell>
          <cell r="EE74">
            <v>238</v>
          </cell>
          <cell r="EF74">
            <v>172.54999999999998</v>
          </cell>
          <cell r="EG74">
            <v>302</v>
          </cell>
          <cell r="EH74">
            <v>1449.6</v>
          </cell>
          <cell r="EI74">
            <v>49.98</v>
          </cell>
          <cell r="EK74">
            <v>19.53</v>
          </cell>
          <cell r="EL74">
            <v>107.10000000000001</v>
          </cell>
          <cell r="EM74">
            <v>104.72</v>
          </cell>
          <cell r="EN74">
            <v>49.4</v>
          </cell>
          <cell r="EO74">
            <v>75.599999999999994</v>
          </cell>
          <cell r="EP74">
            <v>49.6</v>
          </cell>
          <cell r="EQ74">
            <v>843</v>
          </cell>
          <cell r="ER74">
            <v>3.34</v>
          </cell>
          <cell r="ES74" t="str">
            <v>на 1-м этаже</v>
          </cell>
          <cell r="ET74" t="str">
            <v>Переносной</v>
          </cell>
          <cell r="EU74">
            <v>0</v>
          </cell>
          <cell r="EV74">
            <v>3</v>
          </cell>
          <cell r="EW74">
            <v>0</v>
          </cell>
          <cell r="EX74">
            <v>0</v>
          </cell>
          <cell r="EY74">
            <v>6</v>
          </cell>
          <cell r="FH74">
            <v>0</v>
          </cell>
          <cell r="FI74">
            <v>9</v>
          </cell>
        </row>
        <row r="75">
          <cell r="A75">
            <v>70231</v>
          </cell>
          <cell r="B75" t="str">
            <v>Наметкина ул. д. 9</v>
          </cell>
          <cell r="C75" t="str">
            <v>Наметкина ул.</v>
          </cell>
          <cell r="D75">
            <v>9</v>
          </cell>
          <cell r="F75" t="str">
            <v>Протокол общего собрания собственников</v>
          </cell>
          <cell r="I75" t="str">
            <v>-</v>
          </cell>
          <cell r="K75" t="str">
            <v>-</v>
          </cell>
          <cell r="L75" t="str">
            <v>договор</v>
          </cell>
          <cell r="M75" t="str">
            <v>за счет регионального оператора</v>
          </cell>
          <cell r="N75">
            <v>1997</v>
          </cell>
          <cell r="O75">
            <v>1997</v>
          </cell>
          <cell r="P75" t="str">
            <v>П-44</v>
          </cell>
          <cell r="Q75" t="str">
            <v>МКД</v>
          </cell>
          <cell r="R75">
            <v>17</v>
          </cell>
          <cell r="S75">
            <v>17</v>
          </cell>
          <cell r="T75">
            <v>6</v>
          </cell>
          <cell r="U75">
            <v>6</v>
          </cell>
          <cell r="V75">
            <v>6</v>
          </cell>
          <cell r="W75">
            <v>374</v>
          </cell>
          <cell r="X75">
            <v>367</v>
          </cell>
          <cell r="Y75">
            <v>7</v>
          </cell>
          <cell r="Z75">
            <v>3</v>
          </cell>
          <cell r="AA75">
            <v>119</v>
          </cell>
          <cell r="AB75">
            <v>119</v>
          </cell>
          <cell r="AC75">
            <v>31</v>
          </cell>
          <cell r="AD75">
            <v>119</v>
          </cell>
          <cell r="AF75">
            <v>1</v>
          </cell>
          <cell r="AG75">
            <v>1</v>
          </cell>
          <cell r="AH75">
            <v>24599.5</v>
          </cell>
          <cell r="AI75">
            <v>21547.599999999999</v>
          </cell>
          <cell r="AJ75">
            <v>3051.9</v>
          </cell>
          <cell r="AK75">
            <v>6681.2</v>
          </cell>
          <cell r="AL75">
            <v>3166.7</v>
          </cell>
          <cell r="AM75">
            <v>1520</v>
          </cell>
          <cell r="AN75">
            <v>2783</v>
          </cell>
          <cell r="AO75">
            <v>0</v>
          </cell>
          <cell r="AP75">
            <v>1189.0999999999999</v>
          </cell>
          <cell r="AQ75">
            <v>442.73000000000008</v>
          </cell>
          <cell r="AR75">
            <v>2386.4699999999998</v>
          </cell>
          <cell r="AS75">
            <v>140.4</v>
          </cell>
          <cell r="AT75" t="str">
            <v>Панельные</v>
          </cell>
          <cell r="AU75" t="str">
            <v>рубероид</v>
          </cell>
          <cell r="AV75">
            <v>367</v>
          </cell>
          <cell r="AZ75" t="str">
            <v>нет</v>
          </cell>
          <cell r="BA75" t="str">
            <v>-</v>
          </cell>
          <cell r="BB75" t="str">
            <v>-</v>
          </cell>
          <cell r="BC75" t="str">
            <v>-</v>
          </cell>
          <cell r="BD75" t="str">
            <v>-</v>
          </cell>
          <cell r="BE75" t="str">
            <v>-</v>
          </cell>
          <cell r="BF75" t="str">
            <v>-</v>
          </cell>
          <cell r="BG75" t="str">
            <v>-</v>
          </cell>
          <cell r="BH75" t="str">
            <v>-</v>
          </cell>
          <cell r="BI75" t="str">
            <v>-</v>
          </cell>
          <cell r="BJ75" t="str">
            <v>-</v>
          </cell>
          <cell r="BK75" t="str">
            <v>-</v>
          </cell>
          <cell r="BL75" t="str">
            <v>-</v>
          </cell>
          <cell r="BM75" t="str">
            <v>-</v>
          </cell>
          <cell r="BN75" t="str">
            <v>-</v>
          </cell>
          <cell r="BO75" t="str">
            <v>-</v>
          </cell>
          <cell r="BP75" t="str">
            <v>-</v>
          </cell>
          <cell r="BQ75" t="str">
            <v>ленточный</v>
          </cell>
          <cell r="BS75" t="str">
            <v>Железобетонные</v>
          </cell>
          <cell r="BT75">
            <v>32844</v>
          </cell>
          <cell r="BU75">
            <v>7</v>
          </cell>
          <cell r="BV75" t="str">
            <v>Панельные</v>
          </cell>
          <cell r="BW75">
            <v>12145</v>
          </cell>
          <cell r="BX75">
            <v>2831</v>
          </cell>
          <cell r="BY75">
            <v>12145</v>
          </cell>
          <cell r="BZ75">
            <v>2831</v>
          </cell>
          <cell r="CA75" t="str">
            <v>облицованный плиткой</v>
          </cell>
          <cell r="CB75">
            <v>20965</v>
          </cell>
          <cell r="CC75">
            <v>4367</v>
          </cell>
          <cell r="CD75">
            <v>1</v>
          </cell>
          <cell r="CE75">
            <v>3667</v>
          </cell>
          <cell r="CF75" t="str">
            <v>не скатная</v>
          </cell>
          <cell r="CG75">
            <v>346</v>
          </cell>
          <cell r="CH75">
            <v>242</v>
          </cell>
          <cell r="CI75">
            <v>1189.0999999999999</v>
          </cell>
          <cell r="CJ75" t="str">
            <v>На лестничной клетке</v>
          </cell>
          <cell r="CK75">
            <v>6</v>
          </cell>
          <cell r="CL75">
            <v>268.26</v>
          </cell>
          <cell r="CM75">
            <v>117</v>
          </cell>
          <cell r="CR75">
            <v>19.8</v>
          </cell>
          <cell r="CZ75">
            <v>3</v>
          </cell>
          <cell r="DA75">
            <v>7</v>
          </cell>
          <cell r="DB75">
            <v>6756</v>
          </cell>
          <cell r="DC75">
            <v>3729.5</v>
          </cell>
          <cell r="DD75">
            <v>788</v>
          </cell>
          <cell r="DE75">
            <v>7675.5</v>
          </cell>
          <cell r="DF75">
            <v>0</v>
          </cell>
          <cell r="DG75">
            <v>0</v>
          </cell>
          <cell r="DH75">
            <v>7</v>
          </cell>
          <cell r="DI75">
            <v>0</v>
          </cell>
          <cell r="DK75">
            <v>244</v>
          </cell>
          <cell r="DL75">
            <v>7422</v>
          </cell>
          <cell r="DM75">
            <v>367</v>
          </cell>
          <cell r="DO75">
            <v>7230</v>
          </cell>
          <cell r="DQ75">
            <v>1624</v>
          </cell>
          <cell r="DR75">
            <v>0</v>
          </cell>
          <cell r="DS75">
            <v>0</v>
          </cell>
          <cell r="DT75">
            <v>24</v>
          </cell>
          <cell r="DU75">
            <v>56</v>
          </cell>
          <cell r="DV75">
            <v>56</v>
          </cell>
          <cell r="DW75">
            <v>7</v>
          </cell>
          <cell r="DX75" t="str">
            <v>внутренние</v>
          </cell>
          <cell r="EE75">
            <v>238</v>
          </cell>
          <cell r="EF75">
            <v>147.9</v>
          </cell>
          <cell r="EG75">
            <v>302</v>
          </cell>
          <cell r="EH75">
            <v>1449.6</v>
          </cell>
          <cell r="EI75">
            <v>42.839999999999996</v>
          </cell>
          <cell r="EK75">
            <v>16.740000000000002</v>
          </cell>
          <cell r="EL75">
            <v>91.800000000000011</v>
          </cell>
          <cell r="EM75">
            <v>89.76</v>
          </cell>
          <cell r="EN75">
            <v>40.300000000000004</v>
          </cell>
          <cell r="EO75">
            <v>64.8</v>
          </cell>
          <cell r="EP75">
            <v>45.2</v>
          </cell>
          <cell r="EQ75">
            <v>790</v>
          </cell>
          <cell r="ER75">
            <v>3.13</v>
          </cell>
          <cell r="ES75" t="str">
            <v>на 1-м этаже</v>
          </cell>
          <cell r="ET75" t="str">
            <v>Переносной</v>
          </cell>
          <cell r="EU75">
            <v>0</v>
          </cell>
          <cell r="EV75">
            <v>3</v>
          </cell>
          <cell r="EW75">
            <v>0</v>
          </cell>
          <cell r="EX75">
            <v>0</v>
          </cell>
          <cell r="EY75">
            <v>6</v>
          </cell>
          <cell r="FH75">
            <v>0</v>
          </cell>
          <cell r="FI75">
            <v>8</v>
          </cell>
        </row>
        <row r="76">
          <cell r="A76">
            <v>70108</v>
          </cell>
          <cell r="B76" t="str">
            <v>Наметкина ул. д. 11</v>
          </cell>
          <cell r="C76" t="str">
            <v>Наметкина ул.</v>
          </cell>
          <cell r="D76">
            <v>11</v>
          </cell>
          <cell r="F76" t="str">
            <v>Протокол общего собрания собственников</v>
          </cell>
          <cell r="I76" t="str">
            <v>-</v>
          </cell>
          <cell r="K76" t="str">
            <v>-</v>
          </cell>
          <cell r="L76" t="str">
            <v>договор</v>
          </cell>
          <cell r="M76" t="str">
            <v>за счет регионального оператора</v>
          </cell>
          <cell r="N76">
            <v>1996</v>
          </cell>
          <cell r="O76">
            <v>1996</v>
          </cell>
          <cell r="P76" t="str">
            <v>П-44</v>
          </cell>
          <cell r="Q76" t="str">
            <v>МКД</v>
          </cell>
          <cell r="R76">
            <v>17</v>
          </cell>
          <cell r="S76">
            <v>17</v>
          </cell>
          <cell r="T76">
            <v>2</v>
          </cell>
          <cell r="U76">
            <v>2</v>
          </cell>
          <cell r="V76">
            <v>2</v>
          </cell>
          <cell r="W76">
            <v>131</v>
          </cell>
          <cell r="X76">
            <v>128</v>
          </cell>
          <cell r="Y76">
            <v>3</v>
          </cell>
          <cell r="Z76">
            <v>1</v>
          </cell>
          <cell r="AA76">
            <v>34</v>
          </cell>
          <cell r="AB76">
            <v>34</v>
          </cell>
          <cell r="AC76">
            <v>8</v>
          </cell>
          <cell r="AD76">
            <v>34</v>
          </cell>
          <cell r="AF76">
            <v>1</v>
          </cell>
          <cell r="AG76">
            <v>1</v>
          </cell>
          <cell r="AH76">
            <v>9427.5999999999985</v>
          </cell>
          <cell r="AI76">
            <v>7032.9</v>
          </cell>
          <cell r="AJ76">
            <v>2394.6999999999998</v>
          </cell>
          <cell r="AK76">
            <v>2521</v>
          </cell>
          <cell r="AL76">
            <v>408</v>
          </cell>
          <cell r="AM76">
            <v>427</v>
          </cell>
          <cell r="AN76">
            <v>825</v>
          </cell>
          <cell r="AO76">
            <v>0</v>
          </cell>
          <cell r="AP76">
            <v>634.5</v>
          </cell>
          <cell r="AQ76">
            <v>143.36000000000001</v>
          </cell>
          <cell r="AR76">
            <v>1108.6399999999999</v>
          </cell>
          <cell r="AS76">
            <v>38.4</v>
          </cell>
          <cell r="AT76" t="str">
            <v>Панельные</v>
          </cell>
          <cell r="AU76" t="str">
            <v>рулонная</v>
          </cell>
          <cell r="AV76">
            <v>128</v>
          </cell>
          <cell r="AZ76" t="str">
            <v>нет</v>
          </cell>
          <cell r="BA76" t="str">
            <v>-</v>
          </cell>
          <cell r="BB76" t="str">
            <v>-</v>
          </cell>
          <cell r="BC76" t="str">
            <v>-</v>
          </cell>
          <cell r="BD76" t="str">
            <v>-</v>
          </cell>
          <cell r="BE76" t="str">
            <v>-</v>
          </cell>
          <cell r="BF76" t="str">
            <v>-</v>
          </cell>
          <cell r="BG76" t="str">
            <v>-</v>
          </cell>
          <cell r="BH76" t="str">
            <v>-</v>
          </cell>
          <cell r="BI76" t="str">
            <v>-</v>
          </cell>
          <cell r="BJ76" t="str">
            <v>-</v>
          </cell>
          <cell r="BK76" t="str">
            <v>-</v>
          </cell>
          <cell r="BL76" t="str">
            <v>-</v>
          </cell>
          <cell r="BM76" t="str">
            <v>-</v>
          </cell>
          <cell r="BN76" t="str">
            <v>-</v>
          </cell>
          <cell r="BO76" t="str">
            <v>-</v>
          </cell>
          <cell r="BP76" t="str">
            <v>-</v>
          </cell>
          <cell r="BQ76" t="str">
            <v>ленточный</v>
          </cell>
          <cell r="BS76" t="str">
            <v>Железобетонные</v>
          </cell>
          <cell r="BT76">
            <v>30600</v>
          </cell>
          <cell r="BU76">
            <v>3</v>
          </cell>
          <cell r="BV76" t="str">
            <v>Панельные</v>
          </cell>
          <cell r="BW76">
            <v>3447</v>
          </cell>
          <cell r="BX76">
            <v>0</v>
          </cell>
          <cell r="BY76">
            <v>3447</v>
          </cell>
          <cell r="BZ76">
            <v>1122</v>
          </cell>
          <cell r="CA76" t="str">
            <v>облицованный плиткой</v>
          </cell>
          <cell r="CB76">
            <v>5990</v>
          </cell>
          <cell r="CC76">
            <v>2785</v>
          </cell>
          <cell r="CD76">
            <v>1</v>
          </cell>
          <cell r="CE76">
            <v>2054</v>
          </cell>
          <cell r="CF76" t="str">
            <v>не скатная</v>
          </cell>
          <cell r="CG76">
            <v>124</v>
          </cell>
          <cell r="CH76">
            <v>86</v>
          </cell>
          <cell r="CI76">
            <v>634.5</v>
          </cell>
          <cell r="CJ76" t="str">
            <v>На лестничной клетке</v>
          </cell>
          <cell r="CK76">
            <v>2</v>
          </cell>
          <cell r="CL76">
            <v>89.42</v>
          </cell>
          <cell r="CM76">
            <v>32</v>
          </cell>
          <cell r="CR76">
            <v>7</v>
          </cell>
          <cell r="CZ76">
            <v>1</v>
          </cell>
          <cell r="DA76">
            <v>2</v>
          </cell>
          <cell r="DB76">
            <v>102</v>
          </cell>
          <cell r="DC76">
            <v>2037</v>
          </cell>
          <cell r="DD76">
            <v>224</v>
          </cell>
          <cell r="DE76">
            <v>2105</v>
          </cell>
          <cell r="DF76">
            <v>0</v>
          </cell>
          <cell r="DG76">
            <v>0</v>
          </cell>
          <cell r="DH76">
            <v>2</v>
          </cell>
          <cell r="DI76">
            <v>0</v>
          </cell>
          <cell r="DK76">
            <v>60</v>
          </cell>
          <cell r="DL76">
            <v>1658</v>
          </cell>
          <cell r="DM76">
            <v>128</v>
          </cell>
          <cell r="DO76">
            <v>1366</v>
          </cell>
          <cell r="DQ76">
            <v>150</v>
          </cell>
          <cell r="DR76">
            <v>0</v>
          </cell>
          <cell r="DS76">
            <v>0</v>
          </cell>
          <cell r="DT76">
            <v>8</v>
          </cell>
          <cell r="DU76">
            <v>12</v>
          </cell>
          <cell r="DV76">
            <v>12</v>
          </cell>
          <cell r="DW76">
            <v>2</v>
          </cell>
          <cell r="DX76" t="str">
            <v>внутренние</v>
          </cell>
          <cell r="EE76">
            <v>68</v>
          </cell>
          <cell r="EF76">
            <v>49.3</v>
          </cell>
          <cell r="EG76">
            <v>84</v>
          </cell>
          <cell r="EH76">
            <v>403.2</v>
          </cell>
          <cell r="EI76">
            <v>14.28</v>
          </cell>
          <cell r="EK76">
            <v>5.58</v>
          </cell>
          <cell r="EL76">
            <v>30.6</v>
          </cell>
          <cell r="EM76">
            <v>29.92</v>
          </cell>
          <cell r="EN76">
            <v>14.3</v>
          </cell>
          <cell r="EO76">
            <v>21.6</v>
          </cell>
          <cell r="EP76">
            <v>14.8</v>
          </cell>
          <cell r="EQ76">
            <v>277</v>
          </cell>
          <cell r="ER76">
            <v>1.1000000000000001</v>
          </cell>
          <cell r="ES76" t="str">
            <v>на 1-м этаже</v>
          </cell>
          <cell r="ET76" t="str">
            <v>Переносной</v>
          </cell>
          <cell r="EU76">
            <v>0</v>
          </cell>
          <cell r="EV76">
            <v>1</v>
          </cell>
          <cell r="EW76">
            <v>0</v>
          </cell>
          <cell r="EX76">
            <v>0</v>
          </cell>
          <cell r="EY76">
            <v>2</v>
          </cell>
          <cell r="FH76">
            <v>0</v>
          </cell>
          <cell r="FI76">
            <v>4</v>
          </cell>
        </row>
        <row r="77">
          <cell r="A77">
            <v>280071</v>
          </cell>
          <cell r="B77" t="str">
            <v>Наметкина ул. д. 13 к. 1</v>
          </cell>
          <cell r="C77" t="str">
            <v>Наметкина ул.</v>
          </cell>
          <cell r="D77">
            <v>13</v>
          </cell>
          <cell r="E77">
            <v>1</v>
          </cell>
          <cell r="F77" t="str">
            <v>Протокол общего собрания собственников</v>
          </cell>
          <cell r="I77" t="str">
            <v>-</v>
          </cell>
          <cell r="K77" t="str">
            <v>-</v>
          </cell>
          <cell r="L77" t="str">
            <v>договор</v>
          </cell>
          <cell r="M77" t="str">
            <v>за счет регионального оператора</v>
          </cell>
          <cell r="N77">
            <v>1995</v>
          </cell>
          <cell r="O77">
            <v>1995</v>
          </cell>
          <cell r="P77" t="str">
            <v>П-44</v>
          </cell>
          <cell r="Q77" t="str">
            <v>МКД</v>
          </cell>
          <cell r="R77">
            <v>17</v>
          </cell>
          <cell r="S77">
            <v>17</v>
          </cell>
          <cell r="T77">
            <v>7</v>
          </cell>
          <cell r="U77">
            <v>7</v>
          </cell>
          <cell r="V77">
            <v>7</v>
          </cell>
          <cell r="W77">
            <v>478</v>
          </cell>
          <cell r="X77">
            <v>472</v>
          </cell>
          <cell r="Y77">
            <v>6</v>
          </cell>
          <cell r="Z77">
            <v>3</v>
          </cell>
          <cell r="AA77">
            <v>119</v>
          </cell>
          <cell r="AB77">
            <v>119</v>
          </cell>
          <cell r="AC77">
            <v>31</v>
          </cell>
          <cell r="AD77">
            <v>119</v>
          </cell>
          <cell r="AF77">
            <v>1</v>
          </cell>
          <cell r="AG77">
            <v>1</v>
          </cell>
          <cell r="AH77">
            <v>26184.399999999983</v>
          </cell>
          <cell r="AI77">
            <v>25984.599999999984</v>
          </cell>
          <cell r="AJ77">
            <v>199.8</v>
          </cell>
          <cell r="AK77">
            <v>8765.6</v>
          </cell>
          <cell r="AL77">
            <v>3166.7</v>
          </cell>
          <cell r="AM77">
            <v>1406</v>
          </cell>
          <cell r="AN77">
            <v>3024</v>
          </cell>
          <cell r="AO77">
            <v>0</v>
          </cell>
          <cell r="AP77">
            <v>2167.8000000000002</v>
          </cell>
          <cell r="AQ77">
            <v>496.74</v>
          </cell>
          <cell r="AR77">
            <v>2399.2600000000002</v>
          </cell>
          <cell r="AS77">
            <v>140.4</v>
          </cell>
          <cell r="AT77" t="str">
            <v>Панельные</v>
          </cell>
          <cell r="AU77" t="str">
            <v>рулонная по ж/б основанию</v>
          </cell>
          <cell r="AV77">
            <v>472</v>
          </cell>
          <cell r="AZ77" t="str">
            <v>нет</v>
          </cell>
          <cell r="BA77" t="str">
            <v>-</v>
          </cell>
          <cell r="BB77" t="str">
            <v>-</v>
          </cell>
          <cell r="BC77" t="str">
            <v>-</v>
          </cell>
          <cell r="BD77" t="str">
            <v>-</v>
          </cell>
          <cell r="BE77" t="str">
            <v>-</v>
          </cell>
          <cell r="BF77" t="str">
            <v>-</v>
          </cell>
          <cell r="BG77" t="str">
            <v>-</v>
          </cell>
          <cell r="BH77" t="str">
            <v>-</v>
          </cell>
          <cell r="BI77" t="str">
            <v>-</v>
          </cell>
          <cell r="BJ77" t="str">
            <v>-</v>
          </cell>
          <cell r="BK77" t="str">
            <v>-</v>
          </cell>
          <cell r="BL77" t="str">
            <v>-</v>
          </cell>
          <cell r="BM77" t="str">
            <v>-</v>
          </cell>
          <cell r="BN77" t="str">
            <v>-</v>
          </cell>
          <cell r="BO77" t="str">
            <v>-</v>
          </cell>
          <cell r="BP77" t="str">
            <v>-</v>
          </cell>
          <cell r="BQ77" t="str">
            <v>свайный</v>
          </cell>
          <cell r="BS77" t="str">
            <v>Железобетонные</v>
          </cell>
          <cell r="BT77">
            <v>32844</v>
          </cell>
          <cell r="BU77">
            <v>8</v>
          </cell>
          <cell r="BV77" t="str">
            <v>Панельные</v>
          </cell>
          <cell r="BW77">
            <v>12145</v>
          </cell>
          <cell r="BX77">
            <v>2831</v>
          </cell>
          <cell r="BY77">
            <v>12145</v>
          </cell>
          <cell r="BZ77">
            <v>2831</v>
          </cell>
          <cell r="CA77" t="str">
            <v>облицованный плиткой</v>
          </cell>
          <cell r="CB77">
            <v>20965</v>
          </cell>
          <cell r="CC77">
            <v>4367</v>
          </cell>
          <cell r="CD77">
            <v>1</v>
          </cell>
          <cell r="CE77">
            <v>2540</v>
          </cell>
          <cell r="CF77" t="str">
            <v>не скатная</v>
          </cell>
          <cell r="CG77">
            <v>346</v>
          </cell>
          <cell r="CH77">
            <v>242</v>
          </cell>
          <cell r="CI77">
            <v>2167.8000000000002</v>
          </cell>
          <cell r="CJ77" t="str">
            <v>На лестничной клетке</v>
          </cell>
          <cell r="CK77">
            <v>7</v>
          </cell>
          <cell r="CL77">
            <v>312.96999999999997</v>
          </cell>
          <cell r="CM77">
            <v>117</v>
          </cell>
          <cell r="CR77">
            <v>21.8</v>
          </cell>
          <cell r="CZ77">
            <v>3</v>
          </cell>
          <cell r="DA77">
            <v>7</v>
          </cell>
          <cell r="DB77">
            <v>6756</v>
          </cell>
          <cell r="DC77">
            <v>3729.5</v>
          </cell>
          <cell r="DD77">
            <v>788</v>
          </cell>
          <cell r="DE77">
            <v>7675.5</v>
          </cell>
          <cell r="DF77">
            <v>0</v>
          </cell>
          <cell r="DG77">
            <v>0</v>
          </cell>
          <cell r="DH77">
            <v>7</v>
          </cell>
          <cell r="DI77">
            <v>0</v>
          </cell>
          <cell r="DK77">
            <v>244</v>
          </cell>
          <cell r="DL77">
            <v>7422</v>
          </cell>
          <cell r="DM77">
            <v>472</v>
          </cell>
          <cell r="DO77">
            <v>7230</v>
          </cell>
          <cell r="DQ77">
            <v>1624</v>
          </cell>
          <cell r="DR77">
            <v>0</v>
          </cell>
          <cell r="DS77">
            <v>0</v>
          </cell>
          <cell r="DT77">
            <v>28</v>
          </cell>
          <cell r="DU77">
            <v>56</v>
          </cell>
          <cell r="DV77">
            <v>56</v>
          </cell>
          <cell r="DW77">
            <v>7</v>
          </cell>
          <cell r="DX77" t="str">
            <v>внутренние</v>
          </cell>
          <cell r="EE77">
            <v>238</v>
          </cell>
          <cell r="EF77">
            <v>172.54999999999998</v>
          </cell>
          <cell r="EG77">
            <v>302</v>
          </cell>
          <cell r="EH77">
            <v>1449.6</v>
          </cell>
          <cell r="EI77">
            <v>49.98</v>
          </cell>
          <cell r="EK77">
            <v>19.53</v>
          </cell>
          <cell r="EL77">
            <v>107.10000000000001</v>
          </cell>
          <cell r="EM77">
            <v>104.72</v>
          </cell>
          <cell r="EN77">
            <v>51.35</v>
          </cell>
          <cell r="EO77">
            <v>0</v>
          </cell>
          <cell r="EP77">
            <v>30.4</v>
          </cell>
          <cell r="EQ77">
            <v>1003</v>
          </cell>
          <cell r="ER77">
            <v>3.97</v>
          </cell>
          <cell r="ES77" t="str">
            <v>на 1-м этаже</v>
          </cell>
          <cell r="ET77" t="str">
            <v>Переносной</v>
          </cell>
          <cell r="EU77">
            <v>0</v>
          </cell>
          <cell r="EV77">
            <v>4</v>
          </cell>
          <cell r="EW77">
            <v>0</v>
          </cell>
          <cell r="EX77">
            <v>0</v>
          </cell>
          <cell r="EY77">
            <v>6</v>
          </cell>
          <cell r="FH77">
            <v>0</v>
          </cell>
          <cell r="FI77">
            <v>9</v>
          </cell>
        </row>
        <row r="78">
          <cell r="A78">
            <v>280055</v>
          </cell>
          <cell r="B78" t="str">
            <v>Наметкина ул. д. 15</v>
          </cell>
          <cell r="C78" t="str">
            <v>Наметкина ул.</v>
          </cell>
          <cell r="D78">
            <v>15</v>
          </cell>
          <cell r="F78" t="str">
            <v>Протокол общего собрания собственников</v>
          </cell>
          <cell r="I78" t="str">
            <v>-</v>
          </cell>
          <cell r="K78" t="str">
            <v>-</v>
          </cell>
          <cell r="L78" t="str">
            <v>договор</v>
          </cell>
          <cell r="M78" t="str">
            <v>за счет регионального оператора</v>
          </cell>
          <cell r="N78">
            <v>1996</v>
          </cell>
          <cell r="O78">
            <v>1996</v>
          </cell>
          <cell r="P78" t="str">
            <v>П-44</v>
          </cell>
          <cell r="Q78" t="str">
            <v>МКД</v>
          </cell>
          <cell r="R78">
            <v>17</v>
          </cell>
          <cell r="S78">
            <v>17</v>
          </cell>
          <cell r="T78">
            <v>4</v>
          </cell>
          <cell r="U78">
            <v>4</v>
          </cell>
          <cell r="V78">
            <v>4</v>
          </cell>
          <cell r="W78">
            <v>261</v>
          </cell>
          <cell r="X78">
            <v>256</v>
          </cell>
          <cell r="Y78">
            <v>5</v>
          </cell>
          <cell r="Z78">
            <v>2</v>
          </cell>
          <cell r="AA78">
            <v>68</v>
          </cell>
          <cell r="AB78">
            <v>68</v>
          </cell>
          <cell r="AC78">
            <v>16</v>
          </cell>
          <cell r="AD78">
            <v>68</v>
          </cell>
          <cell r="AF78">
            <v>1</v>
          </cell>
          <cell r="AG78">
            <v>1</v>
          </cell>
          <cell r="AH78">
            <v>17092.599999999999</v>
          </cell>
          <cell r="AI78">
            <v>14066.6</v>
          </cell>
          <cell r="AJ78">
            <v>3026</v>
          </cell>
          <cell r="AK78">
            <v>5048.6000000000004</v>
          </cell>
          <cell r="AL78">
            <v>1701.9</v>
          </cell>
          <cell r="AM78">
            <v>994</v>
          </cell>
          <cell r="AN78">
            <v>1700</v>
          </cell>
          <cell r="AO78">
            <v>0</v>
          </cell>
          <cell r="AP78">
            <v>1177.3</v>
          </cell>
          <cell r="AQ78">
            <v>242.52</v>
          </cell>
          <cell r="AR78">
            <v>1497.98</v>
          </cell>
          <cell r="AS78">
            <v>76.8</v>
          </cell>
          <cell r="AT78" t="str">
            <v>Панельные</v>
          </cell>
          <cell r="AU78" t="str">
            <v>рулонная по ж/б основанию</v>
          </cell>
          <cell r="AV78">
            <v>256</v>
          </cell>
          <cell r="AZ78" t="str">
            <v>нет</v>
          </cell>
          <cell r="BA78" t="str">
            <v>-</v>
          </cell>
          <cell r="BB78" t="str">
            <v>-</v>
          </cell>
          <cell r="BC78" t="str">
            <v>-</v>
          </cell>
          <cell r="BD78" t="str">
            <v>-</v>
          </cell>
          <cell r="BE78" t="str">
            <v>-</v>
          </cell>
          <cell r="BF78" t="str">
            <v>-</v>
          </cell>
          <cell r="BG78" t="str">
            <v>-</v>
          </cell>
          <cell r="BH78" t="str">
            <v>-</v>
          </cell>
          <cell r="BI78" t="str">
            <v>-</v>
          </cell>
          <cell r="BJ78" t="str">
            <v>-</v>
          </cell>
          <cell r="BK78" t="str">
            <v>-</v>
          </cell>
          <cell r="BL78" t="str">
            <v>-</v>
          </cell>
          <cell r="BM78" t="str">
            <v>-</v>
          </cell>
          <cell r="BN78" t="str">
            <v>-</v>
          </cell>
          <cell r="BO78" t="str">
            <v>-</v>
          </cell>
          <cell r="BP78" t="str">
            <v>-</v>
          </cell>
          <cell r="BQ78" t="str">
            <v>ленточный</v>
          </cell>
          <cell r="BS78" t="str">
            <v>Железобетонные</v>
          </cell>
          <cell r="BT78">
            <v>26333</v>
          </cell>
          <cell r="BU78">
            <v>5</v>
          </cell>
          <cell r="BV78" t="str">
            <v>Панельные</v>
          </cell>
          <cell r="BW78">
            <v>6510.03</v>
          </cell>
          <cell r="BX78">
            <v>1701.9</v>
          </cell>
          <cell r="BY78">
            <v>6510.03</v>
          </cell>
          <cell r="BZ78">
            <v>1701.9</v>
          </cell>
          <cell r="CA78" t="str">
            <v>облицованный плиткой</v>
          </cell>
          <cell r="CB78">
            <v>10344</v>
          </cell>
          <cell r="CC78">
            <v>7687.44</v>
          </cell>
          <cell r="CD78">
            <v>1</v>
          </cell>
          <cell r="CE78">
            <v>2801</v>
          </cell>
          <cell r="CF78" t="str">
            <v>не скатная</v>
          </cell>
          <cell r="CG78">
            <v>140</v>
          </cell>
          <cell r="CH78">
            <v>97</v>
          </cell>
          <cell r="CI78">
            <v>1177.3</v>
          </cell>
          <cell r="CJ78" t="str">
            <v>На лестничной клетке</v>
          </cell>
          <cell r="CK78">
            <v>4</v>
          </cell>
          <cell r="CL78">
            <v>178.84</v>
          </cell>
          <cell r="CM78">
            <v>64</v>
          </cell>
          <cell r="CR78">
            <v>14</v>
          </cell>
          <cell r="CZ78">
            <v>4</v>
          </cell>
          <cell r="DA78">
            <v>4</v>
          </cell>
          <cell r="DB78">
            <v>1080</v>
          </cell>
          <cell r="DC78">
            <v>7169</v>
          </cell>
          <cell r="DD78">
            <v>576</v>
          </cell>
          <cell r="DE78">
            <v>5185</v>
          </cell>
          <cell r="DF78">
            <v>0</v>
          </cell>
          <cell r="DG78">
            <v>0</v>
          </cell>
          <cell r="DH78">
            <v>4</v>
          </cell>
          <cell r="DI78">
            <v>0</v>
          </cell>
          <cell r="DK78">
            <v>142</v>
          </cell>
          <cell r="DL78">
            <v>3426</v>
          </cell>
          <cell r="DM78">
            <v>256</v>
          </cell>
          <cell r="DO78">
            <v>3431</v>
          </cell>
          <cell r="DQ78">
            <v>1740</v>
          </cell>
          <cell r="DR78">
            <v>0</v>
          </cell>
          <cell r="DS78">
            <v>0</v>
          </cell>
          <cell r="DT78">
            <v>16</v>
          </cell>
          <cell r="DU78">
            <v>16</v>
          </cell>
          <cell r="DV78">
            <v>16</v>
          </cell>
          <cell r="DW78">
            <v>8</v>
          </cell>
          <cell r="DX78" t="str">
            <v>внутренние</v>
          </cell>
          <cell r="EE78">
            <v>136</v>
          </cell>
          <cell r="EF78">
            <v>98.6</v>
          </cell>
          <cell r="EG78">
            <v>172</v>
          </cell>
          <cell r="EH78">
            <v>825.6</v>
          </cell>
          <cell r="EI78">
            <v>28.56</v>
          </cell>
          <cell r="EK78">
            <v>11.16</v>
          </cell>
          <cell r="EL78">
            <v>61.2</v>
          </cell>
          <cell r="EM78">
            <v>59.84</v>
          </cell>
          <cell r="EN78">
            <v>27.95</v>
          </cell>
          <cell r="EO78">
            <v>75.599999999999994</v>
          </cell>
          <cell r="EP78">
            <v>28.6</v>
          </cell>
          <cell r="EQ78">
            <v>507</v>
          </cell>
          <cell r="ER78">
            <v>2.0099999999999998</v>
          </cell>
          <cell r="ES78" t="str">
            <v>на 1-м этаже</v>
          </cell>
          <cell r="ET78" t="str">
            <v>Переносной</v>
          </cell>
          <cell r="EU78">
            <v>0</v>
          </cell>
          <cell r="EV78">
            <v>2</v>
          </cell>
          <cell r="EW78">
            <v>0</v>
          </cell>
          <cell r="EX78">
            <v>0</v>
          </cell>
          <cell r="EY78">
            <v>4</v>
          </cell>
          <cell r="FH78">
            <v>0</v>
          </cell>
          <cell r="FI78">
            <v>6</v>
          </cell>
        </row>
        <row r="79">
          <cell r="A79">
            <v>15687</v>
          </cell>
          <cell r="B79" t="str">
            <v>Наметкина ул. д. 21 к. 3</v>
          </cell>
          <cell r="C79" t="str">
            <v>Наметкина ул.</v>
          </cell>
          <cell r="D79">
            <v>21</v>
          </cell>
          <cell r="E79">
            <v>3</v>
          </cell>
          <cell r="F79" t="str">
            <v>Протокол общего собрания собственников</v>
          </cell>
          <cell r="I79" t="str">
            <v>-</v>
          </cell>
          <cell r="K79" t="str">
            <v>-</v>
          </cell>
          <cell r="L79" t="str">
            <v>договор</v>
          </cell>
          <cell r="M79" t="str">
            <v>за счет регионального оператора</v>
          </cell>
          <cell r="N79">
            <v>1963</v>
          </cell>
          <cell r="O79">
            <v>1963</v>
          </cell>
          <cell r="P79" t="str">
            <v>I-510</v>
          </cell>
          <cell r="Q79" t="str">
            <v>МКД</v>
          </cell>
          <cell r="R79">
            <v>5</v>
          </cell>
          <cell r="S79">
            <v>5</v>
          </cell>
          <cell r="T79">
            <v>4</v>
          </cell>
          <cell r="W79">
            <v>80</v>
          </cell>
          <cell r="X79">
            <v>80</v>
          </cell>
          <cell r="Y79">
            <v>0</v>
          </cell>
          <cell r="Z79">
            <v>0</v>
          </cell>
          <cell r="AA79">
            <v>20</v>
          </cell>
          <cell r="AB79">
            <v>36</v>
          </cell>
          <cell r="AC79">
            <v>0</v>
          </cell>
          <cell r="AF79">
            <v>1</v>
          </cell>
          <cell r="AG79">
            <v>1</v>
          </cell>
          <cell r="AH79">
            <v>3570.5</v>
          </cell>
          <cell r="AI79">
            <v>3570.5</v>
          </cell>
          <cell r="AJ79">
            <v>0</v>
          </cell>
          <cell r="AK79">
            <v>2137.8000000000002</v>
          </cell>
          <cell r="AL79">
            <v>397</v>
          </cell>
          <cell r="AM79">
            <v>318</v>
          </cell>
          <cell r="AN79">
            <v>9</v>
          </cell>
          <cell r="AO79">
            <v>0</v>
          </cell>
          <cell r="AP79">
            <v>905.4</v>
          </cell>
          <cell r="AQ79">
            <v>129.31</v>
          </cell>
          <cell r="AR79">
            <v>188.69</v>
          </cell>
          <cell r="AS79">
            <v>0</v>
          </cell>
          <cell r="AT79" t="str">
            <v>Панельные</v>
          </cell>
          <cell r="AU79" t="str">
            <v>рулонная по ж/б основанию</v>
          </cell>
          <cell r="AV79">
            <v>80</v>
          </cell>
          <cell r="AZ79" t="str">
            <v>нет</v>
          </cell>
          <cell r="BA79" t="str">
            <v>-</v>
          </cell>
          <cell r="BB79" t="str">
            <v>-</v>
          </cell>
          <cell r="BC79" t="str">
            <v>-</v>
          </cell>
          <cell r="BD79" t="str">
            <v>-</v>
          </cell>
          <cell r="BE79" t="str">
            <v>-</v>
          </cell>
          <cell r="BF79" t="str">
            <v>-</v>
          </cell>
          <cell r="BG79" t="str">
            <v>-</v>
          </cell>
          <cell r="BH79" t="str">
            <v>-</v>
          </cell>
          <cell r="BI79" t="str">
            <v>-</v>
          </cell>
          <cell r="BJ79" t="str">
            <v>-</v>
          </cell>
          <cell r="BK79" t="str">
            <v>-</v>
          </cell>
          <cell r="BL79" t="str">
            <v>-</v>
          </cell>
          <cell r="BM79" t="str">
            <v>-</v>
          </cell>
          <cell r="BN79" t="str">
            <v>-</v>
          </cell>
          <cell r="BO79" t="str">
            <v>-</v>
          </cell>
          <cell r="BP79" t="str">
            <v>-</v>
          </cell>
          <cell r="BQ79" t="str">
            <v>ленточный</v>
          </cell>
          <cell r="BS79" t="str">
            <v>Железобетонные</v>
          </cell>
          <cell r="BT79">
            <v>7760</v>
          </cell>
          <cell r="BU79">
            <v>5</v>
          </cell>
          <cell r="BV79" t="str">
            <v>Панельные</v>
          </cell>
          <cell r="BW79">
            <v>985</v>
          </cell>
          <cell r="BX79">
            <v>394</v>
          </cell>
          <cell r="BY79">
            <v>985</v>
          </cell>
          <cell r="BZ79">
            <v>394</v>
          </cell>
          <cell r="CA79" t="str">
            <v>окрашенный</v>
          </cell>
          <cell r="CB79">
            <v>1852</v>
          </cell>
          <cell r="CC79">
            <v>1722</v>
          </cell>
          <cell r="CD79">
            <v>1</v>
          </cell>
          <cell r="CE79">
            <v>996</v>
          </cell>
          <cell r="CF79" t="str">
            <v>не скатная</v>
          </cell>
          <cell r="CG79">
            <v>160</v>
          </cell>
          <cell r="CH79">
            <v>253</v>
          </cell>
          <cell r="CI79">
            <v>905.4</v>
          </cell>
          <cell r="CK79">
            <v>0</v>
          </cell>
          <cell r="CL79">
            <v>0</v>
          </cell>
          <cell r="CM79">
            <v>0</v>
          </cell>
          <cell r="CR79">
            <v>0</v>
          </cell>
          <cell r="CZ79">
            <v>1</v>
          </cell>
          <cell r="DA79">
            <v>1</v>
          </cell>
          <cell r="DB79">
            <v>162</v>
          </cell>
          <cell r="DC79">
            <v>400</v>
          </cell>
          <cell r="DD79">
            <v>48</v>
          </cell>
          <cell r="DE79">
            <v>2032</v>
          </cell>
          <cell r="DF79">
            <v>0</v>
          </cell>
          <cell r="DG79">
            <v>0</v>
          </cell>
          <cell r="DH79">
            <v>4</v>
          </cell>
          <cell r="DI79">
            <v>248</v>
          </cell>
          <cell r="DK79">
            <v>85</v>
          </cell>
          <cell r="DL79">
            <v>935</v>
          </cell>
          <cell r="DM79">
            <v>80</v>
          </cell>
          <cell r="DO79">
            <v>967</v>
          </cell>
          <cell r="DQ79">
            <v>648</v>
          </cell>
          <cell r="DR79">
            <v>594</v>
          </cell>
          <cell r="DS79">
            <v>87</v>
          </cell>
          <cell r="DT79">
            <v>16</v>
          </cell>
          <cell r="DU79">
            <v>16</v>
          </cell>
          <cell r="DV79">
            <v>16</v>
          </cell>
          <cell r="DW79">
            <v>0</v>
          </cell>
          <cell r="DX79" t="str">
            <v>наружные</v>
          </cell>
          <cell r="EE79">
            <v>32</v>
          </cell>
          <cell r="EF79">
            <v>29.44</v>
          </cell>
          <cell r="EG79">
            <v>8</v>
          </cell>
          <cell r="EH79">
            <v>38.4</v>
          </cell>
          <cell r="EI79">
            <v>7.68</v>
          </cell>
          <cell r="EK79">
            <v>11.16</v>
          </cell>
          <cell r="EL79">
            <v>4.8</v>
          </cell>
          <cell r="EM79">
            <v>17.600000000000001</v>
          </cell>
          <cell r="EN79">
            <v>9.1</v>
          </cell>
          <cell r="EO79">
            <v>0</v>
          </cell>
          <cell r="EP79">
            <v>0</v>
          </cell>
          <cell r="EQ79">
            <v>156</v>
          </cell>
          <cell r="ER79">
            <v>0</v>
          </cell>
          <cell r="ES79" t="str">
            <v>нет</v>
          </cell>
          <cell r="ET79">
            <v>0</v>
          </cell>
          <cell r="EU79">
            <v>0</v>
          </cell>
          <cell r="EV79">
            <v>1</v>
          </cell>
          <cell r="EW79">
            <v>0</v>
          </cell>
          <cell r="EX79">
            <v>0</v>
          </cell>
          <cell r="EY79">
            <v>1</v>
          </cell>
          <cell r="FH79">
            <v>0</v>
          </cell>
          <cell r="FI79">
            <v>5</v>
          </cell>
        </row>
        <row r="80">
          <cell r="A80">
            <v>70086</v>
          </cell>
          <cell r="B80" t="str">
            <v>Наметкина ул. д. 17/68</v>
          </cell>
          <cell r="C80" t="str">
            <v>Наметкина ул.</v>
          </cell>
          <cell r="D80" t="str">
            <v>17/68</v>
          </cell>
          <cell r="F80" t="str">
            <v>Протокол общего собрания собственников</v>
          </cell>
          <cell r="I80" t="str">
            <v>-</v>
          </cell>
          <cell r="K80" t="str">
            <v>-</v>
          </cell>
          <cell r="L80" t="str">
            <v>договор</v>
          </cell>
          <cell r="M80" t="str">
            <v>за счет регионального оператора</v>
          </cell>
          <cell r="N80">
            <v>1992</v>
          </cell>
          <cell r="O80">
            <v>1992</v>
          </cell>
          <cell r="P80" t="str">
            <v>П-44</v>
          </cell>
          <cell r="Q80" t="str">
            <v>МКД</v>
          </cell>
          <cell r="R80">
            <v>17</v>
          </cell>
          <cell r="S80">
            <v>17</v>
          </cell>
          <cell r="T80">
            <v>5</v>
          </cell>
          <cell r="U80">
            <v>5</v>
          </cell>
          <cell r="V80">
            <v>5</v>
          </cell>
          <cell r="W80">
            <v>323</v>
          </cell>
          <cell r="X80">
            <v>319</v>
          </cell>
          <cell r="Y80">
            <v>4</v>
          </cell>
          <cell r="Z80">
            <v>3</v>
          </cell>
          <cell r="AA80">
            <v>85</v>
          </cell>
          <cell r="AB80">
            <v>85</v>
          </cell>
          <cell r="AC80">
            <v>20</v>
          </cell>
          <cell r="AD80">
            <v>85</v>
          </cell>
          <cell r="AF80">
            <v>1</v>
          </cell>
          <cell r="AG80">
            <v>1</v>
          </cell>
          <cell r="AH80">
            <v>18869.699999999997</v>
          </cell>
          <cell r="AI80">
            <v>17686.099999999999</v>
          </cell>
          <cell r="AJ80">
            <v>1183.5999999999999</v>
          </cell>
          <cell r="AK80">
            <v>6316.4</v>
          </cell>
          <cell r="AL80">
            <v>2051</v>
          </cell>
          <cell r="AM80">
            <v>1054</v>
          </cell>
          <cell r="AN80">
            <v>2106</v>
          </cell>
          <cell r="AO80">
            <v>0</v>
          </cell>
          <cell r="AP80">
            <v>1578.2</v>
          </cell>
          <cell r="AQ80">
            <v>324.54000000000002</v>
          </cell>
          <cell r="AR80">
            <v>1885.46</v>
          </cell>
          <cell r="AS80">
            <v>102</v>
          </cell>
          <cell r="AT80" t="str">
            <v>Панельные</v>
          </cell>
          <cell r="AU80" t="str">
            <v>рулонная</v>
          </cell>
          <cell r="AV80">
            <v>319</v>
          </cell>
          <cell r="AZ80" t="str">
            <v>нет</v>
          </cell>
          <cell r="BA80" t="str">
            <v>-</v>
          </cell>
          <cell r="BB80" t="str">
            <v>-</v>
          </cell>
          <cell r="BC80" t="str">
            <v>-</v>
          </cell>
          <cell r="BD80" t="str">
            <v>-</v>
          </cell>
          <cell r="BE80" t="str">
            <v>-</v>
          </cell>
          <cell r="BF80" t="str">
            <v>-</v>
          </cell>
          <cell r="BG80" t="str">
            <v>-</v>
          </cell>
          <cell r="BH80" t="str">
            <v>-</v>
          </cell>
          <cell r="BI80" t="str">
            <v>-</v>
          </cell>
          <cell r="BJ80" t="str">
            <v>-</v>
          </cell>
          <cell r="BK80" t="str">
            <v>-</v>
          </cell>
          <cell r="BL80" t="str">
            <v>-</v>
          </cell>
          <cell r="BM80" t="str">
            <v>-</v>
          </cell>
          <cell r="BN80" t="str">
            <v>-</v>
          </cell>
          <cell r="BO80" t="str">
            <v>-</v>
          </cell>
          <cell r="BP80" t="str">
            <v>-</v>
          </cell>
          <cell r="BQ80" t="str">
            <v>ленточный</v>
          </cell>
          <cell r="BS80" t="str">
            <v>Железобетонные</v>
          </cell>
          <cell r="BT80">
            <v>26554</v>
          </cell>
          <cell r="BU80">
            <v>6</v>
          </cell>
          <cell r="BV80" t="str">
            <v>Панельные</v>
          </cell>
          <cell r="BW80">
            <v>512</v>
          </cell>
          <cell r="BX80">
            <v>1562</v>
          </cell>
          <cell r="BY80">
            <v>8675</v>
          </cell>
          <cell r="BZ80">
            <v>1873</v>
          </cell>
          <cell r="CA80" t="str">
            <v>облицованный плиткой</v>
          </cell>
          <cell r="CB80">
            <v>14975</v>
          </cell>
          <cell r="CC80">
            <v>4536</v>
          </cell>
          <cell r="CD80">
            <v>1</v>
          </cell>
          <cell r="CE80">
            <v>1945</v>
          </cell>
          <cell r="CF80" t="str">
            <v>не скатная</v>
          </cell>
          <cell r="CG80">
            <v>254</v>
          </cell>
          <cell r="CH80">
            <v>178</v>
          </cell>
          <cell r="CI80">
            <v>1578.2</v>
          </cell>
          <cell r="CJ80" t="str">
            <v>На лестничной клетке</v>
          </cell>
          <cell r="CK80">
            <v>5</v>
          </cell>
          <cell r="CL80">
            <v>223.54999999999998</v>
          </cell>
          <cell r="CM80">
            <v>85</v>
          </cell>
          <cell r="CR80">
            <v>16.5</v>
          </cell>
          <cell r="CZ80">
            <v>2</v>
          </cell>
          <cell r="DA80">
            <v>5</v>
          </cell>
          <cell r="DB80">
            <v>1275</v>
          </cell>
          <cell r="DC80">
            <v>3825</v>
          </cell>
          <cell r="DD80">
            <v>720</v>
          </cell>
          <cell r="DE80">
            <v>1659</v>
          </cell>
          <cell r="DF80">
            <v>0</v>
          </cell>
          <cell r="DG80">
            <v>0</v>
          </cell>
          <cell r="DH80">
            <v>5</v>
          </cell>
          <cell r="DI80">
            <v>0</v>
          </cell>
          <cell r="DK80">
            <v>182</v>
          </cell>
          <cell r="DL80">
            <v>3806</v>
          </cell>
          <cell r="DM80">
            <v>319</v>
          </cell>
          <cell r="DO80">
            <v>3711</v>
          </cell>
          <cell r="DQ80">
            <v>315</v>
          </cell>
          <cell r="DR80">
            <v>0</v>
          </cell>
          <cell r="DS80">
            <v>0</v>
          </cell>
          <cell r="DT80">
            <v>20</v>
          </cell>
          <cell r="DU80">
            <v>10</v>
          </cell>
          <cell r="DV80">
            <v>10</v>
          </cell>
          <cell r="DW80">
            <v>5</v>
          </cell>
          <cell r="DX80" t="str">
            <v>внутренние</v>
          </cell>
          <cell r="EE80">
            <v>170</v>
          </cell>
          <cell r="EF80">
            <v>123.25</v>
          </cell>
          <cell r="EG80">
            <v>215</v>
          </cell>
          <cell r="EH80">
            <v>1032</v>
          </cell>
          <cell r="EI80">
            <v>35.699999999999996</v>
          </cell>
          <cell r="EK80">
            <v>13.95</v>
          </cell>
          <cell r="EL80">
            <v>76.5</v>
          </cell>
          <cell r="EM80">
            <v>74.800000000000011</v>
          </cell>
          <cell r="EN80">
            <v>35.1</v>
          </cell>
          <cell r="EO80">
            <v>54</v>
          </cell>
          <cell r="EP80">
            <v>33.5</v>
          </cell>
          <cell r="EQ80">
            <v>712</v>
          </cell>
          <cell r="ER80">
            <v>2.82</v>
          </cell>
          <cell r="ES80" t="str">
            <v>на 1-м этаже</v>
          </cell>
          <cell r="ET80" t="str">
            <v>Переносной</v>
          </cell>
          <cell r="EU80">
            <v>0</v>
          </cell>
          <cell r="EV80">
            <v>3</v>
          </cell>
          <cell r="EW80">
            <v>0</v>
          </cell>
          <cell r="EX80">
            <v>0</v>
          </cell>
          <cell r="EY80">
            <v>4</v>
          </cell>
          <cell r="FH80">
            <v>0</v>
          </cell>
          <cell r="FI80">
            <v>7</v>
          </cell>
        </row>
        <row r="81">
          <cell r="A81">
            <v>15907</v>
          </cell>
          <cell r="B81" t="str">
            <v>Нахимовский пр-т д. 37 к. 1</v>
          </cell>
          <cell r="C81" t="str">
            <v>Нахимовский пр-т</v>
          </cell>
          <cell r="D81">
            <v>37</v>
          </cell>
          <cell r="E81">
            <v>1</v>
          </cell>
          <cell r="F81" t="str">
            <v>Протокол общего собрания собственников</v>
          </cell>
          <cell r="I81" t="str">
            <v>-</v>
          </cell>
          <cell r="K81" t="str">
            <v>-</v>
          </cell>
          <cell r="L81" t="str">
            <v>договор</v>
          </cell>
          <cell r="M81" t="str">
            <v>за счет регионального оператора</v>
          </cell>
          <cell r="N81">
            <v>1962</v>
          </cell>
          <cell r="O81">
            <v>1962</v>
          </cell>
          <cell r="P81" t="str">
            <v>II-18</v>
          </cell>
          <cell r="Q81" t="str">
            <v>МКД</v>
          </cell>
          <cell r="R81">
            <v>9</v>
          </cell>
          <cell r="S81">
            <v>9</v>
          </cell>
          <cell r="T81">
            <v>1</v>
          </cell>
          <cell r="U81">
            <v>1</v>
          </cell>
          <cell r="W81">
            <v>72</v>
          </cell>
          <cell r="X81">
            <v>72</v>
          </cell>
          <cell r="Y81">
            <v>0</v>
          </cell>
          <cell r="Z81">
            <v>0</v>
          </cell>
          <cell r="AA81">
            <v>18</v>
          </cell>
          <cell r="AB81">
            <v>19</v>
          </cell>
          <cell r="AC81">
            <v>1</v>
          </cell>
          <cell r="AD81">
            <v>24</v>
          </cell>
          <cell r="AF81">
            <v>1</v>
          </cell>
          <cell r="AG81">
            <v>1</v>
          </cell>
          <cell r="AH81">
            <v>2613</v>
          </cell>
          <cell r="AI81">
            <v>2613</v>
          </cell>
          <cell r="AJ81">
            <v>0</v>
          </cell>
          <cell r="AK81">
            <v>1208.8</v>
          </cell>
          <cell r="AL81">
            <v>393.2</v>
          </cell>
          <cell r="AM81">
            <v>411</v>
          </cell>
          <cell r="AO81">
            <v>0</v>
          </cell>
          <cell r="AP81">
            <v>398.9</v>
          </cell>
          <cell r="AQ81">
            <v>97.21</v>
          </cell>
          <cell r="AR81">
            <v>313.79000000000002</v>
          </cell>
          <cell r="AS81">
            <v>4.8</v>
          </cell>
          <cell r="AT81" t="str">
            <v>Блочные</v>
          </cell>
          <cell r="AU81" t="str">
            <v>рулонная</v>
          </cell>
          <cell r="AV81">
            <v>72</v>
          </cell>
          <cell r="AZ81" t="str">
            <v>нет</v>
          </cell>
          <cell r="BA81" t="str">
            <v>-</v>
          </cell>
          <cell r="BB81" t="str">
            <v>-</v>
          </cell>
          <cell r="BC81" t="str">
            <v>-</v>
          </cell>
          <cell r="BD81" t="str">
            <v>-</v>
          </cell>
          <cell r="BE81" t="str">
            <v>-</v>
          </cell>
          <cell r="BF81" t="str">
            <v>-</v>
          </cell>
          <cell r="BG81" t="str">
            <v>-</v>
          </cell>
          <cell r="BH81" t="str">
            <v>-</v>
          </cell>
          <cell r="BI81" t="str">
            <v>-</v>
          </cell>
          <cell r="BJ81" t="str">
            <v>-</v>
          </cell>
          <cell r="BK81" t="str">
            <v>-</v>
          </cell>
          <cell r="BL81" t="str">
            <v>-</v>
          </cell>
          <cell r="BM81" t="str">
            <v>-</v>
          </cell>
          <cell r="BN81" t="str">
            <v>-</v>
          </cell>
          <cell r="BO81" t="str">
            <v>-</v>
          </cell>
          <cell r="BP81" t="str">
            <v>-</v>
          </cell>
          <cell r="BQ81" t="str">
            <v>ленточный</v>
          </cell>
          <cell r="BS81" t="str">
            <v>Железобетонные</v>
          </cell>
          <cell r="BT81">
            <v>3774</v>
          </cell>
          <cell r="BU81">
            <v>2</v>
          </cell>
          <cell r="BV81" t="str">
            <v>Панельные</v>
          </cell>
          <cell r="BW81">
            <v>3713</v>
          </cell>
          <cell r="BX81">
            <v>935</v>
          </cell>
          <cell r="BY81">
            <v>735</v>
          </cell>
          <cell r="BZ81">
            <v>0</v>
          </cell>
          <cell r="CA81" t="str">
            <v>окрашенный</v>
          </cell>
          <cell r="CB81">
            <v>1713</v>
          </cell>
          <cell r="CC81">
            <v>1849</v>
          </cell>
          <cell r="CD81">
            <v>1</v>
          </cell>
          <cell r="CE81">
            <v>439</v>
          </cell>
          <cell r="CF81" t="str">
            <v>не скатная</v>
          </cell>
          <cell r="CG81">
            <v>84</v>
          </cell>
          <cell r="CH81">
            <v>58.8</v>
          </cell>
          <cell r="CI81">
            <v>398.9</v>
          </cell>
          <cell r="CJ81" t="str">
            <v>На лестничной клетке</v>
          </cell>
          <cell r="CK81">
            <v>1</v>
          </cell>
          <cell r="CL81">
            <v>23.669999999999998</v>
          </cell>
          <cell r="CM81">
            <v>4</v>
          </cell>
          <cell r="CR81">
            <v>2</v>
          </cell>
          <cell r="CZ81">
            <v>1</v>
          </cell>
          <cell r="DA81">
            <v>1</v>
          </cell>
          <cell r="DB81">
            <v>189</v>
          </cell>
          <cell r="DC81">
            <v>2356</v>
          </cell>
          <cell r="DD81">
            <v>61</v>
          </cell>
          <cell r="DE81">
            <v>947</v>
          </cell>
          <cell r="DF81">
            <v>0</v>
          </cell>
          <cell r="DG81">
            <v>0</v>
          </cell>
          <cell r="DH81">
            <v>1</v>
          </cell>
          <cell r="DI81">
            <v>198</v>
          </cell>
          <cell r="DK81">
            <v>118</v>
          </cell>
          <cell r="DL81">
            <v>850</v>
          </cell>
          <cell r="DM81">
            <v>72</v>
          </cell>
          <cell r="DO81">
            <v>702</v>
          </cell>
          <cell r="DQ81">
            <v>340</v>
          </cell>
          <cell r="DR81">
            <v>491</v>
          </cell>
          <cell r="DS81">
            <v>81</v>
          </cell>
          <cell r="DT81">
            <v>8</v>
          </cell>
          <cell r="DU81">
            <v>8</v>
          </cell>
          <cell r="DV81">
            <v>8</v>
          </cell>
          <cell r="DW81">
            <v>0</v>
          </cell>
          <cell r="DX81" t="str">
            <v>внутренние</v>
          </cell>
          <cell r="EE81">
            <v>9</v>
          </cell>
          <cell r="EF81">
            <v>26.9</v>
          </cell>
          <cell r="EG81">
            <v>22</v>
          </cell>
          <cell r="EH81">
            <v>105.6</v>
          </cell>
          <cell r="EI81">
            <v>0</v>
          </cell>
          <cell r="EK81">
            <v>2.79</v>
          </cell>
          <cell r="EL81">
            <v>2.16</v>
          </cell>
          <cell r="EM81">
            <v>21.78</v>
          </cell>
          <cell r="EN81">
            <v>7.8000000000000007</v>
          </cell>
          <cell r="EO81">
            <v>3.8</v>
          </cell>
          <cell r="EP81">
            <v>14.6</v>
          </cell>
          <cell r="EQ81">
            <v>138</v>
          </cell>
          <cell r="ER81">
            <v>0.55000000000000004</v>
          </cell>
          <cell r="ES81" t="str">
            <v>в подвале</v>
          </cell>
          <cell r="ET81" t="str">
            <v>Переносной</v>
          </cell>
          <cell r="EU81">
            <v>0</v>
          </cell>
          <cell r="EV81">
            <v>1</v>
          </cell>
          <cell r="EW81">
            <v>0</v>
          </cell>
          <cell r="EX81">
            <v>0</v>
          </cell>
          <cell r="EY81">
            <v>0</v>
          </cell>
          <cell r="FH81">
            <v>0</v>
          </cell>
          <cell r="FI81">
            <v>2</v>
          </cell>
        </row>
        <row r="82">
          <cell r="A82">
            <v>15908</v>
          </cell>
          <cell r="B82" t="str">
            <v>Нахимовский пр-т д. 37 к. 2</v>
          </cell>
          <cell r="C82" t="str">
            <v>Нахимовский пр-т</v>
          </cell>
          <cell r="D82">
            <v>37</v>
          </cell>
          <cell r="E82">
            <v>2</v>
          </cell>
          <cell r="F82" t="str">
            <v>Протокол общего собрания собственников</v>
          </cell>
          <cell r="I82" t="str">
            <v>-</v>
          </cell>
          <cell r="K82" t="str">
            <v>-</v>
          </cell>
          <cell r="L82" t="str">
            <v>договор</v>
          </cell>
          <cell r="M82" t="str">
            <v>за счет регионального оператора</v>
          </cell>
          <cell r="N82">
            <v>1962</v>
          </cell>
          <cell r="O82">
            <v>1962</v>
          </cell>
          <cell r="P82" t="str">
            <v>II-18</v>
          </cell>
          <cell r="Q82" t="str">
            <v>МКД</v>
          </cell>
          <cell r="R82">
            <v>9</v>
          </cell>
          <cell r="S82">
            <v>9</v>
          </cell>
          <cell r="T82">
            <v>1</v>
          </cell>
          <cell r="U82">
            <v>1</v>
          </cell>
          <cell r="W82">
            <v>72</v>
          </cell>
          <cell r="X82">
            <v>72</v>
          </cell>
          <cell r="Y82">
            <v>0</v>
          </cell>
          <cell r="Z82">
            <v>0</v>
          </cell>
          <cell r="AA82">
            <v>18</v>
          </cell>
          <cell r="AB82">
            <v>19</v>
          </cell>
          <cell r="AC82">
            <v>1</v>
          </cell>
          <cell r="AD82">
            <v>24</v>
          </cell>
          <cell r="AF82">
            <v>1</v>
          </cell>
          <cell r="AG82">
            <v>1</v>
          </cell>
          <cell r="AH82">
            <v>2589.6</v>
          </cell>
          <cell r="AI82">
            <v>2589.6</v>
          </cell>
          <cell r="AJ82">
            <v>0</v>
          </cell>
          <cell r="AK82">
            <v>1208</v>
          </cell>
          <cell r="AL82">
            <v>393.2</v>
          </cell>
          <cell r="AM82">
            <v>386</v>
          </cell>
          <cell r="AN82">
            <v>23</v>
          </cell>
          <cell r="AO82">
            <v>0</v>
          </cell>
          <cell r="AP82">
            <v>399.5</v>
          </cell>
          <cell r="AQ82">
            <v>94.960000000000008</v>
          </cell>
          <cell r="AR82">
            <v>314.03999999999996</v>
          </cell>
          <cell r="AS82">
            <v>4.8</v>
          </cell>
          <cell r="AT82" t="str">
            <v>Блочные</v>
          </cell>
          <cell r="AU82" t="str">
            <v>рулонная</v>
          </cell>
          <cell r="AV82">
            <v>72</v>
          </cell>
          <cell r="AZ82" t="str">
            <v>нет</v>
          </cell>
          <cell r="BA82" t="str">
            <v>-</v>
          </cell>
          <cell r="BB82" t="str">
            <v>-</v>
          </cell>
          <cell r="BC82" t="str">
            <v>-</v>
          </cell>
          <cell r="BD82" t="str">
            <v>-</v>
          </cell>
          <cell r="BE82" t="str">
            <v>-</v>
          </cell>
          <cell r="BF82" t="str">
            <v>-</v>
          </cell>
          <cell r="BG82" t="str">
            <v>-</v>
          </cell>
          <cell r="BH82" t="str">
            <v>-</v>
          </cell>
          <cell r="BI82" t="str">
            <v>-</v>
          </cell>
          <cell r="BJ82" t="str">
            <v>-</v>
          </cell>
          <cell r="BK82" t="str">
            <v>-</v>
          </cell>
          <cell r="BL82" t="str">
            <v>-</v>
          </cell>
          <cell r="BM82" t="str">
            <v>-</v>
          </cell>
          <cell r="BN82" t="str">
            <v>-</v>
          </cell>
          <cell r="BO82" t="str">
            <v>-</v>
          </cell>
          <cell r="BP82" t="str">
            <v>-</v>
          </cell>
          <cell r="BQ82" t="str">
            <v>ленточный</v>
          </cell>
          <cell r="BS82" t="str">
            <v>Железобетонные</v>
          </cell>
          <cell r="BT82">
            <v>3774</v>
          </cell>
          <cell r="BU82">
            <v>2</v>
          </cell>
          <cell r="BV82" t="str">
            <v>Панельные</v>
          </cell>
          <cell r="BW82">
            <v>3713</v>
          </cell>
          <cell r="BX82">
            <v>935</v>
          </cell>
          <cell r="BY82">
            <v>735</v>
          </cell>
          <cell r="BZ82">
            <v>0</v>
          </cell>
          <cell r="CA82" t="str">
            <v>окрашенный</v>
          </cell>
          <cell r="CB82">
            <v>1713</v>
          </cell>
          <cell r="CC82">
            <v>1849</v>
          </cell>
          <cell r="CD82">
            <v>1</v>
          </cell>
          <cell r="CE82">
            <v>439</v>
          </cell>
          <cell r="CF82" t="str">
            <v>не скатная</v>
          </cell>
          <cell r="CG82">
            <v>84</v>
          </cell>
          <cell r="CH82">
            <v>58.8</v>
          </cell>
          <cell r="CI82">
            <v>399.5</v>
          </cell>
          <cell r="CJ82" t="str">
            <v>На лестничной клетке</v>
          </cell>
          <cell r="CK82">
            <v>1</v>
          </cell>
          <cell r="CL82">
            <v>23.669999999999998</v>
          </cell>
          <cell r="CM82">
            <v>4</v>
          </cell>
          <cell r="CR82">
            <v>2</v>
          </cell>
          <cell r="CZ82">
            <v>1</v>
          </cell>
          <cell r="DA82">
            <v>1</v>
          </cell>
          <cell r="DB82">
            <v>189</v>
          </cell>
          <cell r="DC82">
            <v>2356</v>
          </cell>
          <cell r="DD82">
            <v>61</v>
          </cell>
          <cell r="DE82">
            <v>947</v>
          </cell>
          <cell r="DF82">
            <v>0</v>
          </cell>
          <cell r="DG82">
            <v>0</v>
          </cell>
          <cell r="DH82">
            <v>1</v>
          </cell>
          <cell r="DI82">
            <v>198</v>
          </cell>
          <cell r="DK82">
            <v>118</v>
          </cell>
          <cell r="DL82">
            <v>850</v>
          </cell>
          <cell r="DM82">
            <v>72</v>
          </cell>
          <cell r="DO82">
            <v>702</v>
          </cell>
          <cell r="DQ82">
            <v>340</v>
          </cell>
          <cell r="DR82">
            <v>491</v>
          </cell>
          <cell r="DS82">
            <v>81</v>
          </cell>
          <cell r="DT82">
            <v>8</v>
          </cell>
          <cell r="DU82">
            <v>8</v>
          </cell>
          <cell r="DV82">
            <v>8</v>
          </cell>
          <cell r="DW82">
            <v>0</v>
          </cell>
          <cell r="DX82" t="str">
            <v>внутренние</v>
          </cell>
          <cell r="EE82">
            <v>9</v>
          </cell>
          <cell r="EF82">
            <v>26.9</v>
          </cell>
          <cell r="EG82">
            <v>22</v>
          </cell>
          <cell r="EH82">
            <v>105.6</v>
          </cell>
          <cell r="EI82">
            <v>0</v>
          </cell>
          <cell r="EK82">
            <v>2.79</v>
          </cell>
          <cell r="EL82">
            <v>2.16</v>
          </cell>
          <cell r="EM82">
            <v>21.78</v>
          </cell>
          <cell r="EN82">
            <v>7.8000000000000007</v>
          </cell>
          <cell r="EO82">
            <v>3.8</v>
          </cell>
          <cell r="EP82">
            <v>14.5</v>
          </cell>
          <cell r="EQ82">
            <v>141</v>
          </cell>
          <cell r="ER82">
            <v>0.56000000000000005</v>
          </cell>
          <cell r="ES82" t="str">
            <v>в подвале</v>
          </cell>
          <cell r="ET82" t="str">
            <v>Переносной</v>
          </cell>
          <cell r="EU82">
            <v>0</v>
          </cell>
          <cell r="EV82">
            <v>1</v>
          </cell>
          <cell r="EW82">
            <v>0</v>
          </cell>
          <cell r="EX82">
            <v>0</v>
          </cell>
          <cell r="EY82">
            <v>0</v>
          </cell>
          <cell r="FH82">
            <v>0</v>
          </cell>
          <cell r="FI82">
            <v>2</v>
          </cell>
        </row>
        <row r="83">
          <cell r="A83">
            <v>15909</v>
          </cell>
          <cell r="B83" t="str">
            <v>Нахимовский пр-т д. 39 к. 1</v>
          </cell>
          <cell r="C83" t="str">
            <v>Нахимовский пр-т</v>
          </cell>
          <cell r="D83">
            <v>39</v>
          </cell>
          <cell r="E83">
            <v>1</v>
          </cell>
          <cell r="F83" t="str">
            <v>Протокол общего собрания собственников</v>
          </cell>
          <cell r="I83" t="str">
            <v>-</v>
          </cell>
          <cell r="K83" t="str">
            <v>-</v>
          </cell>
          <cell r="L83" t="str">
            <v>договор</v>
          </cell>
          <cell r="M83" t="str">
            <v>за счет регионального оператора</v>
          </cell>
          <cell r="N83">
            <v>1962</v>
          </cell>
          <cell r="O83">
            <v>1962</v>
          </cell>
          <cell r="P83" t="str">
            <v>II-18</v>
          </cell>
          <cell r="Q83" t="str">
            <v>МКД</v>
          </cell>
          <cell r="R83">
            <v>9</v>
          </cell>
          <cell r="S83">
            <v>9</v>
          </cell>
          <cell r="T83">
            <v>1</v>
          </cell>
          <cell r="U83">
            <v>1</v>
          </cell>
          <cell r="W83">
            <v>72</v>
          </cell>
          <cell r="X83">
            <v>71</v>
          </cell>
          <cell r="Y83">
            <v>1</v>
          </cell>
          <cell r="Z83">
            <v>0</v>
          </cell>
          <cell r="AA83">
            <v>18</v>
          </cell>
          <cell r="AB83">
            <v>19</v>
          </cell>
          <cell r="AC83">
            <v>1</v>
          </cell>
          <cell r="AD83">
            <v>24</v>
          </cell>
          <cell r="AF83">
            <v>1</v>
          </cell>
          <cell r="AG83">
            <v>1</v>
          </cell>
          <cell r="AH83">
            <v>2547.1999999999998</v>
          </cell>
          <cell r="AI83">
            <v>2510.3999999999996</v>
          </cell>
          <cell r="AJ83">
            <v>36.799999999999997</v>
          </cell>
          <cell r="AK83">
            <v>1394.4</v>
          </cell>
          <cell r="AL83">
            <v>393.2</v>
          </cell>
          <cell r="AM83">
            <v>418</v>
          </cell>
          <cell r="AN83">
            <v>190</v>
          </cell>
          <cell r="AO83">
            <v>0</v>
          </cell>
          <cell r="AP83">
            <v>393.2</v>
          </cell>
          <cell r="AQ83">
            <v>251.13000000000002</v>
          </cell>
          <cell r="AR83">
            <v>356.87</v>
          </cell>
          <cell r="AS83">
            <v>4.8</v>
          </cell>
          <cell r="AT83" t="str">
            <v>Блочные</v>
          </cell>
          <cell r="AU83" t="str">
            <v>рулонная</v>
          </cell>
          <cell r="AV83">
            <v>71</v>
          </cell>
          <cell r="AZ83" t="str">
            <v>нет</v>
          </cell>
          <cell r="BA83" t="str">
            <v>-</v>
          </cell>
          <cell r="BB83" t="str">
            <v>-</v>
          </cell>
          <cell r="BC83" t="str">
            <v>-</v>
          </cell>
          <cell r="BD83" t="str">
            <v>-</v>
          </cell>
          <cell r="BE83" t="str">
            <v>-</v>
          </cell>
          <cell r="BF83" t="str">
            <v>-</v>
          </cell>
          <cell r="BG83" t="str">
            <v>-</v>
          </cell>
          <cell r="BH83" t="str">
            <v>-</v>
          </cell>
          <cell r="BI83" t="str">
            <v>-</v>
          </cell>
          <cell r="BJ83" t="str">
            <v>-</v>
          </cell>
          <cell r="BK83" t="str">
            <v>-</v>
          </cell>
          <cell r="BL83" t="str">
            <v>-</v>
          </cell>
          <cell r="BM83" t="str">
            <v>-</v>
          </cell>
          <cell r="BN83" t="str">
            <v>-</v>
          </cell>
          <cell r="BO83" t="str">
            <v>-</v>
          </cell>
          <cell r="BP83" t="str">
            <v>-</v>
          </cell>
          <cell r="BQ83" t="str">
            <v>ленточный</v>
          </cell>
          <cell r="BS83" t="str">
            <v>Железобетонные</v>
          </cell>
          <cell r="BT83">
            <v>3774</v>
          </cell>
          <cell r="BU83">
            <v>2</v>
          </cell>
          <cell r="BV83" t="str">
            <v>Панельные</v>
          </cell>
          <cell r="BW83">
            <v>3713</v>
          </cell>
          <cell r="BX83">
            <v>935</v>
          </cell>
          <cell r="BY83">
            <v>735</v>
          </cell>
          <cell r="BZ83">
            <v>0</v>
          </cell>
          <cell r="CA83" t="str">
            <v>облицованный плиткой</v>
          </cell>
          <cell r="CB83">
            <v>1713</v>
          </cell>
          <cell r="CC83">
            <v>1849</v>
          </cell>
          <cell r="CD83">
            <v>1</v>
          </cell>
          <cell r="CE83">
            <v>433</v>
          </cell>
          <cell r="CF83" t="str">
            <v>не скатная</v>
          </cell>
          <cell r="CG83">
            <v>84</v>
          </cell>
          <cell r="CH83">
            <v>58.8</v>
          </cell>
          <cell r="CI83">
            <v>393.2</v>
          </cell>
          <cell r="CJ83" t="str">
            <v>На лестничной клетке</v>
          </cell>
          <cell r="CK83">
            <v>1</v>
          </cell>
          <cell r="CL83">
            <v>23.67</v>
          </cell>
          <cell r="CM83">
            <v>4</v>
          </cell>
          <cell r="CR83">
            <v>1.2</v>
          </cell>
          <cell r="CZ83">
            <v>1</v>
          </cell>
          <cell r="DA83">
            <v>1</v>
          </cell>
          <cell r="DB83">
            <v>189</v>
          </cell>
          <cell r="DC83">
            <v>2356</v>
          </cell>
          <cell r="DD83">
            <v>61</v>
          </cell>
          <cell r="DE83">
            <v>947</v>
          </cell>
          <cell r="DF83">
            <v>0</v>
          </cell>
          <cell r="DG83">
            <v>0</v>
          </cell>
          <cell r="DH83">
            <v>1</v>
          </cell>
          <cell r="DI83">
            <v>198</v>
          </cell>
          <cell r="DK83">
            <v>118</v>
          </cell>
          <cell r="DL83">
            <v>850</v>
          </cell>
          <cell r="DM83">
            <v>71</v>
          </cell>
          <cell r="DO83">
            <v>702</v>
          </cell>
          <cell r="DQ83">
            <v>340</v>
          </cell>
          <cell r="DR83">
            <v>491</v>
          </cell>
          <cell r="DS83">
            <v>81</v>
          </cell>
          <cell r="DT83">
            <v>8</v>
          </cell>
          <cell r="DU83">
            <v>8</v>
          </cell>
          <cell r="DV83">
            <v>8</v>
          </cell>
          <cell r="DW83">
            <v>0</v>
          </cell>
          <cell r="DX83" t="str">
            <v>внутренние</v>
          </cell>
          <cell r="EE83">
            <v>9</v>
          </cell>
          <cell r="EF83">
            <v>26.9</v>
          </cell>
          <cell r="EG83">
            <v>22</v>
          </cell>
          <cell r="EH83">
            <v>105.6</v>
          </cell>
          <cell r="EI83">
            <v>0</v>
          </cell>
          <cell r="EK83">
            <v>2.79</v>
          </cell>
          <cell r="EL83">
            <v>2.16</v>
          </cell>
          <cell r="EM83">
            <v>21.78</v>
          </cell>
          <cell r="EN83">
            <v>7.8000000000000007</v>
          </cell>
          <cell r="EO83">
            <v>3.8</v>
          </cell>
          <cell r="EP83">
            <v>15</v>
          </cell>
          <cell r="EQ83">
            <v>120</v>
          </cell>
          <cell r="ER83">
            <v>0.48</v>
          </cell>
          <cell r="ES83" t="str">
            <v>в подвале</v>
          </cell>
          <cell r="ET83" t="str">
            <v>Контейнер</v>
          </cell>
          <cell r="EU83">
            <v>1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FH83">
            <v>0</v>
          </cell>
          <cell r="FI83">
            <v>2</v>
          </cell>
        </row>
        <row r="84">
          <cell r="A84">
            <v>15910</v>
          </cell>
          <cell r="B84" t="str">
            <v>Нахимовский пр-т д. 39 к. 2</v>
          </cell>
          <cell r="C84" t="str">
            <v>Нахимовский пр-т</v>
          </cell>
          <cell r="D84">
            <v>39</v>
          </cell>
          <cell r="E84">
            <v>2</v>
          </cell>
          <cell r="F84" t="str">
            <v>Протокол общего собрания собственников</v>
          </cell>
          <cell r="I84" t="str">
            <v>-</v>
          </cell>
          <cell r="K84" t="str">
            <v>-</v>
          </cell>
          <cell r="L84" t="str">
            <v>договор</v>
          </cell>
          <cell r="M84" t="str">
            <v>за счет регионального оператора</v>
          </cell>
          <cell r="N84">
            <v>1962</v>
          </cell>
          <cell r="O84">
            <v>1962</v>
          </cell>
          <cell r="P84" t="str">
            <v>II-18</v>
          </cell>
          <cell r="Q84" t="str">
            <v>МКД</v>
          </cell>
          <cell r="R84">
            <v>9</v>
          </cell>
          <cell r="S84">
            <v>9</v>
          </cell>
          <cell r="T84">
            <v>1</v>
          </cell>
          <cell r="U84">
            <v>1</v>
          </cell>
          <cell r="W84">
            <v>72</v>
          </cell>
          <cell r="X84">
            <v>72</v>
          </cell>
          <cell r="Y84">
            <v>0</v>
          </cell>
          <cell r="Z84">
            <v>0</v>
          </cell>
          <cell r="AA84">
            <v>18</v>
          </cell>
          <cell r="AB84">
            <v>19</v>
          </cell>
          <cell r="AC84">
            <v>1</v>
          </cell>
          <cell r="AD84">
            <v>24</v>
          </cell>
          <cell r="AF84">
            <v>1</v>
          </cell>
          <cell r="AG84">
            <v>1</v>
          </cell>
          <cell r="AH84">
            <v>2596</v>
          </cell>
          <cell r="AI84">
            <v>2596</v>
          </cell>
          <cell r="AJ84">
            <v>0</v>
          </cell>
          <cell r="AK84">
            <v>1159.8</v>
          </cell>
          <cell r="AL84">
            <v>393.2</v>
          </cell>
          <cell r="AM84">
            <v>186</v>
          </cell>
          <cell r="AN84">
            <v>175</v>
          </cell>
          <cell r="AO84">
            <v>0</v>
          </cell>
          <cell r="AP84">
            <v>399.4</v>
          </cell>
          <cell r="AQ84">
            <v>93.62</v>
          </cell>
          <cell r="AR84">
            <v>267.38</v>
          </cell>
          <cell r="AS84">
            <v>4.8</v>
          </cell>
          <cell r="AT84" t="str">
            <v>Блочные</v>
          </cell>
          <cell r="AU84" t="str">
            <v>рулонная</v>
          </cell>
          <cell r="AV84">
            <v>72</v>
          </cell>
          <cell r="AZ84" t="str">
            <v>нет</v>
          </cell>
          <cell r="BA84" t="str">
            <v>-</v>
          </cell>
          <cell r="BB84" t="str">
            <v>-</v>
          </cell>
          <cell r="BC84" t="str">
            <v>-</v>
          </cell>
          <cell r="BD84" t="str">
            <v>-</v>
          </cell>
          <cell r="BE84" t="str">
            <v>-</v>
          </cell>
          <cell r="BF84" t="str">
            <v>-</v>
          </cell>
          <cell r="BG84" t="str">
            <v>-</v>
          </cell>
          <cell r="BH84" t="str">
            <v>-</v>
          </cell>
          <cell r="BI84" t="str">
            <v>-</v>
          </cell>
          <cell r="BJ84" t="str">
            <v>-</v>
          </cell>
          <cell r="BK84" t="str">
            <v>-</v>
          </cell>
          <cell r="BL84" t="str">
            <v>-</v>
          </cell>
          <cell r="BM84" t="str">
            <v>-</v>
          </cell>
          <cell r="BN84" t="str">
            <v>-</v>
          </cell>
          <cell r="BO84" t="str">
            <v>-</v>
          </cell>
          <cell r="BP84" t="str">
            <v>-</v>
          </cell>
          <cell r="BQ84" t="str">
            <v>ленточный</v>
          </cell>
          <cell r="BS84" t="str">
            <v>Железобетонные</v>
          </cell>
          <cell r="BT84">
            <v>3774</v>
          </cell>
          <cell r="BU84">
            <v>2</v>
          </cell>
          <cell r="BV84" t="str">
            <v>Панельные</v>
          </cell>
          <cell r="BW84">
            <v>3713</v>
          </cell>
          <cell r="BX84">
            <v>935</v>
          </cell>
          <cell r="BY84">
            <v>735</v>
          </cell>
          <cell r="BZ84">
            <v>0</v>
          </cell>
          <cell r="CA84" t="str">
            <v>облицованный плиткой</v>
          </cell>
          <cell r="CB84">
            <v>1713</v>
          </cell>
          <cell r="CC84">
            <v>1849</v>
          </cell>
          <cell r="CD84">
            <v>1</v>
          </cell>
          <cell r="CE84">
            <v>439</v>
          </cell>
          <cell r="CF84" t="str">
            <v>не скатная</v>
          </cell>
          <cell r="CG84">
            <v>84</v>
          </cell>
          <cell r="CH84">
            <v>58.8</v>
          </cell>
          <cell r="CI84">
            <v>399.4</v>
          </cell>
          <cell r="CJ84" t="str">
            <v>На лестничной клетке</v>
          </cell>
          <cell r="CK84">
            <v>1</v>
          </cell>
          <cell r="CL84">
            <v>23.67</v>
          </cell>
          <cell r="CM84">
            <v>4</v>
          </cell>
          <cell r="CR84">
            <v>1.2</v>
          </cell>
          <cell r="CZ84">
            <v>1</v>
          </cell>
          <cell r="DA84">
            <v>1</v>
          </cell>
          <cell r="DB84">
            <v>189</v>
          </cell>
          <cell r="DC84">
            <v>2356</v>
          </cell>
          <cell r="DD84">
            <v>61</v>
          </cell>
          <cell r="DE84">
            <v>947</v>
          </cell>
          <cell r="DF84">
            <v>0</v>
          </cell>
          <cell r="DG84">
            <v>0</v>
          </cell>
          <cell r="DH84">
            <v>1</v>
          </cell>
          <cell r="DI84">
            <v>198</v>
          </cell>
          <cell r="DK84">
            <v>118</v>
          </cell>
          <cell r="DL84">
            <v>850</v>
          </cell>
          <cell r="DM84">
            <v>72</v>
          </cell>
          <cell r="DO84">
            <v>702</v>
          </cell>
          <cell r="DQ84">
            <v>340</v>
          </cell>
          <cell r="DR84">
            <v>491</v>
          </cell>
          <cell r="DS84">
            <v>81</v>
          </cell>
          <cell r="DT84">
            <v>8</v>
          </cell>
          <cell r="DU84">
            <v>8</v>
          </cell>
          <cell r="DV84">
            <v>8</v>
          </cell>
          <cell r="DW84">
            <v>0</v>
          </cell>
          <cell r="DX84" t="str">
            <v>внутренние</v>
          </cell>
          <cell r="EE84">
            <v>9</v>
          </cell>
          <cell r="EF84">
            <v>26.9</v>
          </cell>
          <cell r="EG84">
            <v>22</v>
          </cell>
          <cell r="EH84">
            <v>105.6</v>
          </cell>
          <cell r="EI84">
            <v>0</v>
          </cell>
          <cell r="EK84">
            <v>2.79</v>
          </cell>
          <cell r="EL84">
            <v>2.16</v>
          </cell>
          <cell r="EM84">
            <v>21.78</v>
          </cell>
          <cell r="EN84">
            <v>7.8000000000000007</v>
          </cell>
          <cell r="EO84">
            <v>3.8</v>
          </cell>
          <cell r="EP84">
            <v>14.7</v>
          </cell>
          <cell r="EQ84">
            <v>129</v>
          </cell>
          <cell r="ER84">
            <v>0.51</v>
          </cell>
          <cell r="ES84" t="str">
            <v>в подвале</v>
          </cell>
          <cell r="ET84" t="str">
            <v>Контейнер</v>
          </cell>
          <cell r="EU84">
            <v>1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FH84">
            <v>0</v>
          </cell>
          <cell r="FI84">
            <v>2</v>
          </cell>
        </row>
        <row r="85">
          <cell r="A85">
            <v>11376</v>
          </cell>
          <cell r="B85" t="str">
            <v>Нахимовский пр-т д. 59</v>
          </cell>
          <cell r="C85" t="str">
            <v>Нахимовский пр-т</v>
          </cell>
          <cell r="D85">
            <v>59</v>
          </cell>
          <cell r="F85" t="str">
            <v>Протокол общего собрания собственников</v>
          </cell>
          <cell r="I85" t="str">
            <v>-</v>
          </cell>
          <cell r="K85" t="str">
            <v>-</v>
          </cell>
          <cell r="L85" t="str">
            <v>договор</v>
          </cell>
          <cell r="M85" t="str">
            <v>за счет регионального оператора</v>
          </cell>
          <cell r="N85">
            <v>1960</v>
          </cell>
          <cell r="O85">
            <v>1960</v>
          </cell>
          <cell r="P85" t="str">
            <v>II-18</v>
          </cell>
          <cell r="Q85" t="str">
            <v>МКД</v>
          </cell>
          <cell r="R85">
            <v>8</v>
          </cell>
          <cell r="S85">
            <v>8</v>
          </cell>
          <cell r="T85">
            <v>1</v>
          </cell>
          <cell r="U85">
            <v>1</v>
          </cell>
          <cell r="W85">
            <v>64</v>
          </cell>
          <cell r="X85">
            <v>64</v>
          </cell>
          <cell r="Y85">
            <v>0</v>
          </cell>
          <cell r="Z85">
            <v>0</v>
          </cell>
          <cell r="AA85">
            <v>18</v>
          </cell>
          <cell r="AB85">
            <v>19</v>
          </cell>
          <cell r="AC85">
            <v>1</v>
          </cell>
          <cell r="AD85">
            <v>24</v>
          </cell>
          <cell r="AF85">
            <v>1</v>
          </cell>
          <cell r="AG85">
            <v>1</v>
          </cell>
          <cell r="AH85">
            <v>2238</v>
          </cell>
          <cell r="AI85">
            <v>2238</v>
          </cell>
          <cell r="AJ85">
            <v>0</v>
          </cell>
          <cell r="AK85">
            <v>1165.4000000000001</v>
          </cell>
          <cell r="AL85">
            <v>393.2</v>
          </cell>
          <cell r="AM85">
            <v>174</v>
          </cell>
          <cell r="AN85">
            <v>190</v>
          </cell>
          <cell r="AO85">
            <v>0</v>
          </cell>
          <cell r="AP85">
            <v>400.7</v>
          </cell>
          <cell r="AQ85">
            <v>100.72</v>
          </cell>
          <cell r="AR85">
            <v>263.27999999999997</v>
          </cell>
          <cell r="AS85">
            <v>4.8</v>
          </cell>
          <cell r="AT85" t="str">
            <v>Блочные</v>
          </cell>
          <cell r="AU85" t="str">
            <v>рулонная</v>
          </cell>
          <cell r="AV85">
            <v>64</v>
          </cell>
          <cell r="AZ85" t="str">
            <v>нет</v>
          </cell>
          <cell r="BA85" t="str">
            <v>-</v>
          </cell>
          <cell r="BB85" t="str">
            <v>-</v>
          </cell>
          <cell r="BC85" t="str">
            <v>-</v>
          </cell>
          <cell r="BD85" t="str">
            <v>-</v>
          </cell>
          <cell r="BE85" t="str">
            <v>-</v>
          </cell>
          <cell r="BF85" t="str">
            <v>-</v>
          </cell>
          <cell r="BG85" t="str">
            <v>-</v>
          </cell>
          <cell r="BH85" t="str">
            <v>-</v>
          </cell>
          <cell r="BI85" t="str">
            <v>-</v>
          </cell>
          <cell r="BJ85" t="str">
            <v>-</v>
          </cell>
          <cell r="BK85" t="str">
            <v>-</v>
          </cell>
          <cell r="BL85" t="str">
            <v>-</v>
          </cell>
          <cell r="BM85" t="str">
            <v>-</v>
          </cell>
          <cell r="BN85" t="str">
            <v>-</v>
          </cell>
          <cell r="BO85" t="str">
            <v>-</v>
          </cell>
          <cell r="BP85" t="str">
            <v>-</v>
          </cell>
          <cell r="BQ85" t="str">
            <v>ленточный</v>
          </cell>
          <cell r="BS85" t="str">
            <v>Железобетонные</v>
          </cell>
          <cell r="BT85">
            <v>3774</v>
          </cell>
          <cell r="BU85">
            <v>2</v>
          </cell>
          <cell r="BV85" t="str">
            <v>Панельные</v>
          </cell>
          <cell r="BW85">
            <v>3713</v>
          </cell>
          <cell r="BX85">
            <v>935</v>
          </cell>
          <cell r="BY85">
            <v>735</v>
          </cell>
          <cell r="BZ85">
            <v>0</v>
          </cell>
          <cell r="CA85" t="str">
            <v>окрашенный</v>
          </cell>
          <cell r="CB85">
            <v>1713</v>
          </cell>
          <cell r="CC85">
            <v>1849</v>
          </cell>
          <cell r="CD85">
            <v>1</v>
          </cell>
          <cell r="CE85">
            <v>441</v>
          </cell>
          <cell r="CF85" t="str">
            <v>не скатная</v>
          </cell>
          <cell r="CG85">
            <v>84</v>
          </cell>
          <cell r="CH85">
            <v>58.8</v>
          </cell>
          <cell r="CI85">
            <v>400.7</v>
          </cell>
          <cell r="CJ85" t="str">
            <v>На лестничной клетке</v>
          </cell>
          <cell r="CK85">
            <v>1</v>
          </cell>
          <cell r="CL85">
            <v>21.04</v>
          </cell>
          <cell r="CM85">
            <v>4</v>
          </cell>
          <cell r="CR85">
            <v>1.8</v>
          </cell>
          <cell r="CZ85">
            <v>1</v>
          </cell>
          <cell r="DA85">
            <v>1</v>
          </cell>
          <cell r="DB85">
            <v>189</v>
          </cell>
          <cell r="DC85">
            <v>2356</v>
          </cell>
          <cell r="DD85">
            <v>61</v>
          </cell>
          <cell r="DE85">
            <v>947</v>
          </cell>
          <cell r="DF85">
            <v>0</v>
          </cell>
          <cell r="DG85">
            <v>0</v>
          </cell>
          <cell r="DH85">
            <v>1</v>
          </cell>
          <cell r="DI85">
            <v>198</v>
          </cell>
          <cell r="DK85">
            <v>118</v>
          </cell>
          <cell r="DL85">
            <v>850</v>
          </cell>
          <cell r="DM85">
            <v>64</v>
          </cell>
          <cell r="DO85">
            <v>702</v>
          </cell>
          <cell r="DQ85">
            <v>340</v>
          </cell>
          <cell r="DR85">
            <v>491</v>
          </cell>
          <cell r="DS85">
            <v>81</v>
          </cell>
          <cell r="DT85">
            <v>8</v>
          </cell>
          <cell r="DU85">
            <v>8</v>
          </cell>
          <cell r="DV85">
            <v>8</v>
          </cell>
          <cell r="DW85">
            <v>0</v>
          </cell>
          <cell r="DX85" t="str">
            <v>внутренние</v>
          </cell>
          <cell r="EE85">
            <v>9</v>
          </cell>
          <cell r="EF85">
            <v>23.9</v>
          </cell>
          <cell r="EG85">
            <v>22</v>
          </cell>
          <cell r="EH85">
            <v>105.6</v>
          </cell>
          <cell r="EI85">
            <v>0</v>
          </cell>
          <cell r="EK85">
            <v>2.79</v>
          </cell>
          <cell r="EL85">
            <v>1.92</v>
          </cell>
          <cell r="EM85">
            <v>19.36</v>
          </cell>
          <cell r="EN85">
            <v>7.15</v>
          </cell>
          <cell r="EO85">
            <v>3.8</v>
          </cell>
          <cell r="EP85">
            <v>6.8</v>
          </cell>
          <cell r="EQ85">
            <v>118</v>
          </cell>
          <cell r="ER85">
            <v>0.47</v>
          </cell>
          <cell r="ES85" t="str">
            <v>на 1-м этаже</v>
          </cell>
          <cell r="ET85" t="str">
            <v>Переносной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FH85">
            <v>0</v>
          </cell>
          <cell r="FI85">
            <v>2</v>
          </cell>
        </row>
        <row r="86">
          <cell r="A86">
            <v>68184</v>
          </cell>
          <cell r="B86" t="str">
            <v>Нахимовский пр-т д. 61 к. 1</v>
          </cell>
          <cell r="C86" t="str">
            <v>Нахимовский пр-т</v>
          </cell>
          <cell r="D86">
            <v>61</v>
          </cell>
          <cell r="E86">
            <v>1</v>
          </cell>
          <cell r="F86" t="str">
            <v>Протокол общего собрания собственников</v>
          </cell>
          <cell r="I86" t="str">
            <v>-</v>
          </cell>
          <cell r="K86" t="str">
            <v>-</v>
          </cell>
          <cell r="L86" t="str">
            <v>договор</v>
          </cell>
          <cell r="M86" t="str">
            <v>за счет регионального оператора</v>
          </cell>
          <cell r="N86">
            <v>2003</v>
          </cell>
          <cell r="O86">
            <v>2003</v>
          </cell>
          <cell r="P86" t="str">
            <v>П-3М</v>
          </cell>
          <cell r="Q86" t="str">
            <v>МКД</v>
          </cell>
          <cell r="R86">
            <v>17</v>
          </cell>
          <cell r="S86">
            <v>17</v>
          </cell>
          <cell r="T86">
            <v>2</v>
          </cell>
          <cell r="U86">
            <v>2</v>
          </cell>
          <cell r="V86">
            <v>2</v>
          </cell>
          <cell r="W86">
            <v>141</v>
          </cell>
          <cell r="X86">
            <v>136</v>
          </cell>
          <cell r="Y86">
            <v>5</v>
          </cell>
          <cell r="Z86">
            <v>5</v>
          </cell>
          <cell r="AA86">
            <v>34</v>
          </cell>
          <cell r="AB86">
            <v>34</v>
          </cell>
          <cell r="AC86">
            <v>8</v>
          </cell>
          <cell r="AD86">
            <v>34</v>
          </cell>
          <cell r="AF86">
            <v>1</v>
          </cell>
          <cell r="AG86">
            <v>1</v>
          </cell>
          <cell r="AH86">
            <v>8436.9000000000015</v>
          </cell>
          <cell r="AI86">
            <v>8371.2000000000007</v>
          </cell>
          <cell r="AJ86">
            <v>65.7</v>
          </cell>
          <cell r="AK86">
            <v>2766.2</v>
          </cell>
          <cell r="AL86">
            <v>408</v>
          </cell>
          <cell r="AM86">
            <v>438</v>
          </cell>
          <cell r="AN86">
            <v>906</v>
          </cell>
          <cell r="AO86">
            <v>0</v>
          </cell>
          <cell r="AP86">
            <v>711.1</v>
          </cell>
          <cell r="AQ86">
            <v>261.67999999999995</v>
          </cell>
          <cell r="AR86">
            <v>1133.3200000000002</v>
          </cell>
          <cell r="AS86">
            <v>38.4</v>
          </cell>
          <cell r="AT86" t="str">
            <v>Панельные</v>
          </cell>
          <cell r="AU86" t="str">
            <v>рубероид по ж/б основанию</v>
          </cell>
          <cell r="AV86">
            <v>136</v>
          </cell>
          <cell r="AZ86" t="str">
            <v>нет</v>
          </cell>
          <cell r="BA86" t="str">
            <v>-</v>
          </cell>
          <cell r="BB86" t="str">
            <v>-</v>
          </cell>
          <cell r="BC86" t="str">
            <v>-</v>
          </cell>
          <cell r="BD86" t="str">
            <v>-</v>
          </cell>
          <cell r="BE86" t="str">
            <v>-</v>
          </cell>
          <cell r="BF86" t="str">
            <v>-</v>
          </cell>
          <cell r="BG86" t="str">
            <v>-</v>
          </cell>
          <cell r="BH86" t="str">
            <v>-</v>
          </cell>
          <cell r="BI86" t="str">
            <v>-</v>
          </cell>
          <cell r="BJ86" t="str">
            <v>-</v>
          </cell>
          <cell r="BK86" t="str">
            <v>-</v>
          </cell>
          <cell r="BL86" t="str">
            <v>-</v>
          </cell>
          <cell r="BM86" t="str">
            <v>-</v>
          </cell>
          <cell r="BN86" t="str">
            <v>-</v>
          </cell>
          <cell r="BO86" t="str">
            <v>-</v>
          </cell>
          <cell r="BP86" t="str">
            <v>-</v>
          </cell>
          <cell r="BQ86" t="str">
            <v>ленточный</v>
          </cell>
          <cell r="BS86" t="str">
            <v>Железобетонные</v>
          </cell>
          <cell r="BT86">
            <v>30600</v>
          </cell>
          <cell r="BU86">
            <v>3</v>
          </cell>
          <cell r="BV86" t="str">
            <v>Панельные</v>
          </cell>
          <cell r="BW86">
            <v>3447</v>
          </cell>
          <cell r="BX86">
            <v>0</v>
          </cell>
          <cell r="BY86">
            <v>3447</v>
          </cell>
          <cell r="BZ86">
            <v>1122</v>
          </cell>
          <cell r="CA86" t="str">
            <v>окрашенный</v>
          </cell>
          <cell r="CB86">
            <v>5990</v>
          </cell>
          <cell r="CC86">
            <v>2785</v>
          </cell>
          <cell r="CD86">
            <v>1</v>
          </cell>
          <cell r="CE86">
            <v>816</v>
          </cell>
          <cell r="CF86" t="str">
            <v>не скатная</v>
          </cell>
          <cell r="CG86">
            <v>124</v>
          </cell>
          <cell r="CH86">
            <v>86</v>
          </cell>
          <cell r="CI86">
            <v>711.1</v>
          </cell>
          <cell r="CJ86" t="str">
            <v>На лестничной клетке</v>
          </cell>
          <cell r="CK86">
            <v>2</v>
          </cell>
          <cell r="CL86">
            <v>89.42</v>
          </cell>
          <cell r="CM86">
            <v>32</v>
          </cell>
          <cell r="CR86">
            <v>7.6</v>
          </cell>
          <cell r="CZ86">
            <v>1</v>
          </cell>
          <cell r="DA86">
            <v>2</v>
          </cell>
          <cell r="DB86">
            <v>102</v>
          </cell>
          <cell r="DC86">
            <v>2037</v>
          </cell>
          <cell r="DD86">
            <v>224</v>
          </cell>
          <cell r="DE86">
            <v>2105</v>
          </cell>
          <cell r="DF86">
            <v>0</v>
          </cell>
          <cell r="DG86">
            <v>0</v>
          </cell>
          <cell r="DH86">
            <v>2</v>
          </cell>
          <cell r="DI86">
            <v>0</v>
          </cell>
          <cell r="DK86">
            <v>60</v>
          </cell>
          <cell r="DL86">
            <v>1658</v>
          </cell>
          <cell r="DM86">
            <v>136</v>
          </cell>
          <cell r="DO86">
            <v>1366</v>
          </cell>
          <cell r="DQ86">
            <v>150</v>
          </cell>
          <cell r="DR86">
            <v>0</v>
          </cell>
          <cell r="DS86">
            <v>0</v>
          </cell>
          <cell r="DT86">
            <v>8</v>
          </cell>
          <cell r="DU86">
            <v>12</v>
          </cell>
          <cell r="DV86">
            <v>12</v>
          </cell>
          <cell r="DW86">
            <v>2</v>
          </cell>
          <cell r="DX86" t="str">
            <v>внутренние</v>
          </cell>
          <cell r="EE86">
            <v>68</v>
          </cell>
          <cell r="EF86">
            <v>49.3</v>
          </cell>
          <cell r="EG86">
            <v>84</v>
          </cell>
          <cell r="EH86">
            <v>403.2</v>
          </cell>
          <cell r="EI86">
            <v>14.28</v>
          </cell>
          <cell r="EK86">
            <v>5.58</v>
          </cell>
          <cell r="EL86">
            <v>30.6</v>
          </cell>
          <cell r="EM86">
            <v>29.92</v>
          </cell>
          <cell r="EN86">
            <v>14.950000000000001</v>
          </cell>
          <cell r="EO86">
            <v>21.6</v>
          </cell>
          <cell r="EP86">
            <v>12</v>
          </cell>
          <cell r="EQ86">
            <v>221</v>
          </cell>
          <cell r="ER86">
            <v>0.88</v>
          </cell>
          <cell r="ES86" t="str">
            <v>на 1-м этаже</v>
          </cell>
          <cell r="ET86" t="str">
            <v>Контейнер</v>
          </cell>
          <cell r="EU86">
            <v>2</v>
          </cell>
          <cell r="EV86">
            <v>1</v>
          </cell>
          <cell r="EW86">
            <v>0</v>
          </cell>
          <cell r="EX86">
            <v>0</v>
          </cell>
          <cell r="EY86">
            <v>0</v>
          </cell>
          <cell r="FH86">
            <v>0</v>
          </cell>
          <cell r="FI86">
            <v>4</v>
          </cell>
        </row>
        <row r="87">
          <cell r="A87">
            <v>11368</v>
          </cell>
          <cell r="B87" t="str">
            <v>Нахимовский пр-т д. 61 к. 2</v>
          </cell>
          <cell r="C87" t="str">
            <v>Нахимовский пр-т</v>
          </cell>
          <cell r="D87">
            <v>61</v>
          </cell>
          <cell r="E87">
            <v>2</v>
          </cell>
          <cell r="F87" t="str">
            <v>Протокол общего собрания собственников</v>
          </cell>
          <cell r="I87" t="str">
            <v>-</v>
          </cell>
          <cell r="K87" t="str">
            <v>-</v>
          </cell>
          <cell r="L87" t="str">
            <v>договор</v>
          </cell>
          <cell r="M87" t="str">
            <v>за счет регионального оператора</v>
          </cell>
          <cell r="N87">
            <v>1960</v>
          </cell>
          <cell r="O87">
            <v>1960</v>
          </cell>
          <cell r="P87" t="str">
            <v>II-18</v>
          </cell>
          <cell r="Q87" t="str">
            <v>МКД</v>
          </cell>
          <cell r="R87">
            <v>8</v>
          </cell>
          <cell r="S87">
            <v>8</v>
          </cell>
          <cell r="T87">
            <v>1</v>
          </cell>
          <cell r="U87">
            <v>1</v>
          </cell>
          <cell r="W87">
            <v>66</v>
          </cell>
          <cell r="X87">
            <v>64</v>
          </cell>
          <cell r="Y87">
            <v>2</v>
          </cell>
          <cell r="Z87">
            <v>2</v>
          </cell>
          <cell r="AA87">
            <v>18</v>
          </cell>
          <cell r="AB87">
            <v>19</v>
          </cell>
          <cell r="AC87">
            <v>1</v>
          </cell>
          <cell r="AD87">
            <v>24</v>
          </cell>
          <cell r="AF87">
            <v>1</v>
          </cell>
          <cell r="AG87">
            <v>1</v>
          </cell>
          <cell r="AH87">
            <v>2507.3000000000002</v>
          </cell>
          <cell r="AI87">
            <v>2211</v>
          </cell>
          <cell r="AJ87">
            <v>296.3</v>
          </cell>
          <cell r="AK87">
            <v>1154</v>
          </cell>
          <cell r="AL87">
            <v>393.2</v>
          </cell>
          <cell r="AM87">
            <v>177</v>
          </cell>
          <cell r="AN87">
            <v>182</v>
          </cell>
          <cell r="AO87">
            <v>0</v>
          </cell>
          <cell r="AP87">
            <v>397.5</v>
          </cell>
          <cell r="AQ87">
            <v>95.83</v>
          </cell>
          <cell r="AR87">
            <v>261.17</v>
          </cell>
          <cell r="AS87">
            <v>4.8</v>
          </cell>
          <cell r="AT87" t="str">
            <v>Блочные</v>
          </cell>
          <cell r="AU87" t="str">
            <v>рубероид</v>
          </cell>
          <cell r="AV87">
            <v>64</v>
          </cell>
          <cell r="AZ87" t="str">
            <v>нет</v>
          </cell>
          <cell r="BA87" t="str">
            <v>-</v>
          </cell>
          <cell r="BB87" t="str">
            <v>-</v>
          </cell>
          <cell r="BC87" t="str">
            <v>-</v>
          </cell>
          <cell r="BD87" t="str">
            <v>-</v>
          </cell>
          <cell r="BE87" t="str">
            <v>-</v>
          </cell>
          <cell r="BF87" t="str">
            <v>-</v>
          </cell>
          <cell r="BG87" t="str">
            <v>-</v>
          </cell>
          <cell r="BH87" t="str">
            <v>-</v>
          </cell>
          <cell r="BI87" t="str">
            <v>-</v>
          </cell>
          <cell r="BJ87" t="str">
            <v>-</v>
          </cell>
          <cell r="BK87" t="str">
            <v>-</v>
          </cell>
          <cell r="BL87" t="str">
            <v>-</v>
          </cell>
          <cell r="BM87" t="str">
            <v>-</v>
          </cell>
          <cell r="BN87" t="str">
            <v>-</v>
          </cell>
          <cell r="BO87" t="str">
            <v>-</v>
          </cell>
          <cell r="BP87" t="str">
            <v>-</v>
          </cell>
          <cell r="BQ87" t="str">
            <v>ленточные</v>
          </cell>
          <cell r="BS87" t="str">
            <v>Железобетонные</v>
          </cell>
          <cell r="BT87">
            <v>3774</v>
          </cell>
          <cell r="BU87">
            <v>2</v>
          </cell>
          <cell r="BV87" t="str">
            <v>Панельные</v>
          </cell>
          <cell r="BW87">
            <v>3713</v>
          </cell>
          <cell r="BX87">
            <v>935</v>
          </cell>
          <cell r="BY87">
            <v>735</v>
          </cell>
          <cell r="BZ87">
            <v>0</v>
          </cell>
          <cell r="CA87" t="str">
            <v>окрашенный</v>
          </cell>
          <cell r="CB87">
            <v>1713</v>
          </cell>
          <cell r="CC87">
            <v>1849</v>
          </cell>
          <cell r="CD87">
            <v>1</v>
          </cell>
          <cell r="CE87">
            <v>437</v>
          </cell>
          <cell r="CF87" t="str">
            <v>не скатная</v>
          </cell>
          <cell r="CG87">
            <v>84</v>
          </cell>
          <cell r="CH87">
            <v>58.8</v>
          </cell>
          <cell r="CI87">
            <v>397.5</v>
          </cell>
          <cell r="CJ87" t="str">
            <v>На лестничной клетке</v>
          </cell>
          <cell r="CK87">
            <v>1</v>
          </cell>
          <cell r="CL87">
            <v>21.04</v>
          </cell>
          <cell r="CM87">
            <v>4</v>
          </cell>
          <cell r="CR87">
            <v>1</v>
          </cell>
          <cell r="CZ87">
            <v>1</v>
          </cell>
          <cell r="DA87">
            <v>1</v>
          </cell>
          <cell r="DB87">
            <v>189</v>
          </cell>
          <cell r="DC87">
            <v>2356</v>
          </cell>
          <cell r="DD87">
            <v>61</v>
          </cell>
          <cell r="DE87">
            <v>947</v>
          </cell>
          <cell r="DF87">
            <v>0</v>
          </cell>
          <cell r="DG87">
            <v>0</v>
          </cell>
          <cell r="DH87">
            <v>1</v>
          </cell>
          <cell r="DI87">
            <v>198</v>
          </cell>
          <cell r="DK87">
            <v>118</v>
          </cell>
          <cell r="DL87">
            <v>850</v>
          </cell>
          <cell r="DM87">
            <v>64</v>
          </cell>
          <cell r="DO87">
            <v>702</v>
          </cell>
          <cell r="DQ87">
            <v>340</v>
          </cell>
          <cell r="DR87">
            <v>491</v>
          </cell>
          <cell r="DS87">
            <v>81</v>
          </cell>
          <cell r="DT87">
            <v>8</v>
          </cell>
          <cell r="DU87">
            <v>8</v>
          </cell>
          <cell r="DV87">
            <v>8</v>
          </cell>
          <cell r="DW87">
            <v>0</v>
          </cell>
          <cell r="DX87" t="str">
            <v>внутренние</v>
          </cell>
          <cell r="EE87">
            <v>9</v>
          </cell>
          <cell r="EF87">
            <v>23.9</v>
          </cell>
          <cell r="EG87">
            <v>22</v>
          </cell>
          <cell r="EH87">
            <v>105.6</v>
          </cell>
          <cell r="EI87">
            <v>0</v>
          </cell>
          <cell r="EK87">
            <v>2.79</v>
          </cell>
          <cell r="EL87">
            <v>1.92</v>
          </cell>
          <cell r="EM87">
            <v>19.36</v>
          </cell>
          <cell r="EN87">
            <v>7.15</v>
          </cell>
          <cell r="EO87">
            <v>3.8</v>
          </cell>
          <cell r="EP87">
            <v>11</v>
          </cell>
          <cell r="EQ87">
            <v>81</v>
          </cell>
          <cell r="ER87">
            <v>0.32</v>
          </cell>
          <cell r="ES87" t="str">
            <v>в подвале</v>
          </cell>
          <cell r="ET87" t="str">
            <v>Переносной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FH87">
            <v>0</v>
          </cell>
          <cell r="FI87">
            <v>2</v>
          </cell>
        </row>
        <row r="88">
          <cell r="A88">
            <v>11370</v>
          </cell>
          <cell r="B88" t="str">
            <v>Нахимовский пр-т д. 61 к. 4</v>
          </cell>
          <cell r="C88" t="str">
            <v>Нахимовский пр-т</v>
          </cell>
          <cell r="D88">
            <v>61</v>
          </cell>
          <cell r="E88">
            <v>4</v>
          </cell>
          <cell r="F88" t="str">
            <v>Протокол общего собрания собственников</v>
          </cell>
          <cell r="I88" t="str">
            <v>-</v>
          </cell>
          <cell r="K88" t="str">
            <v>-</v>
          </cell>
          <cell r="L88" t="str">
            <v>договор</v>
          </cell>
          <cell r="M88" t="str">
            <v>за счет регионального оператора</v>
          </cell>
          <cell r="N88">
            <v>1960</v>
          </cell>
          <cell r="O88">
            <v>1960</v>
          </cell>
          <cell r="P88" t="str">
            <v>I-511</v>
          </cell>
          <cell r="Q88" t="str">
            <v>МКД</v>
          </cell>
          <cell r="R88">
            <v>5</v>
          </cell>
          <cell r="S88">
            <v>5</v>
          </cell>
          <cell r="T88">
            <v>4</v>
          </cell>
          <cell r="W88">
            <v>80</v>
          </cell>
          <cell r="X88">
            <v>80</v>
          </cell>
          <cell r="Y88">
            <v>0</v>
          </cell>
          <cell r="Z88">
            <v>0</v>
          </cell>
          <cell r="AA88">
            <v>20</v>
          </cell>
          <cell r="AB88">
            <v>36</v>
          </cell>
          <cell r="AC88">
            <v>0</v>
          </cell>
          <cell r="AF88">
            <v>1</v>
          </cell>
          <cell r="AG88">
            <v>1</v>
          </cell>
          <cell r="AH88">
            <v>3387.6</v>
          </cell>
          <cell r="AI88">
            <v>3387.6</v>
          </cell>
          <cell r="AJ88">
            <v>0</v>
          </cell>
          <cell r="AK88">
            <v>2301</v>
          </cell>
          <cell r="AL88">
            <v>397</v>
          </cell>
          <cell r="AM88">
            <v>386</v>
          </cell>
          <cell r="AN88">
            <v>7</v>
          </cell>
          <cell r="AO88">
            <v>0</v>
          </cell>
          <cell r="AP88">
            <v>954</v>
          </cell>
          <cell r="AQ88">
            <v>157.44999999999999</v>
          </cell>
          <cell r="AR88">
            <v>228.55</v>
          </cell>
          <cell r="AS88">
            <v>0</v>
          </cell>
          <cell r="AT88" t="str">
            <v>Каменные, кирпичные</v>
          </cell>
          <cell r="AU88" t="str">
            <v>рулонная</v>
          </cell>
          <cell r="AV88">
            <v>80</v>
          </cell>
          <cell r="AZ88" t="str">
            <v>нет</v>
          </cell>
          <cell r="BA88" t="str">
            <v>-</v>
          </cell>
          <cell r="BB88" t="str">
            <v>-</v>
          </cell>
          <cell r="BC88" t="str">
            <v>-</v>
          </cell>
          <cell r="BD88" t="str">
            <v>-</v>
          </cell>
          <cell r="BE88" t="str">
            <v>-</v>
          </cell>
          <cell r="BF88" t="str">
            <v>-</v>
          </cell>
          <cell r="BG88" t="str">
            <v>-</v>
          </cell>
          <cell r="BH88" t="str">
            <v>-</v>
          </cell>
          <cell r="BI88" t="str">
            <v>-</v>
          </cell>
          <cell r="BJ88" t="str">
            <v>-</v>
          </cell>
          <cell r="BK88" t="str">
            <v>-</v>
          </cell>
          <cell r="BL88" t="str">
            <v>-</v>
          </cell>
          <cell r="BM88" t="str">
            <v>-</v>
          </cell>
          <cell r="BN88" t="str">
            <v>-</v>
          </cell>
          <cell r="BO88" t="str">
            <v>-</v>
          </cell>
          <cell r="BP88" t="str">
            <v>-</v>
          </cell>
          <cell r="BQ88" t="str">
            <v>ленточный</v>
          </cell>
          <cell r="BS88" t="str">
            <v>Железобетонные</v>
          </cell>
          <cell r="BT88">
            <v>7760</v>
          </cell>
          <cell r="BU88">
            <v>5</v>
          </cell>
          <cell r="BV88" t="str">
            <v>кирпичный</v>
          </cell>
          <cell r="BW88">
            <v>985</v>
          </cell>
          <cell r="BX88">
            <v>394</v>
          </cell>
          <cell r="BY88">
            <v>985</v>
          </cell>
          <cell r="BZ88">
            <v>394</v>
          </cell>
          <cell r="CA88" t="str">
            <v>соответствует материалу стен</v>
          </cell>
          <cell r="CB88">
            <v>1852</v>
          </cell>
          <cell r="CC88">
            <v>1722</v>
          </cell>
          <cell r="CD88">
            <v>1</v>
          </cell>
          <cell r="CE88">
            <v>1011</v>
          </cell>
          <cell r="CF88" t="str">
            <v>не скатная</v>
          </cell>
          <cell r="CG88">
            <v>160</v>
          </cell>
          <cell r="CH88">
            <v>253</v>
          </cell>
          <cell r="CI88">
            <v>954</v>
          </cell>
          <cell r="CK88">
            <v>0</v>
          </cell>
          <cell r="CL88">
            <v>0</v>
          </cell>
          <cell r="CM88">
            <v>0</v>
          </cell>
          <cell r="CR88">
            <v>0</v>
          </cell>
          <cell r="CZ88">
            <v>1</v>
          </cell>
          <cell r="DA88">
            <v>1</v>
          </cell>
          <cell r="DB88">
            <v>162</v>
          </cell>
          <cell r="DC88">
            <v>400</v>
          </cell>
          <cell r="DD88">
            <v>48</v>
          </cell>
          <cell r="DE88">
            <v>2032</v>
          </cell>
          <cell r="DF88">
            <v>0</v>
          </cell>
          <cell r="DG88">
            <v>0</v>
          </cell>
          <cell r="DH88">
            <v>4</v>
          </cell>
          <cell r="DI88">
            <v>248</v>
          </cell>
          <cell r="DK88">
            <v>85</v>
          </cell>
          <cell r="DL88">
            <v>935</v>
          </cell>
          <cell r="DM88">
            <v>80</v>
          </cell>
          <cell r="DO88">
            <v>967</v>
          </cell>
          <cell r="DQ88">
            <v>648</v>
          </cell>
          <cell r="DR88">
            <v>594</v>
          </cell>
          <cell r="DS88">
            <v>87</v>
          </cell>
          <cell r="DT88">
            <v>16</v>
          </cell>
          <cell r="DU88">
            <v>16</v>
          </cell>
          <cell r="DV88">
            <v>16</v>
          </cell>
          <cell r="DW88">
            <v>0</v>
          </cell>
          <cell r="DX88" t="str">
            <v>наружные</v>
          </cell>
          <cell r="EE88">
            <v>32</v>
          </cell>
          <cell r="EF88">
            <v>29.44</v>
          </cell>
          <cell r="EG88">
            <v>8</v>
          </cell>
          <cell r="EH88">
            <v>38.4</v>
          </cell>
          <cell r="EI88">
            <v>7.68</v>
          </cell>
          <cell r="EK88">
            <v>11.16</v>
          </cell>
          <cell r="EL88">
            <v>4.8</v>
          </cell>
          <cell r="EM88">
            <v>17.600000000000001</v>
          </cell>
          <cell r="EN88">
            <v>9.1</v>
          </cell>
          <cell r="EO88">
            <v>0</v>
          </cell>
          <cell r="EP88">
            <v>0</v>
          </cell>
          <cell r="EQ88">
            <v>135</v>
          </cell>
          <cell r="ER88">
            <v>0</v>
          </cell>
          <cell r="ES88" t="str">
            <v>нет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FH88">
            <v>0</v>
          </cell>
          <cell r="FI88">
            <v>5</v>
          </cell>
        </row>
        <row r="89">
          <cell r="A89">
            <v>11371</v>
          </cell>
          <cell r="B89" t="str">
            <v>Нахимовский пр-т д. 61 к. 5</v>
          </cell>
          <cell r="C89" t="str">
            <v>Нахимовский пр-т</v>
          </cell>
          <cell r="D89">
            <v>61</v>
          </cell>
          <cell r="E89">
            <v>5</v>
          </cell>
          <cell r="F89" t="str">
            <v>Протокол общего собрания собственников</v>
          </cell>
          <cell r="I89" t="str">
            <v>-</v>
          </cell>
          <cell r="K89" t="str">
            <v>-</v>
          </cell>
          <cell r="L89" t="str">
            <v>договор</v>
          </cell>
          <cell r="M89" t="str">
            <v>за счет регионального оператора</v>
          </cell>
          <cell r="N89">
            <v>1960</v>
          </cell>
          <cell r="O89">
            <v>1960</v>
          </cell>
          <cell r="P89" t="str">
            <v>I-511</v>
          </cell>
          <cell r="Q89" t="str">
            <v>МКД</v>
          </cell>
          <cell r="R89">
            <v>5</v>
          </cell>
          <cell r="S89">
            <v>5</v>
          </cell>
          <cell r="T89">
            <v>4</v>
          </cell>
          <cell r="W89">
            <v>80</v>
          </cell>
          <cell r="X89">
            <v>80</v>
          </cell>
          <cell r="Y89">
            <v>0</v>
          </cell>
          <cell r="Z89">
            <v>0</v>
          </cell>
          <cell r="AA89">
            <v>20</v>
          </cell>
          <cell r="AB89">
            <v>36</v>
          </cell>
          <cell r="AC89">
            <v>0</v>
          </cell>
          <cell r="AF89">
            <v>1</v>
          </cell>
          <cell r="AG89">
            <v>1</v>
          </cell>
          <cell r="AH89">
            <v>3400.8</v>
          </cell>
          <cell r="AI89">
            <v>3400.8</v>
          </cell>
          <cell r="AJ89">
            <v>0</v>
          </cell>
          <cell r="AK89">
            <v>2266.1999999999998</v>
          </cell>
          <cell r="AL89">
            <v>397</v>
          </cell>
          <cell r="AM89">
            <v>404</v>
          </cell>
          <cell r="AN89">
            <v>8</v>
          </cell>
          <cell r="AO89">
            <v>0</v>
          </cell>
          <cell r="AP89">
            <v>927.1</v>
          </cell>
          <cell r="AQ89">
            <v>164.51</v>
          </cell>
          <cell r="AR89">
            <v>239.49</v>
          </cell>
          <cell r="AS89">
            <v>0</v>
          </cell>
          <cell r="AT89" t="str">
            <v>Каменные, кирпичные</v>
          </cell>
          <cell r="AU89" t="str">
            <v>рубероид</v>
          </cell>
          <cell r="AV89">
            <v>80</v>
          </cell>
          <cell r="AZ89" t="str">
            <v>нет</v>
          </cell>
          <cell r="BA89" t="str">
            <v>-</v>
          </cell>
          <cell r="BB89" t="str">
            <v>-</v>
          </cell>
          <cell r="BC89" t="str">
            <v>-</v>
          </cell>
          <cell r="BD89" t="str">
            <v>-</v>
          </cell>
          <cell r="BE89" t="str">
            <v>-</v>
          </cell>
          <cell r="BF89" t="str">
            <v>-</v>
          </cell>
          <cell r="BG89" t="str">
            <v>-</v>
          </cell>
          <cell r="BH89" t="str">
            <v>-</v>
          </cell>
          <cell r="BI89" t="str">
            <v>-</v>
          </cell>
          <cell r="BJ89" t="str">
            <v>-</v>
          </cell>
          <cell r="BK89" t="str">
            <v>-</v>
          </cell>
          <cell r="BL89" t="str">
            <v>-</v>
          </cell>
          <cell r="BM89" t="str">
            <v>-</v>
          </cell>
          <cell r="BN89" t="str">
            <v>-</v>
          </cell>
          <cell r="BO89" t="str">
            <v>-</v>
          </cell>
          <cell r="BP89" t="str">
            <v>-</v>
          </cell>
          <cell r="BQ89" t="str">
            <v>ленточный</v>
          </cell>
          <cell r="BS89" t="str">
            <v>Железобетонные</v>
          </cell>
          <cell r="BT89">
            <v>7760</v>
          </cell>
          <cell r="BU89">
            <v>5</v>
          </cell>
          <cell r="BV89" t="str">
            <v>кирпичный</v>
          </cell>
          <cell r="BW89">
            <v>985</v>
          </cell>
          <cell r="BX89">
            <v>394</v>
          </cell>
          <cell r="BY89">
            <v>985</v>
          </cell>
          <cell r="BZ89">
            <v>394</v>
          </cell>
          <cell r="CA89" t="str">
            <v>соответствует материалу стен</v>
          </cell>
          <cell r="CB89">
            <v>1852</v>
          </cell>
          <cell r="CC89">
            <v>1722</v>
          </cell>
          <cell r="CD89">
            <v>1</v>
          </cell>
          <cell r="CE89">
            <v>1159</v>
          </cell>
          <cell r="CF89" t="str">
            <v>не скатная</v>
          </cell>
          <cell r="CG89">
            <v>160</v>
          </cell>
          <cell r="CH89">
            <v>253</v>
          </cell>
          <cell r="CI89">
            <v>927.1</v>
          </cell>
          <cell r="CK89">
            <v>0</v>
          </cell>
          <cell r="CL89">
            <v>0</v>
          </cell>
          <cell r="CM89">
            <v>0</v>
          </cell>
          <cell r="CR89">
            <v>0</v>
          </cell>
          <cell r="CZ89">
            <v>1</v>
          </cell>
          <cell r="DA89">
            <v>1</v>
          </cell>
          <cell r="DB89">
            <v>162</v>
          </cell>
          <cell r="DC89">
            <v>400</v>
          </cell>
          <cell r="DD89">
            <v>48</v>
          </cell>
          <cell r="DE89">
            <v>2032</v>
          </cell>
          <cell r="DF89">
            <v>0</v>
          </cell>
          <cell r="DG89">
            <v>0</v>
          </cell>
          <cell r="DH89">
            <v>4</v>
          </cell>
          <cell r="DI89">
            <v>248</v>
          </cell>
          <cell r="DK89">
            <v>85</v>
          </cell>
          <cell r="DL89">
            <v>935</v>
          </cell>
          <cell r="DM89">
            <v>80</v>
          </cell>
          <cell r="DO89">
            <v>967</v>
          </cell>
          <cell r="DQ89">
            <v>648</v>
          </cell>
          <cell r="DR89">
            <v>594</v>
          </cell>
          <cell r="DS89">
            <v>87</v>
          </cell>
          <cell r="DT89">
            <v>16</v>
          </cell>
          <cell r="DU89">
            <v>16</v>
          </cell>
          <cell r="DV89">
            <v>16</v>
          </cell>
          <cell r="DW89">
            <v>0</v>
          </cell>
          <cell r="DX89" t="str">
            <v>наружные</v>
          </cell>
          <cell r="EE89">
            <v>32</v>
          </cell>
          <cell r="EF89">
            <v>29.44</v>
          </cell>
          <cell r="EG89">
            <v>8</v>
          </cell>
          <cell r="EH89">
            <v>38.4</v>
          </cell>
          <cell r="EI89">
            <v>7.68</v>
          </cell>
          <cell r="EK89">
            <v>11.16</v>
          </cell>
          <cell r="EL89">
            <v>4.8</v>
          </cell>
          <cell r="EM89">
            <v>17.600000000000001</v>
          </cell>
          <cell r="EN89">
            <v>9.1</v>
          </cell>
          <cell r="EO89">
            <v>0</v>
          </cell>
          <cell r="EP89">
            <v>0</v>
          </cell>
          <cell r="EQ89">
            <v>137</v>
          </cell>
          <cell r="ER89">
            <v>0</v>
          </cell>
          <cell r="ES89" t="str">
            <v>нет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FH89">
            <v>0</v>
          </cell>
          <cell r="FI89">
            <v>5</v>
          </cell>
        </row>
        <row r="90">
          <cell r="A90">
            <v>11372</v>
          </cell>
          <cell r="B90" t="str">
            <v>Нахимовский пр-т д. 61 к. 6</v>
          </cell>
          <cell r="C90" t="str">
            <v>Нахимовский пр-т</v>
          </cell>
          <cell r="D90">
            <v>61</v>
          </cell>
          <cell r="E90">
            <v>6</v>
          </cell>
          <cell r="F90" t="str">
            <v>Протокол общего собрания собственников</v>
          </cell>
          <cell r="I90" t="str">
            <v>-</v>
          </cell>
          <cell r="K90" t="str">
            <v>-</v>
          </cell>
          <cell r="L90" t="str">
            <v>договор</v>
          </cell>
          <cell r="M90" t="str">
            <v>за счет регионального оператора</v>
          </cell>
          <cell r="N90">
            <v>1960</v>
          </cell>
          <cell r="O90">
            <v>1960</v>
          </cell>
          <cell r="P90" t="str">
            <v>I-511</v>
          </cell>
          <cell r="Q90" t="str">
            <v>МКД</v>
          </cell>
          <cell r="R90">
            <v>5</v>
          </cell>
          <cell r="S90">
            <v>5</v>
          </cell>
          <cell r="T90">
            <v>4</v>
          </cell>
          <cell r="W90">
            <v>80</v>
          </cell>
          <cell r="X90">
            <v>80</v>
          </cell>
          <cell r="Y90">
            <v>0</v>
          </cell>
          <cell r="Z90">
            <v>0</v>
          </cell>
          <cell r="AA90">
            <v>20</v>
          </cell>
          <cell r="AB90">
            <v>36</v>
          </cell>
          <cell r="AC90">
            <v>0</v>
          </cell>
          <cell r="AF90">
            <v>1</v>
          </cell>
          <cell r="AG90">
            <v>1</v>
          </cell>
          <cell r="AH90">
            <v>3401</v>
          </cell>
          <cell r="AI90">
            <v>3401</v>
          </cell>
          <cell r="AJ90">
            <v>0</v>
          </cell>
          <cell r="AK90">
            <v>2285.4</v>
          </cell>
          <cell r="AL90">
            <v>397</v>
          </cell>
          <cell r="AM90">
            <v>369</v>
          </cell>
          <cell r="AN90">
            <v>8</v>
          </cell>
          <cell r="AO90">
            <v>0</v>
          </cell>
          <cell r="AP90">
            <v>954.2</v>
          </cell>
          <cell r="AQ90">
            <v>151.03</v>
          </cell>
          <cell r="AR90">
            <v>217.97</v>
          </cell>
          <cell r="AS90">
            <v>0</v>
          </cell>
          <cell r="AT90" t="str">
            <v>Каменные, кирпичные</v>
          </cell>
          <cell r="AU90" t="str">
            <v>рулонная по ж/б основанию</v>
          </cell>
          <cell r="AV90">
            <v>80</v>
          </cell>
          <cell r="AZ90" t="str">
            <v>нет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 t="str">
            <v>-</v>
          </cell>
          <cell r="BN90" t="str">
            <v>-</v>
          </cell>
          <cell r="BO90" t="str">
            <v>-</v>
          </cell>
          <cell r="BP90" t="str">
            <v>-</v>
          </cell>
          <cell r="BQ90" t="str">
            <v>ленточный</v>
          </cell>
          <cell r="BS90" t="str">
            <v>Железобетонные</v>
          </cell>
          <cell r="BT90">
            <v>7760</v>
          </cell>
          <cell r="BU90">
            <v>5</v>
          </cell>
          <cell r="BV90" t="str">
            <v>кирпичный</v>
          </cell>
          <cell r="BW90">
            <v>985</v>
          </cell>
          <cell r="BX90">
            <v>394</v>
          </cell>
          <cell r="BY90">
            <v>985</v>
          </cell>
          <cell r="BZ90">
            <v>394</v>
          </cell>
          <cell r="CA90" t="str">
            <v>соответствует материалу стен</v>
          </cell>
          <cell r="CB90">
            <v>1852</v>
          </cell>
          <cell r="CC90">
            <v>1722</v>
          </cell>
          <cell r="CD90">
            <v>1</v>
          </cell>
          <cell r="CE90">
            <v>1012</v>
          </cell>
          <cell r="CF90" t="str">
            <v>не скатная</v>
          </cell>
          <cell r="CG90">
            <v>160</v>
          </cell>
          <cell r="CH90">
            <v>253</v>
          </cell>
          <cell r="CI90">
            <v>954.2</v>
          </cell>
          <cell r="CK90">
            <v>0</v>
          </cell>
          <cell r="CL90">
            <v>0</v>
          </cell>
          <cell r="CM90">
            <v>0</v>
          </cell>
          <cell r="CR90">
            <v>0</v>
          </cell>
          <cell r="CZ90">
            <v>1</v>
          </cell>
          <cell r="DA90">
            <v>1</v>
          </cell>
          <cell r="DB90">
            <v>162</v>
          </cell>
          <cell r="DC90">
            <v>400</v>
          </cell>
          <cell r="DD90">
            <v>48</v>
          </cell>
          <cell r="DE90">
            <v>2032</v>
          </cell>
          <cell r="DF90">
            <v>0</v>
          </cell>
          <cell r="DG90">
            <v>0</v>
          </cell>
          <cell r="DH90">
            <v>4</v>
          </cell>
          <cell r="DI90">
            <v>248</v>
          </cell>
          <cell r="DK90">
            <v>85</v>
          </cell>
          <cell r="DL90">
            <v>935</v>
          </cell>
          <cell r="DM90">
            <v>80</v>
          </cell>
          <cell r="DO90">
            <v>967</v>
          </cell>
          <cell r="DQ90">
            <v>648</v>
          </cell>
          <cell r="DR90">
            <v>594</v>
          </cell>
          <cell r="DS90">
            <v>87</v>
          </cell>
          <cell r="DT90">
            <v>16</v>
          </cell>
          <cell r="DU90">
            <v>16</v>
          </cell>
          <cell r="DV90">
            <v>16</v>
          </cell>
          <cell r="DW90">
            <v>0</v>
          </cell>
          <cell r="DX90" t="str">
            <v>наружные</v>
          </cell>
          <cell r="EE90">
            <v>32</v>
          </cell>
          <cell r="EF90">
            <v>29.44</v>
          </cell>
          <cell r="EG90">
            <v>8</v>
          </cell>
          <cell r="EH90">
            <v>38.4</v>
          </cell>
          <cell r="EI90">
            <v>7.68</v>
          </cell>
          <cell r="EK90">
            <v>11.16</v>
          </cell>
          <cell r="EL90">
            <v>4.8</v>
          </cell>
          <cell r="EM90">
            <v>17.600000000000001</v>
          </cell>
          <cell r="EN90">
            <v>9.1</v>
          </cell>
          <cell r="EO90">
            <v>0</v>
          </cell>
          <cell r="EP90">
            <v>0</v>
          </cell>
          <cell r="EQ90">
            <v>151</v>
          </cell>
          <cell r="ER90">
            <v>0</v>
          </cell>
          <cell r="ES90" t="str">
            <v>нет</v>
          </cell>
          <cell r="ET90">
            <v>0</v>
          </cell>
          <cell r="EU90">
            <v>0</v>
          </cell>
          <cell r="EV90">
            <v>1</v>
          </cell>
          <cell r="EW90">
            <v>0</v>
          </cell>
          <cell r="EX90">
            <v>0</v>
          </cell>
          <cell r="EY90">
            <v>0</v>
          </cell>
          <cell r="FB90">
            <v>20</v>
          </cell>
          <cell r="FH90">
            <v>0</v>
          </cell>
          <cell r="FI90">
            <v>5</v>
          </cell>
        </row>
        <row r="91">
          <cell r="A91">
            <v>11364</v>
          </cell>
          <cell r="B91" t="str">
            <v>Нахимовский пр-т д. 63 к. 1</v>
          </cell>
          <cell r="C91" t="str">
            <v>Нахимовский пр-т</v>
          </cell>
          <cell r="D91">
            <v>63</v>
          </cell>
          <cell r="E91">
            <v>1</v>
          </cell>
          <cell r="F91" t="str">
            <v>Протокол общего собрания собственников</v>
          </cell>
          <cell r="I91" t="str">
            <v>-</v>
          </cell>
          <cell r="K91" t="str">
            <v>-</v>
          </cell>
          <cell r="L91" t="str">
            <v>договор</v>
          </cell>
          <cell r="M91" t="str">
            <v>за счет регионального оператора</v>
          </cell>
          <cell r="N91">
            <v>1960</v>
          </cell>
          <cell r="O91">
            <v>1960</v>
          </cell>
          <cell r="P91" t="str">
            <v>II-18</v>
          </cell>
          <cell r="Q91" t="str">
            <v>МКД</v>
          </cell>
          <cell r="R91">
            <v>8</v>
          </cell>
          <cell r="S91">
            <v>8</v>
          </cell>
          <cell r="T91">
            <v>1</v>
          </cell>
          <cell r="U91">
            <v>1</v>
          </cell>
          <cell r="W91">
            <v>65</v>
          </cell>
          <cell r="X91">
            <v>64</v>
          </cell>
          <cell r="Y91">
            <v>1</v>
          </cell>
          <cell r="Z91">
            <v>1</v>
          </cell>
          <cell r="AA91">
            <v>18</v>
          </cell>
          <cell r="AB91">
            <v>19</v>
          </cell>
          <cell r="AC91">
            <v>1</v>
          </cell>
          <cell r="AD91">
            <v>24</v>
          </cell>
          <cell r="AF91">
            <v>1</v>
          </cell>
          <cell r="AG91">
            <v>1</v>
          </cell>
          <cell r="AH91">
            <v>2458</v>
          </cell>
          <cell r="AI91">
            <v>2170.4</v>
          </cell>
          <cell r="AJ91">
            <v>287.60000000000002</v>
          </cell>
          <cell r="AK91">
            <v>1051.4000000000001</v>
          </cell>
          <cell r="AL91">
            <v>393.2</v>
          </cell>
          <cell r="AM91">
            <v>87</v>
          </cell>
          <cell r="AN91">
            <v>189</v>
          </cell>
          <cell r="AO91">
            <v>0</v>
          </cell>
          <cell r="AP91">
            <v>387.7</v>
          </cell>
          <cell r="AQ91">
            <v>46.160000000000004</v>
          </cell>
          <cell r="AR91">
            <v>90.84</v>
          </cell>
          <cell r="AS91">
            <v>4.8</v>
          </cell>
          <cell r="AT91" t="str">
            <v>Блочные</v>
          </cell>
          <cell r="AU91" t="str">
            <v>рулонная</v>
          </cell>
          <cell r="AV91">
            <v>64</v>
          </cell>
          <cell r="AZ91" t="str">
            <v>нет</v>
          </cell>
          <cell r="BA91" t="str">
            <v>-</v>
          </cell>
          <cell r="BB91" t="str">
            <v>-</v>
          </cell>
          <cell r="BC91" t="str">
            <v>-</v>
          </cell>
          <cell r="BD91" t="str">
            <v>-</v>
          </cell>
          <cell r="BE91" t="str">
            <v>-</v>
          </cell>
          <cell r="BF91" t="str">
            <v>-</v>
          </cell>
          <cell r="BG91" t="str">
            <v>-</v>
          </cell>
          <cell r="BH91" t="str">
            <v>-</v>
          </cell>
          <cell r="BI91" t="str">
            <v>-</v>
          </cell>
          <cell r="BJ91" t="str">
            <v>-</v>
          </cell>
          <cell r="BK91" t="str">
            <v>-</v>
          </cell>
          <cell r="BL91" t="str">
            <v>-</v>
          </cell>
          <cell r="BM91" t="str">
            <v>-</v>
          </cell>
          <cell r="BN91" t="str">
            <v>-</v>
          </cell>
          <cell r="BO91" t="str">
            <v>-</v>
          </cell>
          <cell r="BP91" t="str">
            <v>-</v>
          </cell>
          <cell r="BQ91" t="str">
            <v>ленточный</v>
          </cell>
          <cell r="BS91" t="str">
            <v>Железобетонные</v>
          </cell>
          <cell r="BT91">
            <v>3774</v>
          </cell>
          <cell r="BU91">
            <v>2</v>
          </cell>
          <cell r="BV91" t="str">
            <v>Панельные</v>
          </cell>
          <cell r="BW91">
            <v>3713</v>
          </cell>
          <cell r="BX91">
            <v>935</v>
          </cell>
          <cell r="BY91">
            <v>735</v>
          </cell>
          <cell r="BZ91">
            <v>0</v>
          </cell>
          <cell r="CA91" t="str">
            <v>окрашенный</v>
          </cell>
          <cell r="CB91">
            <v>1713</v>
          </cell>
          <cell r="CC91">
            <v>1849</v>
          </cell>
          <cell r="CD91">
            <v>1</v>
          </cell>
          <cell r="CE91">
            <v>426</v>
          </cell>
          <cell r="CF91" t="str">
            <v>не скатная</v>
          </cell>
          <cell r="CG91">
            <v>84</v>
          </cell>
          <cell r="CH91">
            <v>58.8</v>
          </cell>
          <cell r="CI91">
            <v>387.7</v>
          </cell>
          <cell r="CJ91" t="str">
            <v>На лестничной клетке</v>
          </cell>
          <cell r="CK91">
            <v>1</v>
          </cell>
          <cell r="CL91">
            <v>21.04</v>
          </cell>
          <cell r="CM91">
            <v>4</v>
          </cell>
          <cell r="CR91">
            <v>3.3</v>
          </cell>
          <cell r="CZ91">
            <v>1</v>
          </cell>
          <cell r="DA91">
            <v>1</v>
          </cell>
          <cell r="DB91">
            <v>189</v>
          </cell>
          <cell r="DC91">
            <v>2356</v>
          </cell>
          <cell r="DD91">
            <v>61</v>
          </cell>
          <cell r="DE91">
            <v>947</v>
          </cell>
          <cell r="DF91">
            <v>0</v>
          </cell>
          <cell r="DG91">
            <v>0</v>
          </cell>
          <cell r="DH91">
            <v>1</v>
          </cell>
          <cell r="DI91">
            <v>198</v>
          </cell>
          <cell r="DK91">
            <v>118</v>
          </cell>
          <cell r="DL91">
            <v>850</v>
          </cell>
          <cell r="DM91">
            <v>64</v>
          </cell>
          <cell r="DO91">
            <v>702</v>
          </cell>
          <cell r="DQ91">
            <v>340</v>
          </cell>
          <cell r="DR91">
            <v>491</v>
          </cell>
          <cell r="DS91">
            <v>81</v>
          </cell>
          <cell r="DT91">
            <v>8</v>
          </cell>
          <cell r="DU91">
            <v>8</v>
          </cell>
          <cell r="DV91">
            <v>8</v>
          </cell>
          <cell r="DW91">
            <v>0</v>
          </cell>
          <cell r="DX91" t="str">
            <v>внутренние</v>
          </cell>
          <cell r="EE91">
            <v>9</v>
          </cell>
          <cell r="EF91">
            <v>23.9</v>
          </cell>
          <cell r="EG91">
            <v>22</v>
          </cell>
          <cell r="EH91">
            <v>105.6</v>
          </cell>
          <cell r="EI91">
            <v>0</v>
          </cell>
          <cell r="EK91">
            <v>2.79</v>
          </cell>
          <cell r="EL91">
            <v>1.92</v>
          </cell>
          <cell r="EM91">
            <v>19.36</v>
          </cell>
          <cell r="EN91">
            <v>7.15</v>
          </cell>
          <cell r="EO91">
            <v>3.8</v>
          </cell>
          <cell r="EP91">
            <v>17.399999999999999</v>
          </cell>
          <cell r="EQ91">
            <v>94</v>
          </cell>
          <cell r="ER91">
            <v>0.37</v>
          </cell>
          <cell r="ES91" t="str">
            <v>в подвале</v>
          </cell>
          <cell r="ET91" t="str">
            <v>Переносной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FH91">
            <v>0</v>
          </cell>
          <cell r="FI91">
            <v>2</v>
          </cell>
        </row>
        <row r="92">
          <cell r="A92">
            <v>280215</v>
          </cell>
          <cell r="B92" t="str">
            <v>Нахимовский пр-т д. 63 к. 2</v>
          </cell>
          <cell r="C92" t="str">
            <v>Нахимовский пр-т</v>
          </cell>
          <cell r="D92">
            <v>63</v>
          </cell>
          <cell r="E92">
            <v>2</v>
          </cell>
          <cell r="F92" t="str">
            <v>Протокол общего собрания собственников</v>
          </cell>
          <cell r="I92" t="str">
            <v>-</v>
          </cell>
          <cell r="K92" t="str">
            <v>-</v>
          </cell>
          <cell r="L92" t="str">
            <v>договор</v>
          </cell>
          <cell r="M92" t="str">
            <v>за счет регионального оператора</v>
          </cell>
          <cell r="N92">
            <v>2011</v>
          </cell>
          <cell r="O92">
            <v>2011</v>
          </cell>
          <cell r="P92" t="str">
            <v>П-44Т</v>
          </cell>
          <cell r="Q92" t="str">
            <v>МКД</v>
          </cell>
          <cell r="R92">
            <v>17</v>
          </cell>
          <cell r="S92">
            <v>17</v>
          </cell>
          <cell r="T92">
            <v>2</v>
          </cell>
          <cell r="U92">
            <v>2</v>
          </cell>
          <cell r="V92">
            <v>2</v>
          </cell>
          <cell r="W92">
            <v>140</v>
          </cell>
          <cell r="X92">
            <v>131</v>
          </cell>
          <cell r="Y92">
            <v>9</v>
          </cell>
          <cell r="Z92">
            <v>7</v>
          </cell>
          <cell r="AA92">
            <v>36</v>
          </cell>
          <cell r="AB92">
            <v>36</v>
          </cell>
          <cell r="AC92">
            <v>4</v>
          </cell>
          <cell r="AD92">
            <v>36</v>
          </cell>
          <cell r="AF92">
            <v>1</v>
          </cell>
          <cell r="AG92">
            <v>1</v>
          </cell>
          <cell r="AH92">
            <v>7604</v>
          </cell>
          <cell r="AI92">
            <v>7413.6</v>
          </cell>
          <cell r="AJ92">
            <v>190.4</v>
          </cell>
          <cell r="AK92">
            <v>2461.6999999999998</v>
          </cell>
          <cell r="AL92">
            <v>408</v>
          </cell>
          <cell r="AM92">
            <v>467</v>
          </cell>
          <cell r="AN92">
            <v>830</v>
          </cell>
          <cell r="AO92">
            <v>0</v>
          </cell>
          <cell r="AP92">
            <v>544.79999999999995</v>
          </cell>
          <cell r="AQ92">
            <v>185.12</v>
          </cell>
          <cell r="AR92">
            <v>662.98</v>
          </cell>
          <cell r="AS92">
            <v>38.4</v>
          </cell>
          <cell r="AT92" t="str">
            <v>Панельные</v>
          </cell>
          <cell r="AU92" t="str">
            <v>рулонная</v>
          </cell>
          <cell r="AV92">
            <v>131</v>
          </cell>
          <cell r="AZ92" t="str">
            <v>нет</v>
          </cell>
          <cell r="BA92" t="str">
            <v>-</v>
          </cell>
          <cell r="BB92" t="str">
            <v>-</v>
          </cell>
          <cell r="BC92" t="str">
            <v>-</v>
          </cell>
          <cell r="BD92" t="str">
            <v>-</v>
          </cell>
          <cell r="BE92" t="str">
            <v>-</v>
          </cell>
          <cell r="BF92" t="str">
            <v>-</v>
          </cell>
          <cell r="BG92" t="str">
            <v>-</v>
          </cell>
          <cell r="BH92" t="str">
            <v>-</v>
          </cell>
          <cell r="BI92" t="str">
            <v>-</v>
          </cell>
          <cell r="BJ92" t="str">
            <v>-</v>
          </cell>
          <cell r="BK92" t="str">
            <v>-</v>
          </cell>
          <cell r="BL92" t="str">
            <v>-</v>
          </cell>
          <cell r="BM92" t="str">
            <v>-</v>
          </cell>
          <cell r="BN92" t="str">
            <v>-</v>
          </cell>
          <cell r="BO92" t="str">
            <v>-</v>
          </cell>
          <cell r="BP92" t="str">
            <v>-</v>
          </cell>
          <cell r="BQ92" t="str">
            <v>ленточный</v>
          </cell>
          <cell r="BS92" t="str">
            <v>Железобетонные</v>
          </cell>
          <cell r="BT92">
            <v>2824</v>
          </cell>
          <cell r="BU92">
            <v>3</v>
          </cell>
          <cell r="BV92" t="str">
            <v>Панельные</v>
          </cell>
          <cell r="BW92">
            <v>2824</v>
          </cell>
          <cell r="BY92">
            <v>632</v>
          </cell>
          <cell r="BZ92">
            <v>310</v>
          </cell>
          <cell r="CA92" t="str">
            <v>искусственный кирпич</v>
          </cell>
          <cell r="CB92">
            <v>1598</v>
          </cell>
          <cell r="CC92">
            <v>2784</v>
          </cell>
          <cell r="CD92">
            <v>1</v>
          </cell>
          <cell r="CE92">
            <v>625</v>
          </cell>
          <cell r="CF92" t="str">
            <v>не скатная</v>
          </cell>
          <cell r="CG92">
            <v>124</v>
          </cell>
          <cell r="CI92">
            <v>619.9</v>
          </cell>
          <cell r="CJ92" t="str">
            <v>На лестничной клетке</v>
          </cell>
          <cell r="CK92">
            <v>2</v>
          </cell>
          <cell r="CL92">
            <v>89.42</v>
          </cell>
          <cell r="CM92">
            <v>32</v>
          </cell>
          <cell r="CR92">
            <v>8.6</v>
          </cell>
          <cell r="DE92">
            <v>2105</v>
          </cell>
          <cell r="DF92">
            <v>0</v>
          </cell>
          <cell r="DL92">
            <v>2066</v>
          </cell>
          <cell r="DM92">
            <v>131</v>
          </cell>
          <cell r="DO92">
            <v>1366</v>
          </cell>
          <cell r="DT92">
            <v>8</v>
          </cell>
          <cell r="DX92" t="str">
            <v>внутренние</v>
          </cell>
          <cell r="EF92">
            <v>49.3</v>
          </cell>
          <cell r="EH92">
            <v>0</v>
          </cell>
          <cell r="EI92">
            <v>14.28</v>
          </cell>
          <cell r="EK92">
            <v>5.58</v>
          </cell>
          <cell r="EL92">
            <v>30.6</v>
          </cell>
          <cell r="EM92">
            <v>29.92</v>
          </cell>
          <cell r="EN92">
            <v>14.3</v>
          </cell>
          <cell r="EO92">
            <v>21.6</v>
          </cell>
          <cell r="EP92">
            <v>9</v>
          </cell>
          <cell r="EQ92">
            <v>258</v>
          </cell>
          <cell r="ER92">
            <v>1.02</v>
          </cell>
          <cell r="ES92" t="str">
            <v>на 1-м этаже</v>
          </cell>
          <cell r="ET92" t="str">
            <v>Контейнер</v>
          </cell>
          <cell r="EU92">
            <v>2</v>
          </cell>
          <cell r="EV92">
            <v>1</v>
          </cell>
          <cell r="EW92">
            <v>0</v>
          </cell>
          <cell r="EX92">
            <v>0</v>
          </cell>
          <cell r="EY92">
            <v>0</v>
          </cell>
          <cell r="FI92">
            <v>3</v>
          </cell>
        </row>
        <row r="93">
          <cell r="A93">
            <v>11366</v>
          </cell>
          <cell r="B93" t="str">
            <v>Нахимовский пр-т д. 63 к. 3</v>
          </cell>
          <cell r="C93" t="str">
            <v>Нахимовский пр-т</v>
          </cell>
          <cell r="D93">
            <v>63</v>
          </cell>
          <cell r="E93">
            <v>3</v>
          </cell>
          <cell r="F93" t="str">
            <v>Протокол общего собрания собственников</v>
          </cell>
          <cell r="I93" t="str">
            <v>-</v>
          </cell>
          <cell r="K93" t="str">
            <v>-</v>
          </cell>
          <cell r="L93" t="str">
            <v>договор</v>
          </cell>
          <cell r="M93" t="str">
            <v>за счет регионального оператора</v>
          </cell>
          <cell r="N93">
            <v>1960</v>
          </cell>
          <cell r="O93">
            <v>1960</v>
          </cell>
          <cell r="P93" t="str">
            <v>I-511</v>
          </cell>
          <cell r="Q93" t="str">
            <v>МКД</v>
          </cell>
          <cell r="R93">
            <v>5</v>
          </cell>
          <cell r="S93">
            <v>5</v>
          </cell>
          <cell r="T93">
            <v>4</v>
          </cell>
          <cell r="W93">
            <v>81</v>
          </cell>
          <cell r="X93">
            <v>80</v>
          </cell>
          <cell r="Y93">
            <v>1</v>
          </cell>
          <cell r="Z93">
            <v>1</v>
          </cell>
          <cell r="AA93">
            <v>20</v>
          </cell>
          <cell r="AB93">
            <v>36</v>
          </cell>
          <cell r="AC93">
            <v>0</v>
          </cell>
          <cell r="AF93">
            <v>1</v>
          </cell>
          <cell r="AG93">
            <v>1</v>
          </cell>
          <cell r="AH93">
            <v>3387.3999999999996</v>
          </cell>
          <cell r="AI93">
            <v>3381.2</v>
          </cell>
          <cell r="AJ93">
            <v>6.2</v>
          </cell>
          <cell r="AK93">
            <v>2242.8000000000002</v>
          </cell>
          <cell r="AL93">
            <v>397</v>
          </cell>
          <cell r="AM93">
            <v>393</v>
          </cell>
          <cell r="AN93">
            <v>7</v>
          </cell>
          <cell r="AO93">
            <v>0</v>
          </cell>
          <cell r="AP93">
            <v>921.4</v>
          </cell>
          <cell r="AQ93">
            <v>159.53</v>
          </cell>
          <cell r="AR93">
            <v>233.47</v>
          </cell>
          <cell r="AS93">
            <v>0</v>
          </cell>
          <cell r="AT93" t="str">
            <v>Каменные, кирпичные</v>
          </cell>
          <cell r="AU93" t="str">
            <v>рубероид</v>
          </cell>
          <cell r="AV93">
            <v>80</v>
          </cell>
          <cell r="AZ93" t="str">
            <v>нет</v>
          </cell>
          <cell r="BA93" t="str">
            <v>-</v>
          </cell>
          <cell r="BB93" t="str">
            <v>-</v>
          </cell>
          <cell r="BC93" t="str">
            <v>-</v>
          </cell>
          <cell r="BD93" t="str">
            <v>-</v>
          </cell>
          <cell r="BE93" t="str">
            <v>-</v>
          </cell>
          <cell r="BF93" t="str">
            <v>-</v>
          </cell>
          <cell r="BG93" t="str">
            <v>-</v>
          </cell>
          <cell r="BH93" t="str">
            <v>-</v>
          </cell>
          <cell r="BI93" t="str">
            <v>-</v>
          </cell>
          <cell r="BJ93" t="str">
            <v>-</v>
          </cell>
          <cell r="BK93" t="str">
            <v>-</v>
          </cell>
          <cell r="BL93" t="str">
            <v>-</v>
          </cell>
          <cell r="BM93" t="str">
            <v>-</v>
          </cell>
          <cell r="BN93" t="str">
            <v>-</v>
          </cell>
          <cell r="BO93" t="str">
            <v>-</v>
          </cell>
          <cell r="BP93" t="str">
            <v>-</v>
          </cell>
          <cell r="BQ93" t="str">
            <v>ленточный</v>
          </cell>
          <cell r="BS93" t="str">
            <v>Железобетонные</v>
          </cell>
          <cell r="BT93">
            <v>7760</v>
          </cell>
          <cell r="BU93">
            <v>5</v>
          </cell>
          <cell r="BV93" t="str">
            <v>кирпичный</v>
          </cell>
          <cell r="BW93">
            <v>985</v>
          </cell>
          <cell r="BX93">
            <v>394</v>
          </cell>
          <cell r="BY93">
            <v>985</v>
          </cell>
          <cell r="BZ93">
            <v>394</v>
          </cell>
          <cell r="CA93" t="str">
            <v>соответствует материалу стен</v>
          </cell>
          <cell r="CB93">
            <v>1852</v>
          </cell>
          <cell r="CC93">
            <v>1722</v>
          </cell>
          <cell r="CD93">
            <v>1</v>
          </cell>
          <cell r="CE93">
            <v>1014</v>
          </cell>
          <cell r="CF93" t="str">
            <v>не скатная</v>
          </cell>
          <cell r="CG93">
            <v>160</v>
          </cell>
          <cell r="CH93">
            <v>253</v>
          </cell>
          <cell r="CI93">
            <v>921.4</v>
          </cell>
          <cell r="CK93">
            <v>0</v>
          </cell>
          <cell r="CL93">
            <v>0</v>
          </cell>
          <cell r="CM93">
            <v>0</v>
          </cell>
          <cell r="CR93">
            <v>0</v>
          </cell>
          <cell r="CZ93">
            <v>1</v>
          </cell>
          <cell r="DA93">
            <v>1</v>
          </cell>
          <cell r="DB93">
            <v>162</v>
          </cell>
          <cell r="DC93">
            <v>400</v>
          </cell>
          <cell r="DD93">
            <v>48</v>
          </cell>
          <cell r="DE93">
            <v>2032</v>
          </cell>
          <cell r="DF93">
            <v>0</v>
          </cell>
          <cell r="DG93">
            <v>0</v>
          </cell>
          <cell r="DH93">
            <v>4</v>
          </cell>
          <cell r="DI93">
            <v>248</v>
          </cell>
          <cell r="DK93">
            <v>85</v>
          </cell>
          <cell r="DL93">
            <v>935</v>
          </cell>
          <cell r="DM93">
            <v>80</v>
          </cell>
          <cell r="DO93">
            <v>967</v>
          </cell>
          <cell r="DQ93">
            <v>648</v>
          </cell>
          <cell r="DR93">
            <v>594</v>
          </cell>
          <cell r="DS93">
            <v>87</v>
          </cell>
          <cell r="DT93">
            <v>16</v>
          </cell>
          <cell r="DU93">
            <v>16</v>
          </cell>
          <cell r="DV93">
            <v>16</v>
          </cell>
          <cell r="DW93">
            <v>0</v>
          </cell>
          <cell r="DX93" t="str">
            <v>наружные</v>
          </cell>
          <cell r="EE93">
            <v>32</v>
          </cell>
          <cell r="EF93">
            <v>29.44</v>
          </cell>
          <cell r="EG93">
            <v>8</v>
          </cell>
          <cell r="EH93">
            <v>38.4</v>
          </cell>
          <cell r="EI93">
            <v>7.68</v>
          </cell>
          <cell r="EK93">
            <v>11.16</v>
          </cell>
          <cell r="EL93">
            <v>4.8</v>
          </cell>
          <cell r="EM93">
            <v>17.600000000000001</v>
          </cell>
          <cell r="EN93">
            <v>9.1</v>
          </cell>
          <cell r="EO93">
            <v>0</v>
          </cell>
          <cell r="EP93">
            <v>0</v>
          </cell>
          <cell r="EQ93">
            <v>174</v>
          </cell>
          <cell r="ER93">
            <v>0</v>
          </cell>
          <cell r="ES93" t="str">
            <v>нет</v>
          </cell>
          <cell r="ET93">
            <v>0</v>
          </cell>
          <cell r="EU93">
            <v>0</v>
          </cell>
          <cell r="EV93">
            <v>1</v>
          </cell>
          <cell r="EW93">
            <v>0</v>
          </cell>
          <cell r="EX93">
            <v>0</v>
          </cell>
          <cell r="EY93">
            <v>0</v>
          </cell>
          <cell r="FH93">
            <v>0</v>
          </cell>
          <cell r="FI93">
            <v>5</v>
          </cell>
        </row>
        <row r="94">
          <cell r="A94">
            <v>31544</v>
          </cell>
          <cell r="B94" t="str">
            <v>Нахимовский пр-т д. 63</v>
          </cell>
          <cell r="C94" t="str">
            <v>Нахимовский пр-т</v>
          </cell>
          <cell r="D94">
            <v>63</v>
          </cell>
          <cell r="F94" t="str">
            <v>Протокол общего собрания собственников</v>
          </cell>
          <cell r="I94" t="str">
            <v>-</v>
          </cell>
          <cell r="K94" t="str">
            <v>-</v>
          </cell>
          <cell r="L94" t="str">
            <v>договор</v>
          </cell>
          <cell r="M94" t="str">
            <v>за счет регионального оператора</v>
          </cell>
          <cell r="N94">
            <v>1991</v>
          </cell>
          <cell r="O94">
            <v>1991</v>
          </cell>
          <cell r="P94" t="str">
            <v>кас-101</v>
          </cell>
          <cell r="Q94" t="str">
            <v>МКД</v>
          </cell>
          <cell r="R94">
            <v>17</v>
          </cell>
          <cell r="S94">
            <v>17</v>
          </cell>
          <cell r="T94">
            <v>4</v>
          </cell>
          <cell r="U94">
            <v>4</v>
          </cell>
          <cell r="V94">
            <v>4</v>
          </cell>
          <cell r="W94">
            <v>264</v>
          </cell>
          <cell r="X94">
            <v>256</v>
          </cell>
          <cell r="Y94">
            <v>8</v>
          </cell>
          <cell r="Z94">
            <v>0</v>
          </cell>
          <cell r="AA94">
            <v>68</v>
          </cell>
          <cell r="AB94">
            <v>68</v>
          </cell>
          <cell r="AC94">
            <v>16</v>
          </cell>
          <cell r="AD94">
            <v>68</v>
          </cell>
          <cell r="AE94">
            <v>1</v>
          </cell>
          <cell r="AF94">
            <v>1</v>
          </cell>
          <cell r="AG94">
            <v>1</v>
          </cell>
          <cell r="AH94">
            <v>18344.7</v>
          </cell>
          <cell r="AI94">
            <v>16487</v>
          </cell>
          <cell r="AJ94">
            <v>1857.7</v>
          </cell>
          <cell r="AK94">
            <v>7673.8</v>
          </cell>
          <cell r="AL94">
            <v>1701.9</v>
          </cell>
          <cell r="AM94">
            <v>1340</v>
          </cell>
          <cell r="AN94">
            <v>3324</v>
          </cell>
          <cell r="AO94">
            <v>1280</v>
          </cell>
          <cell r="AP94">
            <v>1504.9</v>
          </cell>
          <cell r="AQ94">
            <v>288.39</v>
          </cell>
          <cell r="AR94">
            <v>1516.6100000000001</v>
          </cell>
          <cell r="AS94">
            <v>76.8</v>
          </cell>
          <cell r="AT94" t="str">
            <v>Панельные</v>
          </cell>
          <cell r="AU94" t="str">
            <v>рулонная по ж/б основанию</v>
          </cell>
          <cell r="AV94">
            <v>256</v>
          </cell>
          <cell r="AZ94" t="str">
            <v>нет</v>
          </cell>
          <cell r="BA94" t="str">
            <v>-</v>
          </cell>
          <cell r="BB94" t="str">
            <v>-</v>
          </cell>
          <cell r="BC94" t="str">
            <v>-</v>
          </cell>
          <cell r="BD94" t="str">
            <v>-</v>
          </cell>
          <cell r="BE94" t="str">
            <v>-</v>
          </cell>
          <cell r="BF94" t="str">
            <v>-</v>
          </cell>
          <cell r="BG94" t="str">
            <v>-</v>
          </cell>
          <cell r="BH94" t="str">
            <v>-</v>
          </cell>
          <cell r="BI94" t="str">
            <v>-</v>
          </cell>
          <cell r="BJ94" t="str">
            <v>-</v>
          </cell>
          <cell r="BK94" t="str">
            <v>-</v>
          </cell>
          <cell r="BL94" t="str">
            <v>-</v>
          </cell>
          <cell r="BM94" t="str">
            <v>-</v>
          </cell>
          <cell r="BN94" t="str">
            <v>-</v>
          </cell>
          <cell r="BO94" t="str">
            <v>-</v>
          </cell>
          <cell r="BP94" t="str">
            <v>-</v>
          </cell>
          <cell r="BQ94" t="str">
            <v>свайный</v>
          </cell>
          <cell r="BS94" t="str">
            <v>Железобетонные</v>
          </cell>
          <cell r="BT94">
            <v>26333</v>
          </cell>
          <cell r="BU94">
            <v>5</v>
          </cell>
          <cell r="BV94" t="str">
            <v>Панельные</v>
          </cell>
          <cell r="BW94">
            <v>6510.03</v>
          </cell>
          <cell r="BX94">
            <v>1701.9</v>
          </cell>
          <cell r="BY94">
            <v>6510.03</v>
          </cell>
          <cell r="BZ94">
            <v>1701.9</v>
          </cell>
          <cell r="CA94" t="str">
            <v>облицованный плиткой</v>
          </cell>
          <cell r="CB94">
            <v>10344</v>
          </cell>
          <cell r="CC94">
            <v>7687.44</v>
          </cell>
          <cell r="CD94">
            <v>1</v>
          </cell>
          <cell r="CE94">
            <v>2430</v>
          </cell>
          <cell r="CF94" t="str">
            <v>не скатная</v>
          </cell>
          <cell r="CG94">
            <v>140</v>
          </cell>
          <cell r="CH94">
            <v>97</v>
          </cell>
          <cell r="CI94">
            <v>1504.9</v>
          </cell>
          <cell r="CJ94" t="str">
            <v>На лестничной клетке</v>
          </cell>
          <cell r="CK94">
            <v>4</v>
          </cell>
          <cell r="CL94">
            <v>178.84</v>
          </cell>
          <cell r="CM94">
            <v>64</v>
          </cell>
          <cell r="CR94">
            <v>14</v>
          </cell>
          <cell r="CZ94">
            <v>4</v>
          </cell>
          <cell r="DA94">
            <v>4</v>
          </cell>
          <cell r="DB94">
            <v>1080</v>
          </cell>
          <cell r="DC94">
            <v>7169</v>
          </cell>
          <cell r="DD94">
            <v>576</v>
          </cell>
          <cell r="DE94">
            <v>5185</v>
          </cell>
          <cell r="DF94">
            <v>0</v>
          </cell>
          <cell r="DG94">
            <v>0</v>
          </cell>
          <cell r="DH94">
            <v>4</v>
          </cell>
          <cell r="DI94">
            <v>0</v>
          </cell>
          <cell r="DK94">
            <v>142</v>
          </cell>
          <cell r="DL94">
            <v>3426</v>
          </cell>
          <cell r="DM94">
            <v>256</v>
          </cell>
          <cell r="DO94">
            <v>3431</v>
          </cell>
          <cell r="DQ94">
            <v>1740</v>
          </cell>
          <cell r="DR94">
            <v>0</v>
          </cell>
          <cell r="DS94">
            <v>0</v>
          </cell>
          <cell r="DT94">
            <v>16</v>
          </cell>
          <cell r="DU94">
            <v>16</v>
          </cell>
          <cell r="DV94">
            <v>16</v>
          </cell>
          <cell r="DW94">
            <v>8</v>
          </cell>
          <cell r="DX94" t="str">
            <v>внутренние</v>
          </cell>
          <cell r="EE94">
            <v>136</v>
          </cell>
          <cell r="EF94">
            <v>98.6</v>
          </cell>
          <cell r="EG94">
            <v>172</v>
          </cell>
          <cell r="EH94">
            <v>825.6</v>
          </cell>
          <cell r="EI94">
            <v>28.56</v>
          </cell>
          <cell r="EK94">
            <v>11.16</v>
          </cell>
          <cell r="EL94">
            <v>61.2</v>
          </cell>
          <cell r="EM94">
            <v>59.84</v>
          </cell>
          <cell r="EN94">
            <v>27.95</v>
          </cell>
          <cell r="EO94">
            <v>43.2</v>
          </cell>
          <cell r="EP94">
            <v>89.2</v>
          </cell>
          <cell r="EQ94">
            <v>727</v>
          </cell>
          <cell r="ER94">
            <v>2.88</v>
          </cell>
          <cell r="ES94" t="str">
            <v>в цок. этаже</v>
          </cell>
          <cell r="ET94" t="str">
            <v>Переносной</v>
          </cell>
          <cell r="EU94">
            <v>0</v>
          </cell>
          <cell r="EV94">
            <v>3</v>
          </cell>
          <cell r="EW94">
            <v>0</v>
          </cell>
          <cell r="EX94">
            <v>0</v>
          </cell>
          <cell r="EY94">
            <v>0</v>
          </cell>
          <cell r="FH94">
            <v>0</v>
          </cell>
          <cell r="FI94">
            <v>5</v>
          </cell>
        </row>
        <row r="95">
          <cell r="A95">
            <v>11361</v>
          </cell>
          <cell r="B95" t="str">
            <v>Нахимовский пр-т д. 67 к. 1</v>
          </cell>
          <cell r="C95" t="str">
            <v>Нахимовский пр-т</v>
          </cell>
          <cell r="D95">
            <v>67</v>
          </cell>
          <cell r="E95">
            <v>1</v>
          </cell>
          <cell r="F95" t="str">
            <v>Протокол общего собрания собственников</v>
          </cell>
          <cell r="I95" t="str">
            <v>-</v>
          </cell>
          <cell r="K95" t="str">
            <v>-</v>
          </cell>
          <cell r="L95" t="str">
            <v>договор</v>
          </cell>
          <cell r="M95" t="str">
            <v>за счет регионального оператора</v>
          </cell>
          <cell r="N95">
            <v>1961</v>
          </cell>
          <cell r="O95">
            <v>1961</v>
          </cell>
          <cell r="P95" t="str">
            <v>II-18</v>
          </cell>
          <cell r="Q95" t="str">
            <v>МКД</v>
          </cell>
          <cell r="R95">
            <v>8</v>
          </cell>
          <cell r="S95">
            <v>8</v>
          </cell>
          <cell r="T95">
            <v>1</v>
          </cell>
          <cell r="U95">
            <v>1</v>
          </cell>
          <cell r="W95">
            <v>65</v>
          </cell>
          <cell r="X95">
            <v>63</v>
          </cell>
          <cell r="Y95">
            <v>2</v>
          </cell>
          <cell r="Z95">
            <v>0</v>
          </cell>
          <cell r="AA95">
            <v>18</v>
          </cell>
          <cell r="AB95">
            <v>19</v>
          </cell>
          <cell r="AC95">
            <v>1</v>
          </cell>
          <cell r="AD95">
            <v>24</v>
          </cell>
          <cell r="AF95">
            <v>1</v>
          </cell>
          <cell r="AG95">
            <v>1</v>
          </cell>
          <cell r="AH95">
            <v>2481.1</v>
          </cell>
          <cell r="AI95">
            <v>2173.9</v>
          </cell>
          <cell r="AJ95">
            <v>307.2</v>
          </cell>
          <cell r="AK95">
            <v>1119.5999999999999</v>
          </cell>
          <cell r="AL95">
            <v>393.2</v>
          </cell>
          <cell r="AM95">
            <v>119</v>
          </cell>
          <cell r="AN95">
            <v>224</v>
          </cell>
          <cell r="AO95">
            <v>0</v>
          </cell>
          <cell r="AP95">
            <v>388.3</v>
          </cell>
          <cell r="AQ95">
            <v>82.97999999999999</v>
          </cell>
          <cell r="AR95">
            <v>260.02</v>
          </cell>
          <cell r="AS95">
            <v>4.8</v>
          </cell>
          <cell r="AT95" t="str">
            <v>Блочные</v>
          </cell>
          <cell r="AU95" t="str">
            <v>рулонная</v>
          </cell>
          <cell r="AV95">
            <v>63</v>
          </cell>
          <cell r="AZ95" t="str">
            <v>нет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  <cell r="BM95" t="str">
            <v>-</v>
          </cell>
          <cell r="BN95" t="str">
            <v>-</v>
          </cell>
          <cell r="BO95" t="str">
            <v>-</v>
          </cell>
          <cell r="BP95" t="str">
            <v>-</v>
          </cell>
          <cell r="BQ95" t="str">
            <v>ленточный</v>
          </cell>
          <cell r="BS95" t="str">
            <v>Железобетонные</v>
          </cell>
          <cell r="BT95">
            <v>3774</v>
          </cell>
          <cell r="BU95">
            <v>2</v>
          </cell>
          <cell r="BV95" t="str">
            <v>Панельные</v>
          </cell>
          <cell r="BW95">
            <v>3713</v>
          </cell>
          <cell r="BX95">
            <v>935</v>
          </cell>
          <cell r="BY95">
            <v>735</v>
          </cell>
          <cell r="BZ95">
            <v>0</v>
          </cell>
          <cell r="CA95" t="str">
            <v>окрашенный</v>
          </cell>
          <cell r="CB95">
            <v>1713</v>
          </cell>
          <cell r="CC95">
            <v>1849</v>
          </cell>
          <cell r="CD95">
            <v>1</v>
          </cell>
          <cell r="CE95">
            <v>427</v>
          </cell>
          <cell r="CF95" t="str">
            <v>не скатная</v>
          </cell>
          <cell r="CG95">
            <v>84</v>
          </cell>
          <cell r="CH95">
            <v>58.8</v>
          </cell>
          <cell r="CI95">
            <v>388.3</v>
          </cell>
          <cell r="CJ95" t="str">
            <v>На лестничной клетке</v>
          </cell>
          <cell r="CK95">
            <v>1</v>
          </cell>
          <cell r="CL95">
            <v>21.04</v>
          </cell>
          <cell r="CM95">
            <v>4</v>
          </cell>
          <cell r="CR95">
            <v>1</v>
          </cell>
          <cell r="CZ95">
            <v>1</v>
          </cell>
          <cell r="DA95">
            <v>1</v>
          </cell>
          <cell r="DB95">
            <v>189</v>
          </cell>
          <cell r="DC95">
            <v>2356</v>
          </cell>
          <cell r="DD95">
            <v>61</v>
          </cell>
          <cell r="DE95">
            <v>947</v>
          </cell>
          <cell r="DF95">
            <v>0</v>
          </cell>
          <cell r="DG95">
            <v>0</v>
          </cell>
          <cell r="DH95">
            <v>1</v>
          </cell>
          <cell r="DI95">
            <v>198</v>
          </cell>
          <cell r="DK95">
            <v>118</v>
          </cell>
          <cell r="DL95">
            <v>850</v>
          </cell>
          <cell r="DM95">
            <v>63</v>
          </cell>
          <cell r="DO95">
            <v>702</v>
          </cell>
          <cell r="DQ95">
            <v>340</v>
          </cell>
          <cell r="DR95">
            <v>491</v>
          </cell>
          <cell r="DS95">
            <v>81</v>
          </cell>
          <cell r="DT95">
            <v>8</v>
          </cell>
          <cell r="DU95">
            <v>8</v>
          </cell>
          <cell r="DV95">
            <v>8</v>
          </cell>
          <cell r="DW95">
            <v>0</v>
          </cell>
          <cell r="DX95" t="str">
            <v>внутренние</v>
          </cell>
          <cell r="EE95">
            <v>9</v>
          </cell>
          <cell r="EF95">
            <v>23.9</v>
          </cell>
          <cell r="EG95">
            <v>22</v>
          </cell>
          <cell r="EH95">
            <v>105.6</v>
          </cell>
          <cell r="EI95">
            <v>0</v>
          </cell>
          <cell r="EK95">
            <v>2.79</v>
          </cell>
          <cell r="EL95">
            <v>1.92</v>
          </cell>
          <cell r="EM95">
            <v>19.36</v>
          </cell>
          <cell r="EN95">
            <v>7.15</v>
          </cell>
          <cell r="EO95">
            <v>3.8</v>
          </cell>
          <cell r="EP95">
            <v>23.2</v>
          </cell>
          <cell r="EQ95">
            <v>105</v>
          </cell>
          <cell r="ER95">
            <v>0.42</v>
          </cell>
          <cell r="ES95" t="str">
            <v>на 1-м этаже</v>
          </cell>
          <cell r="ET95" t="str">
            <v>Переносной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FH95">
            <v>0</v>
          </cell>
          <cell r="FI95">
            <v>2</v>
          </cell>
        </row>
        <row r="96">
          <cell r="A96">
            <v>280214</v>
          </cell>
          <cell r="B96" t="str">
            <v>Нахимовский пр-т д. 67 к. 2</v>
          </cell>
          <cell r="C96" t="str">
            <v>Нахимовский пр-т</v>
          </cell>
          <cell r="D96">
            <v>67</v>
          </cell>
          <cell r="E96">
            <v>2</v>
          </cell>
          <cell r="F96" t="str">
            <v>Протокол общего собрания собственников</v>
          </cell>
          <cell r="I96" t="str">
            <v>-</v>
          </cell>
          <cell r="K96" t="str">
            <v>-</v>
          </cell>
          <cell r="L96" t="str">
            <v>договор</v>
          </cell>
          <cell r="M96" t="str">
            <v>за счет регионального оператора</v>
          </cell>
          <cell r="N96">
            <v>2011</v>
          </cell>
          <cell r="O96">
            <v>2011</v>
          </cell>
          <cell r="P96" t="str">
            <v>П-44Т</v>
          </cell>
          <cell r="Q96" t="str">
            <v>МКД</v>
          </cell>
          <cell r="R96">
            <v>17</v>
          </cell>
          <cell r="S96">
            <v>17</v>
          </cell>
          <cell r="T96">
            <v>2</v>
          </cell>
          <cell r="U96">
            <v>2</v>
          </cell>
          <cell r="V96">
            <v>2</v>
          </cell>
          <cell r="W96">
            <v>140</v>
          </cell>
          <cell r="X96">
            <v>131</v>
          </cell>
          <cell r="Y96">
            <v>9</v>
          </cell>
          <cell r="Z96">
            <v>7</v>
          </cell>
          <cell r="AA96">
            <v>36</v>
          </cell>
          <cell r="AB96">
            <v>36</v>
          </cell>
          <cell r="AC96">
            <v>4</v>
          </cell>
          <cell r="AD96">
            <v>36</v>
          </cell>
          <cell r="AF96">
            <v>1</v>
          </cell>
          <cell r="AG96">
            <v>1</v>
          </cell>
          <cell r="AH96">
            <v>7578.7</v>
          </cell>
          <cell r="AI96">
            <v>7389.9</v>
          </cell>
          <cell r="AJ96">
            <v>188.8</v>
          </cell>
          <cell r="AK96">
            <v>2479.5</v>
          </cell>
          <cell r="AL96">
            <v>408</v>
          </cell>
          <cell r="AM96">
            <v>467</v>
          </cell>
          <cell r="AN96">
            <v>830</v>
          </cell>
          <cell r="AO96">
            <v>0</v>
          </cell>
          <cell r="AP96">
            <v>568.20000000000005</v>
          </cell>
          <cell r="AQ96">
            <v>187.07</v>
          </cell>
          <cell r="AR96">
            <v>1109.93</v>
          </cell>
          <cell r="AS96">
            <v>38.4</v>
          </cell>
          <cell r="AT96" t="str">
            <v>Панельные</v>
          </cell>
          <cell r="AU96" t="str">
            <v>рулонная</v>
          </cell>
          <cell r="AV96">
            <v>131</v>
          </cell>
          <cell r="AZ96" t="str">
            <v>нет</v>
          </cell>
          <cell r="BA96" t="str">
            <v>-</v>
          </cell>
          <cell r="BB96" t="str">
            <v>-</v>
          </cell>
          <cell r="BC96" t="str">
            <v>-</v>
          </cell>
          <cell r="BD96" t="str">
            <v>-</v>
          </cell>
          <cell r="BE96" t="str">
            <v>-</v>
          </cell>
          <cell r="BF96" t="str">
            <v>-</v>
          </cell>
          <cell r="BG96" t="str">
            <v>-</v>
          </cell>
          <cell r="BH96" t="str">
            <v>-</v>
          </cell>
          <cell r="BI96" t="str">
            <v>-</v>
          </cell>
          <cell r="BJ96" t="str">
            <v>-</v>
          </cell>
          <cell r="BK96" t="str">
            <v>-</v>
          </cell>
          <cell r="BL96" t="str">
            <v>-</v>
          </cell>
          <cell r="BM96" t="str">
            <v>-</v>
          </cell>
          <cell r="BN96" t="str">
            <v>-</v>
          </cell>
          <cell r="BO96" t="str">
            <v>-</v>
          </cell>
          <cell r="BP96" t="str">
            <v>-</v>
          </cell>
          <cell r="BQ96" t="str">
            <v>ленточный</v>
          </cell>
          <cell r="BS96" t="str">
            <v>Железобетонные</v>
          </cell>
          <cell r="BT96">
            <v>2824</v>
          </cell>
          <cell r="BU96">
            <v>3</v>
          </cell>
          <cell r="BV96" t="str">
            <v>Панельные</v>
          </cell>
          <cell r="BW96">
            <v>2824</v>
          </cell>
          <cell r="BY96">
            <v>632</v>
          </cell>
          <cell r="BZ96">
            <v>310</v>
          </cell>
          <cell r="CA96" t="str">
            <v>искусственный кирпич</v>
          </cell>
          <cell r="CB96">
            <v>1598</v>
          </cell>
          <cell r="CC96">
            <v>2784</v>
          </cell>
          <cell r="CD96">
            <v>1</v>
          </cell>
          <cell r="CE96">
            <v>625</v>
          </cell>
          <cell r="CF96" t="str">
            <v>не скатная</v>
          </cell>
          <cell r="CG96">
            <v>124</v>
          </cell>
          <cell r="CI96">
            <v>614.29999999999995</v>
          </cell>
          <cell r="CJ96" t="str">
            <v>На лестничной клетке</v>
          </cell>
          <cell r="CK96">
            <v>2</v>
          </cell>
          <cell r="CL96">
            <v>89.42</v>
          </cell>
          <cell r="CM96">
            <v>32</v>
          </cell>
          <cell r="CR96">
            <v>6.6</v>
          </cell>
          <cell r="DE96">
            <v>2105</v>
          </cell>
          <cell r="DF96">
            <v>0</v>
          </cell>
          <cell r="DL96">
            <v>2066</v>
          </cell>
          <cell r="DM96">
            <v>131</v>
          </cell>
          <cell r="DO96">
            <v>1366</v>
          </cell>
          <cell r="DT96">
            <v>8</v>
          </cell>
          <cell r="DX96" t="str">
            <v>внутренние</v>
          </cell>
          <cell r="EF96">
            <v>49.3</v>
          </cell>
          <cell r="EH96">
            <v>0</v>
          </cell>
          <cell r="EI96">
            <v>14.28</v>
          </cell>
          <cell r="EK96">
            <v>5.58</v>
          </cell>
          <cell r="EL96">
            <v>30.6</v>
          </cell>
          <cell r="EM96">
            <v>29.92</v>
          </cell>
          <cell r="EN96">
            <v>14.3</v>
          </cell>
          <cell r="EO96">
            <v>3.8</v>
          </cell>
          <cell r="EP96">
            <v>8.1999999999999993</v>
          </cell>
          <cell r="EQ96">
            <v>268</v>
          </cell>
          <cell r="ER96">
            <v>1.06</v>
          </cell>
          <cell r="ES96" t="str">
            <v>на 1-м этаже</v>
          </cell>
          <cell r="ET96" t="str">
            <v>Контейнер</v>
          </cell>
          <cell r="EU96">
            <v>2</v>
          </cell>
          <cell r="EV96">
            <v>1</v>
          </cell>
          <cell r="EW96">
            <v>0</v>
          </cell>
          <cell r="EX96">
            <v>0</v>
          </cell>
          <cell r="EY96">
            <v>0</v>
          </cell>
          <cell r="FI96">
            <v>1</v>
          </cell>
        </row>
        <row r="97">
          <cell r="A97">
            <v>11356</v>
          </cell>
          <cell r="B97" t="str">
            <v>Нахимовский пр-т д. 67 к. 3</v>
          </cell>
          <cell r="C97" t="str">
            <v>Нахимовский пр-т</v>
          </cell>
          <cell r="D97">
            <v>67</v>
          </cell>
          <cell r="E97">
            <v>3</v>
          </cell>
          <cell r="F97" t="str">
            <v>Протокол общего собрания собственников</v>
          </cell>
          <cell r="I97" t="str">
            <v>-</v>
          </cell>
          <cell r="K97" t="str">
            <v>-</v>
          </cell>
          <cell r="L97" t="str">
            <v>договор</v>
          </cell>
          <cell r="M97" t="str">
            <v>за счет регионального оператора</v>
          </cell>
          <cell r="N97">
            <v>1961</v>
          </cell>
          <cell r="O97">
            <v>1961</v>
          </cell>
          <cell r="P97" t="str">
            <v>II-18</v>
          </cell>
          <cell r="Q97" t="str">
            <v>МКД</v>
          </cell>
          <cell r="R97">
            <v>8</v>
          </cell>
          <cell r="S97">
            <v>8</v>
          </cell>
          <cell r="T97">
            <v>1</v>
          </cell>
          <cell r="U97">
            <v>1</v>
          </cell>
          <cell r="W97">
            <v>64</v>
          </cell>
          <cell r="X97">
            <v>63</v>
          </cell>
          <cell r="Y97">
            <v>1</v>
          </cell>
          <cell r="Z97">
            <v>0</v>
          </cell>
          <cell r="AA97">
            <v>18</v>
          </cell>
          <cell r="AB97">
            <v>19</v>
          </cell>
          <cell r="AC97">
            <v>1</v>
          </cell>
          <cell r="AD97">
            <v>24</v>
          </cell>
          <cell r="AF97">
            <v>1</v>
          </cell>
          <cell r="AG97">
            <v>1</v>
          </cell>
          <cell r="AH97">
            <v>2206.7999999999997</v>
          </cell>
          <cell r="AI97">
            <v>2183.4999999999995</v>
          </cell>
          <cell r="AJ97">
            <v>23.3</v>
          </cell>
          <cell r="AK97">
            <v>1097.2</v>
          </cell>
          <cell r="AL97">
            <v>393.2</v>
          </cell>
          <cell r="AM97">
            <v>119</v>
          </cell>
          <cell r="AN97">
            <v>185</v>
          </cell>
          <cell r="AO97">
            <v>0</v>
          </cell>
          <cell r="AP97">
            <v>396.6</v>
          </cell>
          <cell r="AQ97">
            <v>82.97999999999999</v>
          </cell>
          <cell r="AR97">
            <v>221.02</v>
          </cell>
          <cell r="AS97">
            <v>4.8</v>
          </cell>
          <cell r="AT97" t="str">
            <v>Блочные</v>
          </cell>
          <cell r="AU97" t="str">
            <v>рулонная</v>
          </cell>
          <cell r="AV97">
            <v>63</v>
          </cell>
          <cell r="AZ97" t="str">
            <v>нет</v>
          </cell>
          <cell r="BA97" t="str">
            <v>-</v>
          </cell>
          <cell r="BB97" t="str">
            <v>-</v>
          </cell>
          <cell r="BC97" t="str">
            <v>-</v>
          </cell>
          <cell r="BD97" t="str">
            <v>-</v>
          </cell>
          <cell r="BE97" t="str">
            <v>-</v>
          </cell>
          <cell r="BF97" t="str">
            <v>-</v>
          </cell>
          <cell r="BG97" t="str">
            <v>-</v>
          </cell>
          <cell r="BH97" t="str">
            <v>-</v>
          </cell>
          <cell r="BI97" t="str">
            <v>-</v>
          </cell>
          <cell r="BJ97" t="str">
            <v>-</v>
          </cell>
          <cell r="BK97" t="str">
            <v>-</v>
          </cell>
          <cell r="BL97" t="str">
            <v>-</v>
          </cell>
          <cell r="BM97" t="str">
            <v>-</v>
          </cell>
          <cell r="BN97" t="str">
            <v>-</v>
          </cell>
          <cell r="BO97" t="str">
            <v>-</v>
          </cell>
          <cell r="BP97" t="str">
            <v>-</v>
          </cell>
          <cell r="BQ97" t="str">
            <v>ленточный</v>
          </cell>
          <cell r="BS97" t="str">
            <v>Железобетонные</v>
          </cell>
          <cell r="BT97">
            <v>3774</v>
          </cell>
          <cell r="BU97">
            <v>2</v>
          </cell>
          <cell r="BV97" t="str">
            <v>Панельные</v>
          </cell>
          <cell r="BW97">
            <v>3713</v>
          </cell>
          <cell r="BX97">
            <v>935</v>
          </cell>
          <cell r="BY97">
            <v>735</v>
          </cell>
          <cell r="BZ97">
            <v>0</v>
          </cell>
          <cell r="CA97" t="str">
            <v>окрашенный</v>
          </cell>
          <cell r="CB97">
            <v>1713</v>
          </cell>
          <cell r="CC97">
            <v>1849</v>
          </cell>
          <cell r="CD97">
            <v>1</v>
          </cell>
          <cell r="CE97">
            <v>436</v>
          </cell>
          <cell r="CF97" t="str">
            <v>не скатная</v>
          </cell>
          <cell r="CG97">
            <v>84</v>
          </cell>
          <cell r="CH97">
            <v>58.8</v>
          </cell>
          <cell r="CI97">
            <v>396.6</v>
          </cell>
          <cell r="CJ97" t="str">
            <v>На лестничной клетке</v>
          </cell>
          <cell r="CK97">
            <v>1</v>
          </cell>
          <cell r="CL97">
            <v>21.04</v>
          </cell>
          <cell r="CM97">
            <v>4</v>
          </cell>
          <cell r="CR97">
            <v>1</v>
          </cell>
          <cell r="CZ97">
            <v>1</v>
          </cell>
          <cell r="DA97">
            <v>1</v>
          </cell>
          <cell r="DB97">
            <v>189</v>
          </cell>
          <cell r="DC97">
            <v>2356</v>
          </cell>
          <cell r="DD97">
            <v>61</v>
          </cell>
          <cell r="DE97">
            <v>947</v>
          </cell>
          <cell r="DF97">
            <v>0</v>
          </cell>
          <cell r="DG97">
            <v>0</v>
          </cell>
          <cell r="DH97">
            <v>1</v>
          </cell>
          <cell r="DI97">
            <v>198</v>
          </cell>
          <cell r="DK97">
            <v>118</v>
          </cell>
          <cell r="DL97">
            <v>850</v>
          </cell>
          <cell r="DM97">
            <v>63</v>
          </cell>
          <cell r="DO97">
            <v>702</v>
          </cell>
          <cell r="DQ97">
            <v>340</v>
          </cell>
          <cell r="DR97">
            <v>491</v>
          </cell>
          <cell r="DS97">
            <v>81</v>
          </cell>
          <cell r="DT97">
            <v>8</v>
          </cell>
          <cell r="DU97">
            <v>8</v>
          </cell>
          <cell r="DV97">
            <v>8</v>
          </cell>
          <cell r="DW97">
            <v>0</v>
          </cell>
          <cell r="DX97" t="str">
            <v>внутренние</v>
          </cell>
          <cell r="EE97">
            <v>9</v>
          </cell>
          <cell r="EF97">
            <v>23.9</v>
          </cell>
          <cell r="EG97">
            <v>22</v>
          </cell>
          <cell r="EH97">
            <v>105.6</v>
          </cell>
          <cell r="EI97">
            <v>0</v>
          </cell>
          <cell r="EK97">
            <v>2.79</v>
          </cell>
          <cell r="EL97">
            <v>1.92</v>
          </cell>
          <cell r="EM97">
            <v>19.36</v>
          </cell>
          <cell r="EN97">
            <v>7.15</v>
          </cell>
          <cell r="EO97">
            <v>3.8</v>
          </cell>
          <cell r="EP97">
            <v>6</v>
          </cell>
          <cell r="EQ97">
            <v>105</v>
          </cell>
          <cell r="ER97">
            <v>0.42</v>
          </cell>
          <cell r="ES97" t="str">
            <v>на 1-м этаже</v>
          </cell>
          <cell r="ET97" t="str">
            <v>Переносной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FH97">
            <v>0</v>
          </cell>
          <cell r="FI97">
            <v>2</v>
          </cell>
        </row>
        <row r="98">
          <cell r="A98">
            <v>280183</v>
          </cell>
          <cell r="B98" t="str">
            <v>Нахимовский пр-т д. 67 к. 4</v>
          </cell>
          <cell r="C98" t="str">
            <v>Нахимовский пр-т</v>
          </cell>
          <cell r="D98">
            <v>67</v>
          </cell>
          <cell r="E98">
            <v>4</v>
          </cell>
          <cell r="F98" t="str">
            <v>Протокол общего собрания собственников</v>
          </cell>
          <cell r="I98" t="str">
            <v>-</v>
          </cell>
          <cell r="K98" t="str">
            <v>-</v>
          </cell>
          <cell r="L98" t="str">
            <v>договор</v>
          </cell>
          <cell r="M98" t="str">
            <v>за счет регионального оператора</v>
          </cell>
          <cell r="N98">
            <v>2010</v>
          </cell>
          <cell r="O98">
            <v>2010</v>
          </cell>
          <cell r="P98" t="str">
            <v>П-44Т</v>
          </cell>
          <cell r="Q98" t="str">
            <v>МКД</v>
          </cell>
          <cell r="R98">
            <v>17</v>
          </cell>
          <cell r="S98">
            <v>17</v>
          </cell>
          <cell r="T98">
            <v>2</v>
          </cell>
          <cell r="U98">
            <v>2</v>
          </cell>
          <cell r="V98">
            <v>2</v>
          </cell>
          <cell r="W98">
            <v>135</v>
          </cell>
          <cell r="X98">
            <v>125</v>
          </cell>
          <cell r="Y98">
            <v>10</v>
          </cell>
          <cell r="Z98">
            <v>7</v>
          </cell>
          <cell r="AA98">
            <v>34</v>
          </cell>
          <cell r="AB98">
            <v>34</v>
          </cell>
          <cell r="AC98">
            <v>8</v>
          </cell>
          <cell r="AD98">
            <v>34</v>
          </cell>
          <cell r="AF98">
            <v>1</v>
          </cell>
          <cell r="AG98">
            <v>1</v>
          </cell>
          <cell r="AH98">
            <v>7577.9000000000005</v>
          </cell>
          <cell r="AI98">
            <v>7174.3</v>
          </cell>
          <cell r="AJ98">
            <v>403.6</v>
          </cell>
          <cell r="AK98">
            <v>2411.8000000000002</v>
          </cell>
          <cell r="AL98">
            <v>408</v>
          </cell>
          <cell r="AM98">
            <v>414</v>
          </cell>
          <cell r="AN98">
            <v>825</v>
          </cell>
          <cell r="AO98">
            <v>0</v>
          </cell>
          <cell r="AP98">
            <v>551</v>
          </cell>
          <cell r="AQ98">
            <v>148.88</v>
          </cell>
          <cell r="AR98">
            <v>272.42</v>
          </cell>
          <cell r="AS98">
            <v>38.4</v>
          </cell>
          <cell r="AT98" t="str">
            <v>Панельные</v>
          </cell>
          <cell r="AU98" t="str">
            <v>рубероид по ж/б основанию</v>
          </cell>
          <cell r="AV98">
            <v>125</v>
          </cell>
          <cell r="AZ98" t="str">
            <v>нет</v>
          </cell>
          <cell r="BA98" t="str">
            <v>-</v>
          </cell>
          <cell r="BB98" t="str">
            <v>-</v>
          </cell>
          <cell r="BC98" t="str">
            <v>-</v>
          </cell>
          <cell r="BD98" t="str">
            <v>-</v>
          </cell>
          <cell r="BE98" t="str">
            <v>-</v>
          </cell>
          <cell r="BF98" t="str">
            <v>-</v>
          </cell>
          <cell r="BG98" t="str">
            <v>-</v>
          </cell>
          <cell r="BH98" t="str">
            <v>-</v>
          </cell>
          <cell r="BI98" t="str">
            <v>-</v>
          </cell>
          <cell r="BJ98" t="str">
            <v>-</v>
          </cell>
          <cell r="BK98" t="str">
            <v>-</v>
          </cell>
          <cell r="BL98" t="str">
            <v>-</v>
          </cell>
          <cell r="BM98" t="str">
            <v>-</v>
          </cell>
          <cell r="BN98" t="str">
            <v>-</v>
          </cell>
          <cell r="BO98" t="str">
            <v>-</v>
          </cell>
          <cell r="BP98" t="str">
            <v>-</v>
          </cell>
          <cell r="BQ98" t="str">
            <v>ленточный</v>
          </cell>
          <cell r="BS98" t="str">
            <v>Железобетонные</v>
          </cell>
          <cell r="BT98">
            <v>30600</v>
          </cell>
          <cell r="BU98">
            <v>3</v>
          </cell>
          <cell r="BV98" t="str">
            <v>Панельные</v>
          </cell>
          <cell r="BW98">
            <v>3447</v>
          </cell>
          <cell r="BX98">
            <v>0</v>
          </cell>
          <cell r="BY98">
            <v>3447</v>
          </cell>
          <cell r="BZ98">
            <v>1122</v>
          </cell>
          <cell r="CA98" t="str">
            <v>облицовка кирпичом</v>
          </cell>
          <cell r="CB98">
            <v>5990</v>
          </cell>
          <cell r="CC98">
            <v>2785</v>
          </cell>
          <cell r="CD98">
            <v>1</v>
          </cell>
          <cell r="CE98">
            <v>925</v>
          </cell>
          <cell r="CF98" t="str">
            <v>не скатная</v>
          </cell>
          <cell r="CG98">
            <v>124</v>
          </cell>
          <cell r="CH98">
            <v>86</v>
          </cell>
          <cell r="CI98">
            <v>621.79999999999995</v>
          </cell>
          <cell r="CJ98" t="str">
            <v>На лестничной клетке</v>
          </cell>
          <cell r="CK98">
            <v>2</v>
          </cell>
          <cell r="CL98">
            <v>89.42</v>
          </cell>
          <cell r="CM98">
            <v>32</v>
          </cell>
          <cell r="CR98">
            <v>7</v>
          </cell>
          <cell r="CZ98">
            <v>1</v>
          </cell>
          <cell r="DA98">
            <v>2</v>
          </cell>
          <cell r="DB98">
            <v>102</v>
          </cell>
          <cell r="DC98">
            <v>2037</v>
          </cell>
          <cell r="DD98">
            <v>224</v>
          </cell>
          <cell r="DE98">
            <v>2105</v>
          </cell>
          <cell r="DF98">
            <v>0</v>
          </cell>
          <cell r="DG98">
            <v>0</v>
          </cell>
          <cell r="DH98">
            <v>2</v>
          </cell>
          <cell r="DI98">
            <v>0</v>
          </cell>
          <cell r="DK98">
            <v>60</v>
          </cell>
          <cell r="DL98">
            <v>1658</v>
          </cell>
          <cell r="DM98">
            <v>125</v>
          </cell>
          <cell r="DO98">
            <v>1366</v>
          </cell>
          <cell r="DQ98">
            <v>150</v>
          </cell>
          <cell r="DR98">
            <v>0</v>
          </cell>
          <cell r="DS98">
            <v>0</v>
          </cell>
          <cell r="DT98">
            <v>8</v>
          </cell>
          <cell r="DU98">
            <v>12</v>
          </cell>
          <cell r="DV98">
            <v>12</v>
          </cell>
          <cell r="DW98">
            <v>2</v>
          </cell>
          <cell r="DX98" t="str">
            <v>внутренние</v>
          </cell>
          <cell r="EE98">
            <v>68</v>
          </cell>
          <cell r="EF98">
            <v>49.3</v>
          </cell>
          <cell r="EG98">
            <v>84</v>
          </cell>
          <cell r="EH98">
            <v>403.2</v>
          </cell>
          <cell r="EI98">
            <v>14.28</v>
          </cell>
          <cell r="EK98">
            <v>5.58</v>
          </cell>
          <cell r="EL98">
            <v>30.6</v>
          </cell>
          <cell r="EM98">
            <v>29.92</v>
          </cell>
          <cell r="EN98">
            <v>13.65</v>
          </cell>
          <cell r="EO98">
            <v>21.6</v>
          </cell>
          <cell r="EP98">
            <v>8.6999999999999993</v>
          </cell>
          <cell r="EQ98">
            <v>285</v>
          </cell>
          <cell r="ER98">
            <v>1.1299999999999999</v>
          </cell>
          <cell r="ES98" t="str">
            <v>на 1-м этаже</v>
          </cell>
          <cell r="ET98" t="str">
            <v>Контейнер</v>
          </cell>
          <cell r="EU98">
            <v>2</v>
          </cell>
          <cell r="EV98">
            <v>1</v>
          </cell>
          <cell r="EW98">
            <v>0</v>
          </cell>
          <cell r="EX98">
            <v>0</v>
          </cell>
          <cell r="EY98">
            <v>0</v>
          </cell>
          <cell r="FH98">
            <v>0</v>
          </cell>
          <cell r="FI98">
            <v>3</v>
          </cell>
        </row>
        <row r="99">
          <cell r="A99">
            <v>68097</v>
          </cell>
          <cell r="B99" t="str">
            <v>Нахимовский пр-т д. 33/2</v>
          </cell>
          <cell r="C99" t="str">
            <v>Нахимовский пр-т</v>
          </cell>
          <cell r="D99" t="str">
            <v>33/2</v>
          </cell>
          <cell r="F99" t="str">
            <v>Протокол общего собрания собственников</v>
          </cell>
          <cell r="I99" t="str">
            <v>-</v>
          </cell>
          <cell r="K99" t="str">
            <v>-</v>
          </cell>
          <cell r="L99" t="str">
            <v>договор</v>
          </cell>
          <cell r="M99" t="str">
            <v>за счет регионального оператора</v>
          </cell>
          <cell r="N99">
            <v>2000</v>
          </cell>
          <cell r="O99">
            <v>2000</v>
          </cell>
          <cell r="P99" t="str">
            <v>П-44</v>
          </cell>
          <cell r="Q99" t="str">
            <v>МКД</v>
          </cell>
          <cell r="R99">
            <v>17</v>
          </cell>
          <cell r="S99">
            <v>17</v>
          </cell>
          <cell r="T99">
            <v>9</v>
          </cell>
          <cell r="U99">
            <v>9</v>
          </cell>
          <cell r="V99">
            <v>9</v>
          </cell>
          <cell r="W99">
            <v>592</v>
          </cell>
          <cell r="X99">
            <v>574</v>
          </cell>
          <cell r="Y99">
            <v>18</v>
          </cell>
          <cell r="Z99">
            <v>11</v>
          </cell>
          <cell r="AA99">
            <v>153</v>
          </cell>
          <cell r="AB99">
            <v>153</v>
          </cell>
          <cell r="AC99">
            <v>54</v>
          </cell>
          <cell r="AD99">
            <v>153</v>
          </cell>
          <cell r="AE99">
            <v>1</v>
          </cell>
          <cell r="AF99">
            <v>1</v>
          </cell>
          <cell r="AG99">
            <v>1</v>
          </cell>
          <cell r="AH99">
            <v>34264.899999999994</v>
          </cell>
          <cell r="AI99">
            <v>32853.199999999997</v>
          </cell>
          <cell r="AJ99">
            <v>1411.7</v>
          </cell>
          <cell r="AK99">
            <v>11443</v>
          </cell>
          <cell r="AL99">
            <v>3933</v>
          </cell>
          <cell r="AM99">
            <v>1845</v>
          </cell>
          <cell r="AN99">
            <v>3949</v>
          </cell>
          <cell r="AO99">
            <v>2832</v>
          </cell>
          <cell r="AP99">
            <v>2824.5</v>
          </cell>
          <cell r="AQ99">
            <v>640.35</v>
          </cell>
          <cell r="AR99">
            <v>3069.4500000000003</v>
          </cell>
          <cell r="AS99">
            <v>183.6</v>
          </cell>
          <cell r="AT99" t="str">
            <v>Панельные</v>
          </cell>
          <cell r="AU99" t="str">
            <v>рулонная</v>
          </cell>
          <cell r="AV99">
            <v>574</v>
          </cell>
          <cell r="AZ99" t="str">
            <v>нет</v>
          </cell>
          <cell r="BA99" t="str">
            <v>-</v>
          </cell>
          <cell r="BB99" t="str">
            <v>-</v>
          </cell>
          <cell r="BC99" t="str">
            <v>-</v>
          </cell>
          <cell r="BD99" t="str">
            <v>-</v>
          </cell>
          <cell r="BE99" t="str">
            <v>-</v>
          </cell>
          <cell r="BF99" t="str">
            <v>-</v>
          </cell>
          <cell r="BG99" t="str">
            <v>-</v>
          </cell>
          <cell r="BH99" t="str">
            <v>-</v>
          </cell>
          <cell r="BI99" t="str">
            <v>-</v>
          </cell>
          <cell r="BJ99" t="str">
            <v>-</v>
          </cell>
          <cell r="BK99" t="str">
            <v>-</v>
          </cell>
          <cell r="BL99" t="str">
            <v>-</v>
          </cell>
          <cell r="BM99" t="str">
            <v>-</v>
          </cell>
          <cell r="BN99" t="str">
            <v>-</v>
          </cell>
          <cell r="BO99" t="str">
            <v>-</v>
          </cell>
          <cell r="BP99" t="str">
            <v>-</v>
          </cell>
          <cell r="BQ99" t="str">
            <v>ленточный</v>
          </cell>
          <cell r="BS99" t="str">
            <v>Железобетонные</v>
          </cell>
          <cell r="BT99">
            <v>42358</v>
          </cell>
          <cell r="BU99">
            <v>10</v>
          </cell>
          <cell r="BV99" t="str">
            <v>Панельные</v>
          </cell>
          <cell r="BW99">
            <v>2642</v>
          </cell>
          <cell r="BX99">
            <v>5881</v>
          </cell>
          <cell r="BY99">
            <v>16430</v>
          </cell>
          <cell r="BZ99">
            <v>14346</v>
          </cell>
          <cell r="CA99" t="str">
            <v>облицованный плиткой</v>
          </cell>
          <cell r="CB99">
            <v>126370</v>
          </cell>
          <cell r="CC99">
            <v>3213</v>
          </cell>
          <cell r="CD99">
            <v>1</v>
          </cell>
          <cell r="CE99">
            <v>3272</v>
          </cell>
          <cell r="CF99" t="str">
            <v>не скатная</v>
          </cell>
          <cell r="CG99">
            <v>116.2</v>
          </cell>
          <cell r="CH99">
            <v>512.4</v>
          </cell>
          <cell r="CI99">
            <v>2824.5</v>
          </cell>
          <cell r="CJ99" t="str">
            <v>На лестничной клетке</v>
          </cell>
          <cell r="CK99">
            <v>9</v>
          </cell>
          <cell r="CL99">
            <v>402.39</v>
          </cell>
          <cell r="CM99">
            <v>153</v>
          </cell>
          <cell r="CR99">
            <v>31.5</v>
          </cell>
          <cell r="CZ99">
            <v>3</v>
          </cell>
          <cell r="DA99">
            <v>6</v>
          </cell>
          <cell r="DB99">
            <v>1478</v>
          </cell>
          <cell r="DC99">
            <v>10178</v>
          </cell>
          <cell r="DD99">
            <v>1226</v>
          </cell>
          <cell r="DE99">
            <v>10806</v>
          </cell>
          <cell r="DF99">
            <v>0</v>
          </cell>
          <cell r="DG99">
            <v>0</v>
          </cell>
          <cell r="DH99">
            <v>9</v>
          </cell>
          <cell r="DI99">
            <v>1989</v>
          </cell>
          <cell r="DK99">
            <v>370</v>
          </cell>
          <cell r="DL99">
            <v>10540</v>
          </cell>
          <cell r="DM99">
            <v>574</v>
          </cell>
          <cell r="DO99">
            <v>7066</v>
          </cell>
          <cell r="DQ99">
            <v>3499</v>
          </cell>
          <cell r="DR99">
            <v>0</v>
          </cell>
          <cell r="DS99">
            <v>0</v>
          </cell>
          <cell r="DT99">
            <v>36</v>
          </cell>
          <cell r="DU99">
            <v>36</v>
          </cell>
          <cell r="DV99">
            <v>72</v>
          </cell>
          <cell r="DW99">
            <v>9</v>
          </cell>
          <cell r="DX99" t="str">
            <v>внутренние</v>
          </cell>
          <cell r="EE99">
            <v>306</v>
          </cell>
          <cell r="EF99">
            <v>221.85</v>
          </cell>
          <cell r="EG99">
            <v>721</v>
          </cell>
          <cell r="EH99">
            <v>3460.7999999999997</v>
          </cell>
          <cell r="EI99">
            <v>64.259999999999991</v>
          </cell>
          <cell r="EK99">
            <v>25.11</v>
          </cell>
          <cell r="EL99">
            <v>137.70000000000002</v>
          </cell>
          <cell r="EM99">
            <v>134.64000000000001</v>
          </cell>
          <cell r="EN99">
            <v>62.400000000000006</v>
          </cell>
          <cell r="EO99">
            <v>91.8</v>
          </cell>
          <cell r="EP99">
            <v>51</v>
          </cell>
          <cell r="EQ99">
            <v>1145</v>
          </cell>
          <cell r="ER99">
            <v>4.54</v>
          </cell>
          <cell r="ES99" t="str">
            <v>на 1-м этаже</v>
          </cell>
          <cell r="ET99" t="str">
            <v>Контейнер</v>
          </cell>
          <cell r="EU99">
            <v>9</v>
          </cell>
          <cell r="EV99">
            <v>4</v>
          </cell>
          <cell r="EW99">
            <v>0</v>
          </cell>
          <cell r="EX99">
            <v>0</v>
          </cell>
          <cell r="EY99">
            <v>0</v>
          </cell>
          <cell r="FH99">
            <v>0</v>
          </cell>
          <cell r="FI99">
            <v>11</v>
          </cell>
        </row>
        <row r="100">
          <cell r="A100">
            <v>15911</v>
          </cell>
          <cell r="B100" t="str">
            <v>Нахимовский пр-т д. 41/45 к. 1</v>
          </cell>
          <cell r="C100" t="str">
            <v>Нахимовский пр-т</v>
          </cell>
          <cell r="D100" t="str">
            <v>41/45</v>
          </cell>
          <cell r="E100">
            <v>1</v>
          </cell>
          <cell r="F100" t="str">
            <v>Протокол общего собрания собственников</v>
          </cell>
          <cell r="I100" t="str">
            <v>-</v>
          </cell>
          <cell r="K100" t="str">
            <v>-</v>
          </cell>
          <cell r="L100" t="str">
            <v>договор</v>
          </cell>
          <cell r="M100" t="str">
            <v>за счет регионального оператора</v>
          </cell>
          <cell r="N100">
            <v>1962</v>
          </cell>
          <cell r="O100">
            <v>1962</v>
          </cell>
          <cell r="P100" t="str">
            <v>II-18</v>
          </cell>
          <cell r="Q100" t="str">
            <v>МКД</v>
          </cell>
          <cell r="R100">
            <v>9</v>
          </cell>
          <cell r="S100">
            <v>9</v>
          </cell>
          <cell r="T100">
            <v>1</v>
          </cell>
          <cell r="U100">
            <v>1</v>
          </cell>
          <cell r="W100">
            <v>72</v>
          </cell>
          <cell r="X100">
            <v>71</v>
          </cell>
          <cell r="Y100">
            <v>1</v>
          </cell>
          <cell r="Z100">
            <v>0</v>
          </cell>
          <cell r="AA100">
            <v>18</v>
          </cell>
          <cell r="AB100">
            <v>19</v>
          </cell>
          <cell r="AC100">
            <v>1</v>
          </cell>
          <cell r="AD100">
            <v>24</v>
          </cell>
          <cell r="AF100">
            <v>1</v>
          </cell>
          <cell r="AG100">
            <v>1</v>
          </cell>
          <cell r="AH100">
            <v>2557.7999999999993</v>
          </cell>
          <cell r="AI100">
            <v>2526.6999999999994</v>
          </cell>
          <cell r="AJ100">
            <v>31.1</v>
          </cell>
          <cell r="AK100">
            <v>1158.2</v>
          </cell>
          <cell r="AL100">
            <v>393.2</v>
          </cell>
          <cell r="AM100">
            <v>158</v>
          </cell>
          <cell r="AN100">
            <v>213</v>
          </cell>
          <cell r="AP100">
            <v>393.6</v>
          </cell>
          <cell r="AQ100">
            <v>115.05</v>
          </cell>
          <cell r="AR100">
            <v>246.95</v>
          </cell>
          <cell r="AS100">
            <v>4.8</v>
          </cell>
          <cell r="AT100" t="str">
            <v>Блочные</v>
          </cell>
          <cell r="AU100" t="str">
            <v>рулонная</v>
          </cell>
          <cell r="AV100">
            <v>71</v>
          </cell>
          <cell r="AZ100" t="str">
            <v>нет</v>
          </cell>
          <cell r="BA100" t="str">
            <v>-</v>
          </cell>
          <cell r="BB100" t="str">
            <v>-</v>
          </cell>
          <cell r="BC100" t="str">
            <v>-</v>
          </cell>
          <cell r="BD100" t="str">
            <v>-</v>
          </cell>
          <cell r="BE100" t="str">
            <v>-</v>
          </cell>
          <cell r="BF100" t="str">
            <v>-</v>
          </cell>
          <cell r="BG100" t="str">
            <v>-</v>
          </cell>
          <cell r="BH100" t="str">
            <v>-</v>
          </cell>
          <cell r="BI100" t="str">
            <v>-</v>
          </cell>
          <cell r="BJ100" t="str">
            <v>-</v>
          </cell>
          <cell r="BK100" t="str">
            <v>-</v>
          </cell>
          <cell r="BL100" t="str">
            <v>-</v>
          </cell>
          <cell r="BM100" t="str">
            <v>-</v>
          </cell>
          <cell r="BN100" t="str">
            <v>-</v>
          </cell>
          <cell r="BO100" t="str">
            <v>-</v>
          </cell>
          <cell r="BP100" t="str">
            <v>-</v>
          </cell>
          <cell r="BQ100" t="str">
            <v>ленточный</v>
          </cell>
          <cell r="BS100" t="str">
            <v>Железобетонные</v>
          </cell>
          <cell r="BT100">
            <v>3774</v>
          </cell>
          <cell r="BU100">
            <v>2</v>
          </cell>
          <cell r="BV100" t="str">
            <v>Панельные</v>
          </cell>
          <cell r="BW100">
            <v>3713</v>
          </cell>
          <cell r="BX100">
            <v>935</v>
          </cell>
          <cell r="BY100">
            <v>735</v>
          </cell>
          <cell r="BZ100">
            <v>0</v>
          </cell>
          <cell r="CA100" t="str">
            <v>вентилируемый фасад</v>
          </cell>
          <cell r="CB100">
            <v>1713</v>
          </cell>
          <cell r="CC100">
            <v>1849</v>
          </cell>
          <cell r="CD100">
            <v>1</v>
          </cell>
          <cell r="CE100">
            <v>437</v>
          </cell>
          <cell r="CF100" t="str">
            <v>не скатная</v>
          </cell>
          <cell r="CG100">
            <v>84</v>
          </cell>
          <cell r="CH100">
            <v>58.8</v>
          </cell>
          <cell r="CI100">
            <v>393.6</v>
          </cell>
          <cell r="CJ100" t="str">
            <v>На лестничной клетке</v>
          </cell>
          <cell r="CK100">
            <v>1</v>
          </cell>
          <cell r="CL100">
            <v>23.669999999999998</v>
          </cell>
          <cell r="CM100">
            <v>4</v>
          </cell>
          <cell r="CR100">
            <v>1.5</v>
          </cell>
          <cell r="CZ100">
            <v>1</v>
          </cell>
          <cell r="DA100">
            <v>1</v>
          </cell>
          <cell r="DB100">
            <v>189</v>
          </cell>
          <cell r="DC100">
            <v>2356</v>
          </cell>
          <cell r="DD100">
            <v>61</v>
          </cell>
          <cell r="DE100">
            <v>947</v>
          </cell>
          <cell r="DF100">
            <v>0</v>
          </cell>
          <cell r="DG100">
            <v>0</v>
          </cell>
          <cell r="DH100">
            <v>1</v>
          </cell>
          <cell r="DI100">
            <v>198</v>
          </cell>
          <cell r="DK100">
            <v>118</v>
          </cell>
          <cell r="DL100">
            <v>850</v>
          </cell>
          <cell r="DM100">
            <v>71</v>
          </cell>
          <cell r="DO100">
            <v>702</v>
          </cell>
          <cell r="DQ100">
            <v>340</v>
          </cell>
          <cell r="DR100">
            <v>491</v>
          </cell>
          <cell r="DS100">
            <v>81</v>
          </cell>
          <cell r="DT100">
            <v>8</v>
          </cell>
          <cell r="DU100">
            <v>8</v>
          </cell>
          <cell r="DV100">
            <v>8</v>
          </cell>
          <cell r="DW100">
            <v>0</v>
          </cell>
          <cell r="DX100" t="str">
            <v>внутренние</v>
          </cell>
          <cell r="EE100">
            <v>9</v>
          </cell>
          <cell r="EF100">
            <v>26.9</v>
          </cell>
          <cell r="EG100">
            <v>22</v>
          </cell>
          <cell r="EH100">
            <v>105.6</v>
          </cell>
          <cell r="EI100">
            <v>0</v>
          </cell>
          <cell r="EK100">
            <v>2.79</v>
          </cell>
          <cell r="EL100">
            <v>2.16</v>
          </cell>
          <cell r="EM100">
            <v>21.78</v>
          </cell>
          <cell r="EN100">
            <v>7.8000000000000007</v>
          </cell>
          <cell r="EO100">
            <v>3.8</v>
          </cell>
          <cell r="EP100">
            <v>13.3</v>
          </cell>
          <cell r="EQ100">
            <v>114</v>
          </cell>
          <cell r="ER100">
            <v>0.45</v>
          </cell>
          <cell r="ES100" t="str">
            <v>в подвале</v>
          </cell>
          <cell r="ET100" t="str">
            <v>Переносной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FH100">
            <v>0</v>
          </cell>
          <cell r="FI100">
            <v>2</v>
          </cell>
        </row>
        <row r="101">
          <cell r="A101">
            <v>15912</v>
          </cell>
          <cell r="B101" t="str">
            <v>Нахимовский пр-т д. 41/45 к. 2</v>
          </cell>
          <cell r="C101" t="str">
            <v>Нахимовский пр-т</v>
          </cell>
          <cell r="D101" t="str">
            <v>41/45</v>
          </cell>
          <cell r="E101">
            <v>2</v>
          </cell>
          <cell r="F101" t="str">
            <v>Протокол общего собрания собственников</v>
          </cell>
          <cell r="I101" t="str">
            <v>-</v>
          </cell>
          <cell r="K101" t="str">
            <v>-</v>
          </cell>
          <cell r="L101" t="str">
            <v>договор</v>
          </cell>
          <cell r="M101" t="str">
            <v>за счет регионального оператора</v>
          </cell>
          <cell r="N101">
            <v>1962</v>
          </cell>
          <cell r="O101">
            <v>1962</v>
          </cell>
          <cell r="P101" t="str">
            <v>II-18</v>
          </cell>
          <cell r="Q101" t="str">
            <v>МКД</v>
          </cell>
          <cell r="R101">
            <v>9</v>
          </cell>
          <cell r="S101">
            <v>9</v>
          </cell>
          <cell r="T101">
            <v>1</v>
          </cell>
          <cell r="U101">
            <v>1</v>
          </cell>
          <cell r="W101">
            <v>72</v>
          </cell>
          <cell r="X101">
            <v>70</v>
          </cell>
          <cell r="Y101">
            <v>2</v>
          </cell>
          <cell r="Z101">
            <v>0</v>
          </cell>
          <cell r="AA101">
            <v>18</v>
          </cell>
          <cell r="AB101">
            <v>19</v>
          </cell>
          <cell r="AC101">
            <v>1</v>
          </cell>
          <cell r="AD101">
            <v>24</v>
          </cell>
          <cell r="AF101">
            <v>1</v>
          </cell>
          <cell r="AG101">
            <v>1</v>
          </cell>
          <cell r="AH101">
            <v>2580.1999999999994</v>
          </cell>
          <cell r="AI101">
            <v>2513.3999999999992</v>
          </cell>
          <cell r="AJ101">
            <v>66.8</v>
          </cell>
          <cell r="AK101">
            <v>1196.5999999999999</v>
          </cell>
          <cell r="AL101">
            <v>393.2</v>
          </cell>
          <cell r="AM101">
            <v>372</v>
          </cell>
          <cell r="AN101">
            <v>35</v>
          </cell>
          <cell r="AP101">
            <v>394.8</v>
          </cell>
          <cell r="AQ101">
            <v>90.23</v>
          </cell>
          <cell r="AR101">
            <v>307.77</v>
          </cell>
          <cell r="AS101">
            <v>4.8</v>
          </cell>
          <cell r="AT101" t="str">
            <v>Блочные</v>
          </cell>
          <cell r="AU101" t="str">
            <v>рулонная</v>
          </cell>
          <cell r="AV101">
            <v>70</v>
          </cell>
          <cell r="AZ101" t="str">
            <v>нет</v>
          </cell>
          <cell r="BA101" t="str">
            <v>-</v>
          </cell>
          <cell r="BB101" t="str">
            <v>-</v>
          </cell>
          <cell r="BC101" t="str">
            <v>-</v>
          </cell>
          <cell r="BD101" t="str">
            <v>-</v>
          </cell>
          <cell r="BE101" t="str">
            <v>-</v>
          </cell>
          <cell r="BF101" t="str">
            <v>-</v>
          </cell>
          <cell r="BG101" t="str">
            <v>-</v>
          </cell>
          <cell r="BH101" t="str">
            <v>-</v>
          </cell>
          <cell r="BI101" t="str">
            <v>-</v>
          </cell>
          <cell r="BJ101" t="str">
            <v>-</v>
          </cell>
          <cell r="BK101" t="str">
            <v>-</v>
          </cell>
          <cell r="BL101" t="str">
            <v>-</v>
          </cell>
          <cell r="BM101" t="str">
            <v>-</v>
          </cell>
          <cell r="BN101" t="str">
            <v>-</v>
          </cell>
          <cell r="BO101" t="str">
            <v>-</v>
          </cell>
          <cell r="BP101" t="str">
            <v>-</v>
          </cell>
          <cell r="BQ101" t="str">
            <v>ленточный</v>
          </cell>
          <cell r="BS101" t="str">
            <v>Железобетонные</v>
          </cell>
          <cell r="BT101">
            <v>3774</v>
          </cell>
          <cell r="BU101">
            <v>2</v>
          </cell>
          <cell r="BV101" t="str">
            <v>Панельные</v>
          </cell>
          <cell r="BW101">
            <v>3713</v>
          </cell>
          <cell r="BX101">
            <v>935</v>
          </cell>
          <cell r="BY101">
            <v>735</v>
          </cell>
          <cell r="BZ101">
            <v>0</v>
          </cell>
          <cell r="CA101" t="str">
            <v>окрашенный</v>
          </cell>
          <cell r="CB101">
            <v>1713</v>
          </cell>
          <cell r="CC101">
            <v>1849</v>
          </cell>
          <cell r="CD101">
            <v>1</v>
          </cell>
          <cell r="CE101">
            <v>434</v>
          </cell>
          <cell r="CF101" t="str">
            <v>не скатная</v>
          </cell>
          <cell r="CG101">
            <v>84</v>
          </cell>
          <cell r="CH101">
            <v>58.8</v>
          </cell>
          <cell r="CI101">
            <v>394.8</v>
          </cell>
          <cell r="CJ101" t="str">
            <v>На лестничной клетке</v>
          </cell>
          <cell r="CK101">
            <v>1</v>
          </cell>
          <cell r="CL101">
            <v>23.669999999999998</v>
          </cell>
          <cell r="CM101">
            <v>4</v>
          </cell>
          <cell r="CR101">
            <v>1.5</v>
          </cell>
          <cell r="CZ101">
            <v>1</v>
          </cell>
          <cell r="DA101">
            <v>1</v>
          </cell>
          <cell r="DB101">
            <v>189</v>
          </cell>
          <cell r="DC101">
            <v>2356</v>
          </cell>
          <cell r="DD101">
            <v>61</v>
          </cell>
          <cell r="DE101">
            <v>947</v>
          </cell>
          <cell r="DF101">
            <v>0</v>
          </cell>
          <cell r="DG101">
            <v>0</v>
          </cell>
          <cell r="DH101">
            <v>1</v>
          </cell>
          <cell r="DI101">
            <v>198</v>
          </cell>
          <cell r="DK101">
            <v>118</v>
          </cell>
          <cell r="DL101">
            <v>850</v>
          </cell>
          <cell r="DM101">
            <v>70</v>
          </cell>
          <cell r="DO101">
            <v>702</v>
          </cell>
          <cell r="DQ101">
            <v>340</v>
          </cell>
          <cell r="DR101">
            <v>491</v>
          </cell>
          <cell r="DS101">
            <v>81</v>
          </cell>
          <cell r="DT101">
            <v>8</v>
          </cell>
          <cell r="DU101">
            <v>8</v>
          </cell>
          <cell r="DV101">
            <v>8</v>
          </cell>
          <cell r="DW101">
            <v>0</v>
          </cell>
          <cell r="DX101" t="str">
            <v>внутренние</v>
          </cell>
          <cell r="EE101">
            <v>9</v>
          </cell>
          <cell r="EF101">
            <v>26.9</v>
          </cell>
          <cell r="EG101">
            <v>22</v>
          </cell>
          <cell r="EH101">
            <v>105.6</v>
          </cell>
          <cell r="EI101">
            <v>0</v>
          </cell>
          <cell r="EK101">
            <v>2.79</v>
          </cell>
          <cell r="EL101">
            <v>2.16</v>
          </cell>
          <cell r="EM101">
            <v>21.78</v>
          </cell>
          <cell r="EN101">
            <v>7.8000000000000007</v>
          </cell>
          <cell r="EO101">
            <v>3.8</v>
          </cell>
          <cell r="EP101">
            <v>14.8</v>
          </cell>
          <cell r="EQ101">
            <v>111</v>
          </cell>
          <cell r="ER101">
            <v>0.44</v>
          </cell>
          <cell r="ES101" t="str">
            <v>в подвале</v>
          </cell>
          <cell r="ET101" t="str">
            <v>Переносной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FH101">
            <v>0</v>
          </cell>
          <cell r="FI101">
            <v>2</v>
          </cell>
        </row>
        <row r="102">
          <cell r="A102">
            <v>16990</v>
          </cell>
          <cell r="B102" t="str">
            <v>Новочеремушкинская ул. д. 38 к. 1</v>
          </cell>
          <cell r="C102" t="str">
            <v>Новочеремушкинская ул.</v>
          </cell>
          <cell r="D102">
            <v>38</v>
          </cell>
          <cell r="E102">
            <v>1</v>
          </cell>
          <cell r="F102" t="str">
            <v>Протокол общего собрания собственников</v>
          </cell>
          <cell r="I102" t="str">
            <v>-</v>
          </cell>
          <cell r="K102" t="str">
            <v>-</v>
          </cell>
          <cell r="L102" t="str">
            <v>договор</v>
          </cell>
          <cell r="M102" t="str">
            <v>за счет регионального оператора</v>
          </cell>
          <cell r="N102">
            <v>1961</v>
          </cell>
          <cell r="O102">
            <v>1961</v>
          </cell>
          <cell r="P102" t="str">
            <v>I-511</v>
          </cell>
          <cell r="Q102" t="str">
            <v>МКД</v>
          </cell>
          <cell r="R102">
            <v>5</v>
          </cell>
          <cell r="S102">
            <v>5</v>
          </cell>
          <cell r="T102">
            <v>4</v>
          </cell>
          <cell r="W102">
            <v>83</v>
          </cell>
          <cell r="X102">
            <v>75</v>
          </cell>
          <cell r="Y102">
            <v>8</v>
          </cell>
          <cell r="Z102">
            <v>1</v>
          </cell>
          <cell r="AA102">
            <v>20</v>
          </cell>
          <cell r="AB102">
            <v>36</v>
          </cell>
          <cell r="AC102">
            <v>0</v>
          </cell>
          <cell r="AF102">
            <v>1</v>
          </cell>
          <cell r="AG102">
            <v>1</v>
          </cell>
          <cell r="AH102">
            <v>4118.1000000000004</v>
          </cell>
          <cell r="AI102">
            <v>3257.9</v>
          </cell>
          <cell r="AJ102">
            <v>860.2</v>
          </cell>
          <cell r="AK102">
            <v>2266.8000000000002</v>
          </cell>
          <cell r="AL102">
            <v>397</v>
          </cell>
          <cell r="AM102">
            <v>354</v>
          </cell>
          <cell r="AN102">
            <v>82</v>
          </cell>
          <cell r="AP102">
            <v>915.4</v>
          </cell>
          <cell r="AQ102">
            <v>146.32</v>
          </cell>
          <cell r="AR102">
            <v>289.68</v>
          </cell>
          <cell r="AS102">
            <v>0</v>
          </cell>
          <cell r="AT102" t="str">
            <v>Каменные, кирпичные</v>
          </cell>
          <cell r="AU102" t="str">
            <v>рубероид</v>
          </cell>
          <cell r="AV102">
            <v>75</v>
          </cell>
          <cell r="AZ102" t="str">
            <v>нет</v>
          </cell>
          <cell r="BA102" t="str">
            <v>-</v>
          </cell>
          <cell r="BB102" t="str">
            <v>-</v>
          </cell>
          <cell r="BC102" t="str">
            <v>-</v>
          </cell>
          <cell r="BD102" t="str">
            <v>-</v>
          </cell>
          <cell r="BE102" t="str">
            <v>-</v>
          </cell>
          <cell r="BF102" t="str">
            <v>-</v>
          </cell>
          <cell r="BG102" t="str">
            <v>-</v>
          </cell>
          <cell r="BH102" t="str">
            <v>-</v>
          </cell>
          <cell r="BI102" t="str">
            <v>-</v>
          </cell>
          <cell r="BJ102" t="str">
            <v>-</v>
          </cell>
          <cell r="BK102" t="str">
            <v>-</v>
          </cell>
          <cell r="BL102" t="str">
            <v>-</v>
          </cell>
          <cell r="BM102" t="str">
            <v>-</v>
          </cell>
          <cell r="BN102" t="str">
            <v>-</v>
          </cell>
          <cell r="BO102" t="str">
            <v>-</v>
          </cell>
          <cell r="BP102" t="str">
            <v>-</v>
          </cell>
          <cell r="BQ102" t="str">
            <v>ленточный</v>
          </cell>
          <cell r="BS102" t="str">
            <v>Железобетонные</v>
          </cell>
          <cell r="BT102">
            <v>7760</v>
          </cell>
          <cell r="BU102">
            <v>5</v>
          </cell>
          <cell r="BV102" t="str">
            <v>кирпичный</v>
          </cell>
          <cell r="BW102">
            <v>985</v>
          </cell>
          <cell r="BX102">
            <v>394</v>
          </cell>
          <cell r="BY102">
            <v>985</v>
          </cell>
          <cell r="BZ102">
            <v>394</v>
          </cell>
          <cell r="CA102" t="str">
            <v>соответствует материалу стен</v>
          </cell>
          <cell r="CB102">
            <v>1852</v>
          </cell>
          <cell r="CC102">
            <v>1722</v>
          </cell>
          <cell r="CD102">
            <v>1</v>
          </cell>
          <cell r="CE102">
            <v>1007</v>
          </cell>
          <cell r="CF102" t="str">
            <v>не скатная</v>
          </cell>
          <cell r="CG102">
            <v>160</v>
          </cell>
          <cell r="CH102">
            <v>253</v>
          </cell>
          <cell r="CI102">
            <v>915.4</v>
          </cell>
          <cell r="CK102">
            <v>0</v>
          </cell>
          <cell r="CL102">
            <v>0</v>
          </cell>
          <cell r="CM102">
            <v>0</v>
          </cell>
          <cell r="CR102">
            <v>0</v>
          </cell>
          <cell r="CZ102">
            <v>1</v>
          </cell>
          <cell r="DA102">
            <v>1</v>
          </cell>
          <cell r="DB102">
            <v>162</v>
          </cell>
          <cell r="DC102">
            <v>400</v>
          </cell>
          <cell r="DD102">
            <v>48</v>
          </cell>
          <cell r="DE102">
            <v>2032</v>
          </cell>
          <cell r="DF102">
            <v>0</v>
          </cell>
          <cell r="DG102">
            <v>0</v>
          </cell>
          <cell r="DH102">
            <v>4</v>
          </cell>
          <cell r="DI102">
            <v>248</v>
          </cell>
          <cell r="DK102">
            <v>85</v>
          </cell>
          <cell r="DL102">
            <v>935</v>
          </cell>
          <cell r="DM102">
            <v>75</v>
          </cell>
          <cell r="DO102">
            <v>967</v>
          </cell>
          <cell r="DQ102">
            <v>648</v>
          </cell>
          <cell r="DR102">
            <v>594</v>
          </cell>
          <cell r="DS102">
            <v>87</v>
          </cell>
          <cell r="DT102">
            <v>16</v>
          </cell>
          <cell r="DU102">
            <v>16</v>
          </cell>
          <cell r="DV102">
            <v>16</v>
          </cell>
          <cell r="DW102">
            <v>0</v>
          </cell>
          <cell r="DX102" t="str">
            <v>наружные</v>
          </cell>
          <cell r="EE102">
            <v>32</v>
          </cell>
          <cell r="EF102">
            <v>29.44</v>
          </cell>
          <cell r="EG102">
            <v>8</v>
          </cell>
          <cell r="EH102">
            <v>38.4</v>
          </cell>
          <cell r="EI102">
            <v>7.68</v>
          </cell>
          <cell r="EK102">
            <v>11.16</v>
          </cell>
          <cell r="EL102">
            <v>4.8</v>
          </cell>
          <cell r="EM102">
            <v>17.600000000000001</v>
          </cell>
          <cell r="EN102">
            <v>8.4500000000000011</v>
          </cell>
          <cell r="EO102">
            <v>0</v>
          </cell>
          <cell r="EP102">
            <v>0</v>
          </cell>
          <cell r="EQ102">
            <v>162</v>
          </cell>
          <cell r="ER102">
            <v>0</v>
          </cell>
          <cell r="ES102" t="str">
            <v>нет</v>
          </cell>
          <cell r="ET102">
            <v>0</v>
          </cell>
          <cell r="EU102">
            <v>0</v>
          </cell>
          <cell r="EV102">
            <v>1</v>
          </cell>
          <cell r="EW102">
            <v>0</v>
          </cell>
          <cell r="EX102">
            <v>0</v>
          </cell>
          <cell r="EY102">
            <v>0</v>
          </cell>
          <cell r="FB102">
            <v>20</v>
          </cell>
          <cell r="FH102">
            <v>0</v>
          </cell>
          <cell r="FI102">
            <v>5</v>
          </cell>
        </row>
        <row r="103">
          <cell r="A103">
            <v>16993</v>
          </cell>
          <cell r="B103" t="str">
            <v>Новочеремушкинская ул. д. 40 к. 1</v>
          </cell>
          <cell r="C103" t="str">
            <v>Новочеремушкинская ул.</v>
          </cell>
          <cell r="D103">
            <v>40</v>
          </cell>
          <cell r="E103">
            <v>1</v>
          </cell>
          <cell r="F103" t="str">
            <v>Протокол общего собрания собственников</v>
          </cell>
          <cell r="I103" t="str">
            <v>-</v>
          </cell>
          <cell r="K103" t="str">
            <v>-</v>
          </cell>
          <cell r="L103" t="str">
            <v>договор</v>
          </cell>
          <cell r="M103" t="str">
            <v>за счет регионального оператора</v>
          </cell>
          <cell r="N103">
            <v>1961</v>
          </cell>
          <cell r="O103">
            <v>1961</v>
          </cell>
          <cell r="P103" t="str">
            <v>I-511</v>
          </cell>
          <cell r="Q103" t="str">
            <v>МКД</v>
          </cell>
          <cell r="R103">
            <v>5</v>
          </cell>
          <cell r="S103">
            <v>5</v>
          </cell>
          <cell r="T103">
            <v>4</v>
          </cell>
          <cell r="W103">
            <v>80</v>
          </cell>
          <cell r="X103">
            <v>80</v>
          </cell>
          <cell r="Y103">
            <v>0</v>
          </cell>
          <cell r="Z103">
            <v>0</v>
          </cell>
          <cell r="AA103">
            <v>20</v>
          </cell>
          <cell r="AB103">
            <v>36</v>
          </cell>
          <cell r="AC103">
            <v>0</v>
          </cell>
          <cell r="AF103">
            <v>1</v>
          </cell>
          <cell r="AG103">
            <v>1</v>
          </cell>
          <cell r="AH103">
            <v>3450.2</v>
          </cell>
          <cell r="AI103">
            <v>3450.2</v>
          </cell>
          <cell r="AJ103">
            <v>0</v>
          </cell>
          <cell r="AK103">
            <v>2213.1999999999998</v>
          </cell>
          <cell r="AL103">
            <v>397</v>
          </cell>
          <cell r="AM103">
            <v>319</v>
          </cell>
          <cell r="AN103">
            <v>71</v>
          </cell>
          <cell r="AP103">
            <v>911.6</v>
          </cell>
          <cell r="AQ103">
            <v>154.88999999999999</v>
          </cell>
          <cell r="AR103">
            <v>235.11</v>
          </cell>
          <cell r="AS103">
            <v>0</v>
          </cell>
          <cell r="AT103" t="str">
            <v>Каменные, кирпичные</v>
          </cell>
          <cell r="AU103" t="str">
            <v>рубероид</v>
          </cell>
          <cell r="AV103">
            <v>80</v>
          </cell>
          <cell r="AZ103" t="str">
            <v>нет</v>
          </cell>
          <cell r="BA103" t="str">
            <v>-</v>
          </cell>
          <cell r="BB103" t="str">
            <v>-</v>
          </cell>
          <cell r="BC103" t="str">
            <v>-</v>
          </cell>
          <cell r="BD103" t="str">
            <v>-</v>
          </cell>
          <cell r="BE103" t="str">
            <v>-</v>
          </cell>
          <cell r="BF103" t="str">
            <v>-</v>
          </cell>
          <cell r="BG103" t="str">
            <v>-</v>
          </cell>
          <cell r="BH103" t="str">
            <v>-</v>
          </cell>
          <cell r="BI103" t="str">
            <v>-</v>
          </cell>
          <cell r="BJ103" t="str">
            <v>-</v>
          </cell>
          <cell r="BK103" t="str">
            <v>-</v>
          </cell>
          <cell r="BL103" t="str">
            <v>-</v>
          </cell>
          <cell r="BM103" t="str">
            <v>-</v>
          </cell>
          <cell r="BN103" t="str">
            <v>-</v>
          </cell>
          <cell r="BO103" t="str">
            <v>-</v>
          </cell>
          <cell r="BP103" t="str">
            <v>-</v>
          </cell>
          <cell r="BQ103" t="str">
            <v>ленточный</v>
          </cell>
          <cell r="BS103" t="str">
            <v>Железобетонные</v>
          </cell>
          <cell r="BT103">
            <v>7760</v>
          </cell>
          <cell r="BU103">
            <v>5</v>
          </cell>
          <cell r="BV103" t="str">
            <v>кирпичный</v>
          </cell>
          <cell r="BW103">
            <v>985</v>
          </cell>
          <cell r="BX103">
            <v>394</v>
          </cell>
          <cell r="BY103">
            <v>985</v>
          </cell>
          <cell r="BZ103">
            <v>394</v>
          </cell>
          <cell r="CA103" t="str">
            <v>соответствует материалу стен</v>
          </cell>
          <cell r="CB103">
            <v>1852</v>
          </cell>
          <cell r="CC103">
            <v>1722</v>
          </cell>
          <cell r="CD103">
            <v>1</v>
          </cell>
          <cell r="CE103">
            <v>1003</v>
          </cell>
          <cell r="CF103" t="str">
            <v>не скатная</v>
          </cell>
          <cell r="CG103">
            <v>160</v>
          </cell>
          <cell r="CH103">
            <v>253</v>
          </cell>
          <cell r="CI103">
            <v>911.6</v>
          </cell>
          <cell r="CK103">
            <v>0</v>
          </cell>
          <cell r="CL103">
            <v>0</v>
          </cell>
          <cell r="CM103">
            <v>0</v>
          </cell>
          <cell r="CR103">
            <v>0</v>
          </cell>
          <cell r="CZ103">
            <v>1</v>
          </cell>
          <cell r="DA103">
            <v>1</v>
          </cell>
          <cell r="DB103">
            <v>162</v>
          </cell>
          <cell r="DC103">
            <v>400</v>
          </cell>
          <cell r="DD103">
            <v>48</v>
          </cell>
          <cell r="DE103">
            <v>2032</v>
          </cell>
          <cell r="DF103">
            <v>0</v>
          </cell>
          <cell r="DG103">
            <v>0</v>
          </cell>
          <cell r="DH103">
            <v>4</v>
          </cell>
          <cell r="DI103">
            <v>248</v>
          </cell>
          <cell r="DK103">
            <v>85</v>
          </cell>
          <cell r="DL103">
            <v>935</v>
          </cell>
          <cell r="DM103">
            <v>80</v>
          </cell>
          <cell r="DO103">
            <v>967</v>
          </cell>
          <cell r="DQ103">
            <v>648</v>
          </cell>
          <cell r="DR103">
            <v>594</v>
          </cell>
          <cell r="DS103">
            <v>87</v>
          </cell>
          <cell r="DT103">
            <v>16</v>
          </cell>
          <cell r="DU103">
            <v>16</v>
          </cell>
          <cell r="DV103">
            <v>16</v>
          </cell>
          <cell r="DW103">
            <v>0</v>
          </cell>
          <cell r="DX103" t="str">
            <v>наружные</v>
          </cell>
          <cell r="EE103">
            <v>32</v>
          </cell>
          <cell r="EF103">
            <v>29.44</v>
          </cell>
          <cell r="EG103">
            <v>8</v>
          </cell>
          <cell r="EH103">
            <v>38.4</v>
          </cell>
          <cell r="EI103">
            <v>7.68</v>
          </cell>
          <cell r="EK103">
            <v>11.16</v>
          </cell>
          <cell r="EL103">
            <v>4.8</v>
          </cell>
          <cell r="EM103">
            <v>17.600000000000001</v>
          </cell>
          <cell r="EN103">
            <v>9.1</v>
          </cell>
          <cell r="EO103">
            <v>0</v>
          </cell>
          <cell r="EP103">
            <v>0</v>
          </cell>
          <cell r="EQ103">
            <v>203</v>
          </cell>
          <cell r="ER103">
            <v>0</v>
          </cell>
          <cell r="ES103" t="str">
            <v>нет</v>
          </cell>
          <cell r="ET103">
            <v>0</v>
          </cell>
          <cell r="EU103">
            <v>0</v>
          </cell>
          <cell r="EV103">
            <v>1</v>
          </cell>
          <cell r="EW103">
            <v>0</v>
          </cell>
          <cell r="EX103">
            <v>0</v>
          </cell>
          <cell r="EY103">
            <v>0</v>
          </cell>
          <cell r="FH103">
            <v>0</v>
          </cell>
          <cell r="FI103">
            <v>5</v>
          </cell>
        </row>
        <row r="104">
          <cell r="A104">
            <v>16996</v>
          </cell>
          <cell r="B104" t="str">
            <v>Новочеремушкинская ул. д. 42 к. 1</v>
          </cell>
          <cell r="C104" t="str">
            <v>Новочеремушкинская ул.</v>
          </cell>
          <cell r="D104">
            <v>42</v>
          </cell>
          <cell r="E104">
            <v>1</v>
          </cell>
          <cell r="F104" t="str">
            <v>Протокол общего собрания собственников</v>
          </cell>
          <cell r="I104" t="str">
            <v>-</v>
          </cell>
          <cell r="K104" t="str">
            <v>-</v>
          </cell>
          <cell r="L104" t="str">
            <v>договор</v>
          </cell>
          <cell r="M104" t="str">
            <v>за счет регионального оператора</v>
          </cell>
          <cell r="N104">
            <v>1961</v>
          </cell>
          <cell r="O104">
            <v>1961</v>
          </cell>
          <cell r="P104" t="str">
            <v>I-511</v>
          </cell>
          <cell r="Q104" t="str">
            <v>МКД</v>
          </cell>
          <cell r="R104">
            <v>5</v>
          </cell>
          <cell r="S104">
            <v>5</v>
          </cell>
          <cell r="T104">
            <v>4</v>
          </cell>
          <cell r="W104">
            <v>80</v>
          </cell>
          <cell r="X104">
            <v>80</v>
          </cell>
          <cell r="Y104">
            <v>0</v>
          </cell>
          <cell r="Z104">
            <v>0</v>
          </cell>
          <cell r="AA104">
            <v>20</v>
          </cell>
          <cell r="AB104">
            <v>36</v>
          </cell>
          <cell r="AC104">
            <v>0</v>
          </cell>
          <cell r="AF104">
            <v>1</v>
          </cell>
          <cell r="AG104">
            <v>1</v>
          </cell>
          <cell r="AH104">
            <v>3433.2</v>
          </cell>
          <cell r="AI104">
            <v>3433.2</v>
          </cell>
          <cell r="AJ104">
            <v>0</v>
          </cell>
          <cell r="AK104">
            <v>2196.6</v>
          </cell>
          <cell r="AL104">
            <v>397</v>
          </cell>
          <cell r="AM104">
            <v>319</v>
          </cell>
          <cell r="AN104">
            <v>71</v>
          </cell>
          <cell r="AP104">
            <v>903.3</v>
          </cell>
          <cell r="AQ104">
            <v>155.1</v>
          </cell>
          <cell r="AR104">
            <v>234.9</v>
          </cell>
          <cell r="AS104">
            <v>0</v>
          </cell>
          <cell r="AT104" t="str">
            <v>Каменные, кирпичные</v>
          </cell>
          <cell r="AU104" t="str">
            <v>рубероид</v>
          </cell>
          <cell r="AV104">
            <v>80</v>
          </cell>
          <cell r="AZ104" t="str">
            <v>нет</v>
          </cell>
          <cell r="BA104" t="str">
            <v>-</v>
          </cell>
          <cell r="BB104" t="str">
            <v>-</v>
          </cell>
          <cell r="BC104" t="str">
            <v>-</v>
          </cell>
          <cell r="BD104" t="str">
            <v>-</v>
          </cell>
          <cell r="BE104" t="str">
            <v>-</v>
          </cell>
          <cell r="BF104" t="str">
            <v>-</v>
          </cell>
          <cell r="BG104" t="str">
            <v>-</v>
          </cell>
          <cell r="BH104" t="str">
            <v>-</v>
          </cell>
          <cell r="BI104" t="str">
            <v>-</v>
          </cell>
          <cell r="BJ104" t="str">
            <v>-</v>
          </cell>
          <cell r="BK104" t="str">
            <v>-</v>
          </cell>
          <cell r="BL104" t="str">
            <v>-</v>
          </cell>
          <cell r="BM104" t="str">
            <v>-</v>
          </cell>
          <cell r="BN104" t="str">
            <v>-</v>
          </cell>
          <cell r="BO104" t="str">
            <v>-</v>
          </cell>
          <cell r="BP104" t="str">
            <v>-</v>
          </cell>
          <cell r="BQ104" t="str">
            <v>ленточный</v>
          </cell>
          <cell r="BS104" t="str">
            <v>Железобетонные</v>
          </cell>
          <cell r="BT104">
            <v>7760</v>
          </cell>
          <cell r="BU104">
            <v>5</v>
          </cell>
          <cell r="BV104" t="str">
            <v>кирпичный</v>
          </cell>
          <cell r="BW104">
            <v>985</v>
          </cell>
          <cell r="BX104">
            <v>394</v>
          </cell>
          <cell r="BY104">
            <v>985</v>
          </cell>
          <cell r="BZ104">
            <v>394</v>
          </cell>
          <cell r="CA104" t="str">
            <v>соответствует материалу стен</v>
          </cell>
          <cell r="CB104">
            <v>1852</v>
          </cell>
          <cell r="CC104">
            <v>1722</v>
          </cell>
          <cell r="CD104">
            <v>1</v>
          </cell>
          <cell r="CE104">
            <v>994</v>
          </cell>
          <cell r="CF104" t="str">
            <v>не скатная</v>
          </cell>
          <cell r="CG104">
            <v>160</v>
          </cell>
          <cell r="CH104">
            <v>253</v>
          </cell>
          <cell r="CI104">
            <v>903.3</v>
          </cell>
          <cell r="CK104">
            <v>0</v>
          </cell>
          <cell r="CL104">
            <v>0</v>
          </cell>
          <cell r="CM104">
            <v>0</v>
          </cell>
          <cell r="CR104">
            <v>0</v>
          </cell>
          <cell r="CZ104">
            <v>1</v>
          </cell>
          <cell r="DA104">
            <v>1</v>
          </cell>
          <cell r="DB104">
            <v>162</v>
          </cell>
          <cell r="DC104">
            <v>400</v>
          </cell>
          <cell r="DD104">
            <v>48</v>
          </cell>
          <cell r="DE104">
            <v>2032</v>
          </cell>
          <cell r="DF104">
            <v>0</v>
          </cell>
          <cell r="DG104">
            <v>0</v>
          </cell>
          <cell r="DH104">
            <v>4</v>
          </cell>
          <cell r="DI104">
            <v>248</v>
          </cell>
          <cell r="DK104">
            <v>85</v>
          </cell>
          <cell r="DL104">
            <v>935</v>
          </cell>
          <cell r="DM104">
            <v>80</v>
          </cell>
          <cell r="DO104">
            <v>967</v>
          </cell>
          <cell r="DQ104">
            <v>648</v>
          </cell>
          <cell r="DR104">
            <v>594</v>
          </cell>
          <cell r="DS104">
            <v>87</v>
          </cell>
          <cell r="DT104">
            <v>16</v>
          </cell>
          <cell r="DU104">
            <v>16</v>
          </cell>
          <cell r="DV104">
            <v>16</v>
          </cell>
          <cell r="DW104">
            <v>0</v>
          </cell>
          <cell r="DX104" t="str">
            <v>наружные</v>
          </cell>
          <cell r="EE104">
            <v>32</v>
          </cell>
          <cell r="EF104">
            <v>29.44</v>
          </cell>
          <cell r="EG104">
            <v>8</v>
          </cell>
          <cell r="EH104">
            <v>38.4</v>
          </cell>
          <cell r="EI104">
            <v>7.68</v>
          </cell>
          <cell r="EK104">
            <v>11.16</v>
          </cell>
          <cell r="EL104">
            <v>4.8</v>
          </cell>
          <cell r="EM104">
            <v>17.600000000000001</v>
          </cell>
          <cell r="EN104">
            <v>9.1</v>
          </cell>
          <cell r="EO104">
            <v>0</v>
          </cell>
          <cell r="EP104">
            <v>0</v>
          </cell>
          <cell r="EQ104">
            <v>176</v>
          </cell>
          <cell r="ER104">
            <v>0</v>
          </cell>
          <cell r="ES104" t="str">
            <v>нет</v>
          </cell>
          <cell r="ET104">
            <v>0</v>
          </cell>
          <cell r="EU104">
            <v>0</v>
          </cell>
          <cell r="EV104">
            <v>1</v>
          </cell>
          <cell r="EW104">
            <v>0</v>
          </cell>
          <cell r="EX104">
            <v>0</v>
          </cell>
          <cell r="EY104">
            <v>0</v>
          </cell>
          <cell r="FH104">
            <v>0</v>
          </cell>
          <cell r="FI104">
            <v>5</v>
          </cell>
        </row>
        <row r="105">
          <cell r="A105">
            <v>17001</v>
          </cell>
          <cell r="B105" t="str">
            <v>Новочеремушкинская ул. д. 48 к. 2</v>
          </cell>
          <cell r="C105" t="str">
            <v>Новочеремушкинская ул.</v>
          </cell>
          <cell r="D105">
            <v>48</v>
          </cell>
          <cell r="E105">
            <v>2</v>
          </cell>
          <cell r="F105" t="str">
            <v>Протокол общего собрания собственников</v>
          </cell>
          <cell r="I105" t="str">
            <v>-</v>
          </cell>
          <cell r="K105" t="str">
            <v>-</v>
          </cell>
          <cell r="L105" t="str">
            <v>договор</v>
          </cell>
          <cell r="M105" t="str">
            <v>за счет регионального оператора</v>
          </cell>
          <cell r="N105">
            <v>1961</v>
          </cell>
          <cell r="O105">
            <v>1961</v>
          </cell>
          <cell r="P105" t="str">
            <v>I-511</v>
          </cell>
          <cell r="Q105" t="str">
            <v>МКД</v>
          </cell>
          <cell r="R105">
            <v>5</v>
          </cell>
          <cell r="S105">
            <v>5</v>
          </cell>
          <cell r="T105">
            <v>4</v>
          </cell>
          <cell r="W105">
            <v>81</v>
          </cell>
          <cell r="X105">
            <v>80</v>
          </cell>
          <cell r="Y105">
            <v>1</v>
          </cell>
          <cell r="Z105">
            <v>0</v>
          </cell>
          <cell r="AA105">
            <v>20</v>
          </cell>
          <cell r="AB105">
            <v>36</v>
          </cell>
          <cell r="AC105">
            <v>0</v>
          </cell>
          <cell r="AF105">
            <v>1</v>
          </cell>
          <cell r="AG105">
            <v>1</v>
          </cell>
          <cell r="AH105">
            <v>3469.7999999999997</v>
          </cell>
          <cell r="AI105">
            <v>3469.7999999999997</v>
          </cell>
          <cell r="AJ105">
            <v>0</v>
          </cell>
          <cell r="AK105">
            <v>2245.8000000000002</v>
          </cell>
          <cell r="AL105">
            <v>397</v>
          </cell>
          <cell r="AM105">
            <v>368</v>
          </cell>
          <cell r="AN105">
            <v>68</v>
          </cell>
          <cell r="AP105">
            <v>904.9</v>
          </cell>
          <cell r="AQ105">
            <v>169.78</v>
          </cell>
          <cell r="AR105">
            <v>266.22000000000003</v>
          </cell>
          <cell r="AS105">
            <v>0</v>
          </cell>
          <cell r="AT105" t="str">
            <v>Каменные, кирпичные</v>
          </cell>
          <cell r="AU105" t="str">
            <v>рубероид</v>
          </cell>
          <cell r="AV105">
            <v>80</v>
          </cell>
          <cell r="AZ105" t="str">
            <v>нет</v>
          </cell>
          <cell r="BA105" t="str">
            <v>-</v>
          </cell>
          <cell r="BB105" t="str">
            <v>-</v>
          </cell>
          <cell r="BC105" t="str">
            <v>-</v>
          </cell>
          <cell r="BD105" t="str">
            <v>-</v>
          </cell>
          <cell r="BE105" t="str">
            <v>-</v>
          </cell>
          <cell r="BF105" t="str">
            <v>-</v>
          </cell>
          <cell r="BG105" t="str">
            <v>-</v>
          </cell>
          <cell r="BH105" t="str">
            <v>-</v>
          </cell>
          <cell r="BI105" t="str">
            <v>-</v>
          </cell>
          <cell r="BJ105" t="str">
            <v>-</v>
          </cell>
          <cell r="BK105" t="str">
            <v>-</v>
          </cell>
          <cell r="BL105" t="str">
            <v>-</v>
          </cell>
          <cell r="BM105" t="str">
            <v>-</v>
          </cell>
          <cell r="BN105" t="str">
            <v>-</v>
          </cell>
          <cell r="BO105" t="str">
            <v>-</v>
          </cell>
          <cell r="BP105" t="str">
            <v>-</v>
          </cell>
          <cell r="BQ105" t="str">
            <v>ленточный</v>
          </cell>
          <cell r="BS105" t="str">
            <v>Железобетонные</v>
          </cell>
          <cell r="BT105">
            <v>7760</v>
          </cell>
          <cell r="BU105">
            <v>5</v>
          </cell>
          <cell r="BV105" t="str">
            <v>кирпичный</v>
          </cell>
          <cell r="BW105">
            <v>985</v>
          </cell>
          <cell r="BX105">
            <v>394</v>
          </cell>
          <cell r="BY105">
            <v>985</v>
          </cell>
          <cell r="BZ105">
            <v>394</v>
          </cell>
          <cell r="CA105" t="str">
            <v>соответствует материалу стен</v>
          </cell>
          <cell r="CB105">
            <v>1852</v>
          </cell>
          <cell r="CC105">
            <v>1722</v>
          </cell>
          <cell r="CD105">
            <v>1</v>
          </cell>
          <cell r="CE105">
            <v>1003</v>
          </cell>
          <cell r="CF105" t="str">
            <v>не скатная</v>
          </cell>
          <cell r="CG105">
            <v>160</v>
          </cell>
          <cell r="CH105">
            <v>253</v>
          </cell>
          <cell r="CI105">
            <v>904.9</v>
          </cell>
          <cell r="CK105">
            <v>0</v>
          </cell>
          <cell r="CL105">
            <v>0</v>
          </cell>
          <cell r="CM105">
            <v>0</v>
          </cell>
          <cell r="CR105">
            <v>0</v>
          </cell>
          <cell r="CZ105">
            <v>1</v>
          </cell>
          <cell r="DA105">
            <v>1</v>
          </cell>
          <cell r="DB105">
            <v>162</v>
          </cell>
          <cell r="DC105">
            <v>400</v>
          </cell>
          <cell r="DD105">
            <v>48</v>
          </cell>
          <cell r="DE105">
            <v>2032</v>
          </cell>
          <cell r="DF105">
            <v>0</v>
          </cell>
          <cell r="DG105">
            <v>0</v>
          </cell>
          <cell r="DH105">
            <v>4</v>
          </cell>
          <cell r="DI105">
            <v>248</v>
          </cell>
          <cell r="DK105">
            <v>85</v>
          </cell>
          <cell r="DL105">
            <v>935</v>
          </cell>
          <cell r="DM105">
            <v>80</v>
          </cell>
          <cell r="DO105">
            <v>967</v>
          </cell>
          <cell r="DQ105">
            <v>648</v>
          </cell>
          <cell r="DR105">
            <v>594</v>
          </cell>
          <cell r="DS105">
            <v>87</v>
          </cell>
          <cell r="DT105">
            <v>16</v>
          </cell>
          <cell r="DU105">
            <v>16</v>
          </cell>
          <cell r="DV105">
            <v>16</v>
          </cell>
          <cell r="DW105">
            <v>0</v>
          </cell>
          <cell r="DX105" t="str">
            <v>наружные</v>
          </cell>
          <cell r="EE105">
            <v>32</v>
          </cell>
          <cell r="EF105">
            <v>29.44</v>
          </cell>
          <cell r="EG105">
            <v>8</v>
          </cell>
          <cell r="EH105">
            <v>38.4</v>
          </cell>
          <cell r="EI105">
            <v>7.68</v>
          </cell>
          <cell r="EK105">
            <v>11.16</v>
          </cell>
          <cell r="EL105">
            <v>4.8</v>
          </cell>
          <cell r="EM105">
            <v>17.600000000000001</v>
          </cell>
          <cell r="EN105">
            <v>9.1</v>
          </cell>
          <cell r="EO105">
            <v>0</v>
          </cell>
          <cell r="EP105">
            <v>0</v>
          </cell>
          <cell r="EQ105">
            <v>196</v>
          </cell>
          <cell r="ER105">
            <v>0</v>
          </cell>
          <cell r="ES105" t="str">
            <v>нет</v>
          </cell>
          <cell r="ET105">
            <v>0</v>
          </cell>
          <cell r="EU105">
            <v>0</v>
          </cell>
          <cell r="EV105">
            <v>1</v>
          </cell>
          <cell r="EW105">
            <v>0</v>
          </cell>
          <cell r="EX105">
            <v>0</v>
          </cell>
          <cell r="EY105">
            <v>0</v>
          </cell>
          <cell r="FH105">
            <v>0</v>
          </cell>
          <cell r="FI105">
            <v>5</v>
          </cell>
        </row>
        <row r="106">
          <cell r="A106">
            <v>68125</v>
          </cell>
          <cell r="B106" t="str">
            <v>Новочеремушкинская ул. д. 49 к. 1</v>
          </cell>
          <cell r="C106" t="str">
            <v>Новочеремушкинская ул.</v>
          </cell>
          <cell r="D106">
            <v>49</v>
          </cell>
          <cell r="E106">
            <v>1</v>
          </cell>
          <cell r="F106" t="str">
            <v>Протокол общего собрания собственников</v>
          </cell>
          <cell r="I106" t="str">
            <v>-</v>
          </cell>
          <cell r="K106" t="str">
            <v>-</v>
          </cell>
          <cell r="L106" t="str">
            <v>договор</v>
          </cell>
          <cell r="M106" t="str">
            <v>за счет регионального оператора</v>
          </cell>
          <cell r="N106">
            <v>2001</v>
          </cell>
          <cell r="O106">
            <v>2001</v>
          </cell>
          <cell r="P106" t="str">
            <v>П-44Т</v>
          </cell>
          <cell r="Q106" t="str">
            <v>МКД</v>
          </cell>
          <cell r="R106">
            <v>17</v>
          </cell>
          <cell r="S106">
            <v>17</v>
          </cell>
          <cell r="T106">
            <v>7</v>
          </cell>
          <cell r="U106">
            <v>7</v>
          </cell>
          <cell r="V106">
            <v>7</v>
          </cell>
          <cell r="W106">
            <v>466</v>
          </cell>
          <cell r="X106">
            <v>450</v>
          </cell>
          <cell r="Y106">
            <v>16</v>
          </cell>
          <cell r="Z106">
            <v>10</v>
          </cell>
          <cell r="AA106">
            <v>119</v>
          </cell>
          <cell r="AB106">
            <v>119</v>
          </cell>
          <cell r="AC106">
            <v>31</v>
          </cell>
          <cell r="AD106">
            <v>119</v>
          </cell>
          <cell r="AF106">
            <v>1</v>
          </cell>
          <cell r="AG106">
            <v>1</v>
          </cell>
          <cell r="AH106">
            <v>27025.300000000003</v>
          </cell>
          <cell r="AI106">
            <v>26034.400000000001</v>
          </cell>
          <cell r="AJ106">
            <v>990.9</v>
          </cell>
          <cell r="AK106">
            <v>9386</v>
          </cell>
          <cell r="AL106">
            <v>3166.7</v>
          </cell>
          <cell r="AM106">
            <v>1634</v>
          </cell>
          <cell r="AN106">
            <v>3240</v>
          </cell>
          <cell r="AP106">
            <v>2256</v>
          </cell>
          <cell r="AQ106">
            <v>851.84999999999991</v>
          </cell>
          <cell r="AR106">
            <v>2314.85</v>
          </cell>
          <cell r="AS106">
            <v>140.4</v>
          </cell>
          <cell r="AT106" t="str">
            <v>Панельные</v>
          </cell>
          <cell r="AU106" t="str">
            <v>рулонная</v>
          </cell>
          <cell r="AV106">
            <v>450</v>
          </cell>
          <cell r="AZ106" t="str">
            <v>нет</v>
          </cell>
          <cell r="BA106" t="str">
            <v>-</v>
          </cell>
          <cell r="BB106" t="str">
            <v>-</v>
          </cell>
          <cell r="BC106" t="str">
            <v>-</v>
          </cell>
          <cell r="BD106" t="str">
            <v>-</v>
          </cell>
          <cell r="BE106" t="str">
            <v>-</v>
          </cell>
          <cell r="BF106" t="str">
            <v>-</v>
          </cell>
          <cell r="BG106" t="str">
            <v>-</v>
          </cell>
          <cell r="BH106" t="str">
            <v>-</v>
          </cell>
          <cell r="BI106" t="str">
            <v>-</v>
          </cell>
          <cell r="BJ106" t="str">
            <v>-</v>
          </cell>
          <cell r="BK106" t="str">
            <v>-</v>
          </cell>
          <cell r="BL106" t="str">
            <v>-</v>
          </cell>
          <cell r="BM106" t="str">
            <v>-</v>
          </cell>
          <cell r="BN106" t="str">
            <v>-</v>
          </cell>
          <cell r="BO106" t="str">
            <v>-</v>
          </cell>
          <cell r="BP106" t="str">
            <v>-</v>
          </cell>
          <cell r="BQ106" t="str">
            <v>свайный</v>
          </cell>
          <cell r="BS106" t="str">
            <v>Железобетонные</v>
          </cell>
          <cell r="BT106">
            <v>32844</v>
          </cell>
          <cell r="BU106">
            <v>8</v>
          </cell>
          <cell r="BV106" t="str">
            <v>Панельные</v>
          </cell>
          <cell r="BW106">
            <v>12145</v>
          </cell>
          <cell r="BX106">
            <v>2831</v>
          </cell>
          <cell r="BY106">
            <v>12145</v>
          </cell>
          <cell r="BZ106">
            <v>2831</v>
          </cell>
          <cell r="CA106" t="str">
            <v>облицованный плиткой</v>
          </cell>
          <cell r="CB106">
            <v>20965</v>
          </cell>
          <cell r="CC106">
            <v>4367</v>
          </cell>
          <cell r="CD106">
            <v>1</v>
          </cell>
          <cell r="CE106">
            <v>2786</v>
          </cell>
          <cell r="CF106" t="str">
            <v>не скатная</v>
          </cell>
          <cell r="CG106">
            <v>346</v>
          </cell>
          <cell r="CH106">
            <v>242</v>
          </cell>
          <cell r="CI106">
            <v>2256</v>
          </cell>
          <cell r="CJ106" t="str">
            <v>На лестничной клетке</v>
          </cell>
          <cell r="CK106">
            <v>7</v>
          </cell>
          <cell r="CL106">
            <v>312.97000000000003</v>
          </cell>
          <cell r="CM106">
            <v>117</v>
          </cell>
          <cell r="CR106">
            <v>28.7</v>
          </cell>
          <cell r="CZ106">
            <v>3</v>
          </cell>
          <cell r="DA106">
            <v>7</v>
          </cell>
          <cell r="DB106">
            <v>6756</v>
          </cell>
          <cell r="DC106">
            <v>3729.5</v>
          </cell>
          <cell r="DD106">
            <v>788</v>
          </cell>
          <cell r="DE106">
            <v>7675.5</v>
          </cell>
          <cell r="DF106">
            <v>0</v>
          </cell>
          <cell r="DG106">
            <v>0</v>
          </cell>
          <cell r="DH106">
            <v>7</v>
          </cell>
          <cell r="DI106">
            <v>0</v>
          </cell>
          <cell r="DK106">
            <v>244</v>
          </cell>
          <cell r="DL106">
            <v>7422</v>
          </cell>
          <cell r="DM106">
            <v>450</v>
          </cell>
          <cell r="DO106">
            <v>7230</v>
          </cell>
          <cell r="DQ106">
            <v>1624</v>
          </cell>
          <cell r="DR106">
            <v>0</v>
          </cell>
          <cell r="DS106">
            <v>0</v>
          </cell>
          <cell r="DT106">
            <v>28</v>
          </cell>
          <cell r="DU106">
            <v>56</v>
          </cell>
          <cell r="DV106">
            <v>56</v>
          </cell>
          <cell r="DW106">
            <v>7</v>
          </cell>
          <cell r="DX106" t="str">
            <v>внутренние</v>
          </cell>
          <cell r="EE106">
            <v>238</v>
          </cell>
          <cell r="EF106">
            <v>172.54999999999998</v>
          </cell>
          <cell r="EG106">
            <v>302</v>
          </cell>
          <cell r="EH106">
            <v>1449.6</v>
          </cell>
          <cell r="EI106">
            <v>49.98</v>
          </cell>
          <cell r="EK106">
            <v>19.53</v>
          </cell>
          <cell r="EL106">
            <v>107.10000000000001</v>
          </cell>
          <cell r="EM106">
            <v>104.72</v>
          </cell>
          <cell r="EN106">
            <v>48.75</v>
          </cell>
          <cell r="EO106">
            <v>75.599999999999994</v>
          </cell>
          <cell r="EP106">
            <v>52.5</v>
          </cell>
          <cell r="EQ106">
            <v>825</v>
          </cell>
          <cell r="ER106">
            <v>3.27</v>
          </cell>
          <cell r="ES106" t="str">
            <v>на 1-м этаже</v>
          </cell>
          <cell r="ET106" t="str">
            <v>Контейнер</v>
          </cell>
          <cell r="EU106">
            <v>7</v>
          </cell>
          <cell r="EV106">
            <v>3</v>
          </cell>
          <cell r="EW106">
            <v>0</v>
          </cell>
          <cell r="EX106">
            <v>0</v>
          </cell>
          <cell r="EY106">
            <v>0</v>
          </cell>
          <cell r="FH106">
            <v>0</v>
          </cell>
          <cell r="FI106">
            <v>9</v>
          </cell>
        </row>
        <row r="107">
          <cell r="A107">
            <v>68137</v>
          </cell>
          <cell r="B107" t="str">
            <v>Новочеремушкинская ул. д. 49</v>
          </cell>
          <cell r="C107" t="str">
            <v>Новочеремушкинская ул.</v>
          </cell>
          <cell r="D107">
            <v>49</v>
          </cell>
          <cell r="F107" t="str">
            <v>Протокол общего собрания собственников</v>
          </cell>
          <cell r="I107" t="str">
            <v>-</v>
          </cell>
          <cell r="K107" t="str">
            <v>-</v>
          </cell>
          <cell r="L107" t="str">
            <v>договор</v>
          </cell>
          <cell r="M107" t="str">
            <v>за счет регионального оператора</v>
          </cell>
          <cell r="N107">
            <v>2002</v>
          </cell>
          <cell r="O107">
            <v>2002</v>
          </cell>
          <cell r="P107" t="str">
            <v>П-44</v>
          </cell>
          <cell r="Q107" t="str">
            <v>МКД</v>
          </cell>
          <cell r="R107">
            <v>17</v>
          </cell>
          <cell r="S107">
            <v>17</v>
          </cell>
          <cell r="T107">
            <v>12</v>
          </cell>
          <cell r="U107">
            <v>12</v>
          </cell>
          <cell r="V107">
            <v>12</v>
          </cell>
          <cell r="W107">
            <v>802</v>
          </cell>
          <cell r="X107">
            <v>771</v>
          </cell>
          <cell r="Y107">
            <v>31</v>
          </cell>
          <cell r="Z107">
            <v>18</v>
          </cell>
          <cell r="AA107">
            <v>3468</v>
          </cell>
          <cell r="AB107">
            <v>408</v>
          </cell>
          <cell r="AC107">
            <v>24</v>
          </cell>
          <cell r="AD107">
            <v>224</v>
          </cell>
          <cell r="AF107">
            <v>1</v>
          </cell>
          <cell r="AG107">
            <v>1</v>
          </cell>
          <cell r="AH107">
            <v>45605.799999999996</v>
          </cell>
          <cell r="AI107">
            <v>43366.2</v>
          </cell>
          <cell r="AJ107">
            <v>2239.6</v>
          </cell>
          <cell r="AK107">
            <v>15808.6</v>
          </cell>
          <cell r="AL107">
            <v>5420.3</v>
          </cell>
          <cell r="AM107">
            <v>3067</v>
          </cell>
          <cell r="AN107">
            <v>5518</v>
          </cell>
          <cell r="AP107">
            <v>3611.8</v>
          </cell>
          <cell r="AQ107">
            <v>996.68000000000006</v>
          </cell>
          <cell r="AR107">
            <v>4423.62</v>
          </cell>
          <cell r="AS107">
            <v>230.39999999999998</v>
          </cell>
          <cell r="AT107" t="str">
            <v>Панельные</v>
          </cell>
          <cell r="AU107" t="str">
            <v>металлочерепица</v>
          </cell>
          <cell r="AV107">
            <v>771</v>
          </cell>
          <cell r="AZ107" t="str">
            <v>нет</v>
          </cell>
          <cell r="BA107" t="str">
            <v>-</v>
          </cell>
          <cell r="BB107" t="str">
            <v>-</v>
          </cell>
          <cell r="BC107" t="str">
            <v>-</v>
          </cell>
          <cell r="BD107" t="str">
            <v>-</v>
          </cell>
          <cell r="BE107" t="str">
            <v>-</v>
          </cell>
          <cell r="BF107" t="str">
            <v>-</v>
          </cell>
          <cell r="BG107" t="str">
            <v>-</v>
          </cell>
          <cell r="BH107" t="str">
            <v>-</v>
          </cell>
          <cell r="BI107" t="str">
            <v>-</v>
          </cell>
          <cell r="BJ107" t="str">
            <v>-</v>
          </cell>
          <cell r="BK107" t="str">
            <v>-</v>
          </cell>
          <cell r="BL107" t="str">
            <v>-</v>
          </cell>
          <cell r="BM107" t="str">
            <v>-</v>
          </cell>
          <cell r="BN107" t="str">
            <v>-</v>
          </cell>
          <cell r="BO107" t="str">
            <v>-</v>
          </cell>
          <cell r="BP107" t="str">
            <v>-</v>
          </cell>
          <cell r="BQ107" t="str">
            <v>ленточный</v>
          </cell>
          <cell r="BS107" t="str">
            <v>Железобетонные</v>
          </cell>
          <cell r="BT107">
            <v>2478</v>
          </cell>
          <cell r="BU107">
            <v>13</v>
          </cell>
          <cell r="BV107" t="str">
            <v>Панельные</v>
          </cell>
          <cell r="BW107">
            <v>1430</v>
          </cell>
          <cell r="BX107">
            <v>2224.1</v>
          </cell>
          <cell r="BY107">
            <v>4896.3999999999996</v>
          </cell>
          <cell r="BZ107">
            <v>5854</v>
          </cell>
          <cell r="CA107" t="str">
            <v>облицованный плиткой</v>
          </cell>
          <cell r="CB107">
            <v>8494</v>
          </cell>
          <cell r="CC107">
            <v>0</v>
          </cell>
          <cell r="CD107">
            <v>1</v>
          </cell>
          <cell r="CE107">
            <v>4909</v>
          </cell>
          <cell r="CF107" t="str">
            <v>не скатная</v>
          </cell>
          <cell r="CG107">
            <v>1207.3</v>
          </cell>
          <cell r="CH107">
            <v>362.1</v>
          </cell>
          <cell r="CI107">
            <v>3611.8</v>
          </cell>
          <cell r="CJ107" t="str">
            <v>На лестничной клетке</v>
          </cell>
          <cell r="CK107">
            <v>12</v>
          </cell>
          <cell r="CL107">
            <v>536.52</v>
          </cell>
          <cell r="CM107">
            <v>192</v>
          </cell>
          <cell r="CR107">
            <v>37.200000000000003</v>
          </cell>
          <cell r="CZ107">
            <v>6</v>
          </cell>
          <cell r="DA107">
            <v>7</v>
          </cell>
          <cell r="DB107">
            <v>1664</v>
          </cell>
          <cell r="DC107">
            <v>1257</v>
          </cell>
          <cell r="DD107">
            <v>788</v>
          </cell>
          <cell r="DE107">
            <v>5424</v>
          </cell>
          <cell r="DF107">
            <v>0</v>
          </cell>
          <cell r="DG107">
            <v>0</v>
          </cell>
          <cell r="DH107">
            <v>12</v>
          </cell>
          <cell r="DI107">
            <v>0</v>
          </cell>
          <cell r="DK107">
            <v>300</v>
          </cell>
          <cell r="DL107">
            <v>9948</v>
          </cell>
          <cell r="DM107">
            <v>771</v>
          </cell>
          <cell r="DO107">
            <v>9948</v>
          </cell>
          <cell r="DQ107">
            <v>2044</v>
          </cell>
          <cell r="DR107">
            <v>0</v>
          </cell>
          <cell r="DS107">
            <v>0</v>
          </cell>
          <cell r="DT107">
            <v>48</v>
          </cell>
          <cell r="DU107">
            <v>36</v>
          </cell>
          <cell r="DV107">
            <v>0</v>
          </cell>
          <cell r="DW107">
            <v>12</v>
          </cell>
          <cell r="DX107" t="str">
            <v>внутренние</v>
          </cell>
          <cell r="EE107">
            <v>192</v>
          </cell>
          <cell r="EF107">
            <v>295.8</v>
          </cell>
          <cell r="EG107">
            <v>60</v>
          </cell>
          <cell r="EH107">
            <v>288</v>
          </cell>
          <cell r="EI107">
            <v>85.679999999999993</v>
          </cell>
          <cell r="EK107">
            <v>33.480000000000004</v>
          </cell>
          <cell r="EL107">
            <v>183.60000000000002</v>
          </cell>
          <cell r="EM107">
            <v>179.52</v>
          </cell>
          <cell r="EN107">
            <v>83.850000000000009</v>
          </cell>
          <cell r="EO107">
            <v>129.6</v>
          </cell>
          <cell r="EP107">
            <v>91.9</v>
          </cell>
          <cell r="EQ107">
            <v>1500</v>
          </cell>
          <cell r="ER107">
            <v>5.94</v>
          </cell>
          <cell r="ES107" t="str">
            <v>на 1-м этаже</v>
          </cell>
          <cell r="ET107" t="str">
            <v>Контейнер</v>
          </cell>
          <cell r="EU107">
            <v>12</v>
          </cell>
          <cell r="EV107">
            <v>5</v>
          </cell>
          <cell r="EW107">
            <v>0</v>
          </cell>
          <cell r="EX107">
            <v>0</v>
          </cell>
          <cell r="EY107">
            <v>0</v>
          </cell>
          <cell r="FH107">
            <v>0</v>
          </cell>
          <cell r="FI107">
            <v>14</v>
          </cell>
        </row>
        <row r="108">
          <cell r="A108">
            <v>61053</v>
          </cell>
          <cell r="B108" t="str">
            <v>Новочеремушкинская ул. д. 50 к. 3</v>
          </cell>
          <cell r="C108" t="str">
            <v>Новочеремушкинская ул.</v>
          </cell>
          <cell r="D108">
            <v>50</v>
          </cell>
          <cell r="E108">
            <v>3</v>
          </cell>
          <cell r="F108" t="str">
            <v>Протокол общего собрания собственников</v>
          </cell>
          <cell r="I108" t="str">
            <v>-</v>
          </cell>
          <cell r="K108" t="str">
            <v>-</v>
          </cell>
          <cell r="L108" t="str">
            <v>договор</v>
          </cell>
          <cell r="M108" t="str">
            <v>за счет регионального оператора</v>
          </cell>
          <cell r="N108">
            <v>1995</v>
          </cell>
          <cell r="O108">
            <v>1995</v>
          </cell>
          <cell r="P108" t="str">
            <v>П-44</v>
          </cell>
          <cell r="Q108" t="str">
            <v>МКД</v>
          </cell>
          <cell r="R108">
            <v>17</v>
          </cell>
          <cell r="S108">
            <v>17</v>
          </cell>
          <cell r="T108">
            <v>7</v>
          </cell>
          <cell r="U108">
            <v>7</v>
          </cell>
          <cell r="V108">
            <v>7</v>
          </cell>
          <cell r="W108">
            <v>456</v>
          </cell>
          <cell r="X108">
            <v>450</v>
          </cell>
          <cell r="Y108">
            <v>6</v>
          </cell>
          <cell r="Z108">
            <v>0</v>
          </cell>
          <cell r="AA108">
            <v>119</v>
          </cell>
          <cell r="AB108">
            <v>119</v>
          </cell>
          <cell r="AC108">
            <v>31</v>
          </cell>
          <cell r="AD108">
            <v>119</v>
          </cell>
          <cell r="AF108">
            <v>1</v>
          </cell>
          <cell r="AG108">
            <v>1</v>
          </cell>
          <cell r="AH108">
            <v>26279.4</v>
          </cell>
          <cell r="AI108">
            <v>25528.400000000001</v>
          </cell>
          <cell r="AJ108">
            <v>751</v>
          </cell>
          <cell r="AK108">
            <v>9788</v>
          </cell>
          <cell r="AL108">
            <v>3166.7</v>
          </cell>
          <cell r="AM108">
            <v>1735</v>
          </cell>
          <cell r="AN108">
            <v>3542</v>
          </cell>
          <cell r="AP108">
            <v>2255.5</v>
          </cell>
          <cell r="AQ108">
            <v>570.71</v>
          </cell>
          <cell r="AR108">
            <v>2609.69</v>
          </cell>
          <cell r="AS108">
            <v>140.4</v>
          </cell>
          <cell r="AT108" t="str">
            <v>Панельные</v>
          </cell>
          <cell r="AU108" t="str">
            <v>рулонная по ж/б основанию</v>
          </cell>
          <cell r="AV108">
            <v>450</v>
          </cell>
          <cell r="AZ108" t="str">
            <v>нет</v>
          </cell>
          <cell r="BA108" t="str">
            <v>-</v>
          </cell>
          <cell r="BB108" t="str">
            <v>-</v>
          </cell>
          <cell r="BC108" t="str">
            <v>-</v>
          </cell>
          <cell r="BD108" t="str">
            <v>-</v>
          </cell>
          <cell r="BE108" t="str">
            <v>-</v>
          </cell>
          <cell r="BF108" t="str">
            <v>-</v>
          </cell>
          <cell r="BG108" t="str">
            <v>-</v>
          </cell>
          <cell r="BH108" t="str">
            <v>-</v>
          </cell>
          <cell r="BI108" t="str">
            <v>-</v>
          </cell>
          <cell r="BJ108" t="str">
            <v>-</v>
          </cell>
          <cell r="BK108" t="str">
            <v>-</v>
          </cell>
          <cell r="BL108" t="str">
            <v>-</v>
          </cell>
          <cell r="BM108" t="str">
            <v>-</v>
          </cell>
          <cell r="BN108" t="str">
            <v>-</v>
          </cell>
          <cell r="BO108" t="str">
            <v>-</v>
          </cell>
          <cell r="BP108" t="str">
            <v>-</v>
          </cell>
          <cell r="BQ108" t="str">
            <v>ленточный</v>
          </cell>
          <cell r="BS108" t="str">
            <v>Железобетонные</v>
          </cell>
          <cell r="BT108">
            <v>32844</v>
          </cell>
          <cell r="BU108">
            <v>8</v>
          </cell>
          <cell r="BV108" t="str">
            <v>Панельные</v>
          </cell>
          <cell r="BW108">
            <v>12145</v>
          </cell>
          <cell r="BX108">
            <v>2831</v>
          </cell>
          <cell r="BY108">
            <v>12145</v>
          </cell>
          <cell r="BZ108">
            <v>2831</v>
          </cell>
          <cell r="CA108" t="str">
            <v>облицованный плиткой</v>
          </cell>
          <cell r="CB108">
            <v>20965</v>
          </cell>
          <cell r="CC108">
            <v>4367</v>
          </cell>
          <cell r="CD108">
            <v>1</v>
          </cell>
          <cell r="CE108">
            <v>2726</v>
          </cell>
          <cell r="CF108" t="str">
            <v>не скатная</v>
          </cell>
          <cell r="CG108">
            <v>346</v>
          </cell>
          <cell r="CH108">
            <v>242</v>
          </cell>
          <cell r="CI108">
            <v>2255.5</v>
          </cell>
          <cell r="CJ108" t="str">
            <v>На лестничной клетке</v>
          </cell>
          <cell r="CK108">
            <v>7</v>
          </cell>
          <cell r="CL108">
            <v>312.96999999999997</v>
          </cell>
          <cell r="CM108">
            <v>117</v>
          </cell>
          <cell r="CR108">
            <v>22.4</v>
          </cell>
          <cell r="CZ108">
            <v>3</v>
          </cell>
          <cell r="DA108">
            <v>7</v>
          </cell>
          <cell r="DB108">
            <v>6756</v>
          </cell>
          <cell r="DC108">
            <v>3729.5</v>
          </cell>
          <cell r="DD108">
            <v>788</v>
          </cell>
          <cell r="DE108">
            <v>7675.5</v>
          </cell>
          <cell r="DF108">
            <v>0</v>
          </cell>
          <cell r="DG108">
            <v>0</v>
          </cell>
          <cell r="DH108">
            <v>7</v>
          </cell>
          <cell r="DI108">
            <v>0</v>
          </cell>
          <cell r="DK108">
            <v>244</v>
          </cell>
          <cell r="DL108">
            <v>7422</v>
          </cell>
          <cell r="DM108">
            <v>450</v>
          </cell>
          <cell r="DO108">
            <v>7230</v>
          </cell>
          <cell r="DQ108">
            <v>1624</v>
          </cell>
          <cell r="DR108">
            <v>0</v>
          </cell>
          <cell r="DS108">
            <v>0</v>
          </cell>
          <cell r="DT108">
            <v>28</v>
          </cell>
          <cell r="DU108">
            <v>56</v>
          </cell>
          <cell r="DV108">
            <v>56</v>
          </cell>
          <cell r="DW108">
            <v>7</v>
          </cell>
          <cell r="DX108" t="str">
            <v>внутренние</v>
          </cell>
          <cell r="EE108">
            <v>238</v>
          </cell>
          <cell r="EF108">
            <v>172.54999999999998</v>
          </cell>
          <cell r="EG108">
            <v>302</v>
          </cell>
          <cell r="EH108">
            <v>1449.6</v>
          </cell>
          <cell r="EI108">
            <v>49.98</v>
          </cell>
          <cell r="EK108">
            <v>19.53</v>
          </cell>
          <cell r="EL108">
            <v>107.10000000000001</v>
          </cell>
          <cell r="EM108">
            <v>104.72</v>
          </cell>
          <cell r="EN108">
            <v>48.75</v>
          </cell>
          <cell r="EO108">
            <v>75.599999999999994</v>
          </cell>
          <cell r="EP108">
            <v>54.6</v>
          </cell>
          <cell r="EQ108">
            <v>970</v>
          </cell>
          <cell r="ER108">
            <v>3.84</v>
          </cell>
          <cell r="ES108" t="str">
            <v>на 1-м этаже</v>
          </cell>
          <cell r="ET108" t="str">
            <v>Контейнер</v>
          </cell>
          <cell r="EU108">
            <v>0</v>
          </cell>
          <cell r="EV108">
            <v>4</v>
          </cell>
          <cell r="EW108">
            <v>0</v>
          </cell>
          <cell r="EX108">
            <v>0</v>
          </cell>
          <cell r="EY108">
            <v>0</v>
          </cell>
          <cell r="FH108">
            <v>0</v>
          </cell>
          <cell r="FI108">
            <v>9</v>
          </cell>
        </row>
        <row r="109">
          <cell r="A109">
            <v>280058</v>
          </cell>
          <cell r="B109" t="str">
            <v>Новочеремушкинская ул. д. 50</v>
          </cell>
          <cell r="C109" t="str">
            <v>Новочеремушкинская ул.</v>
          </cell>
          <cell r="D109">
            <v>50</v>
          </cell>
          <cell r="F109" t="str">
            <v>Протокол общего собрания собственников</v>
          </cell>
          <cell r="I109" t="str">
            <v>-</v>
          </cell>
          <cell r="K109" t="str">
            <v>-</v>
          </cell>
          <cell r="L109" t="str">
            <v>договор</v>
          </cell>
          <cell r="M109" t="str">
            <v>за счет регионального оператора</v>
          </cell>
          <cell r="N109">
            <v>1996</v>
          </cell>
          <cell r="O109">
            <v>1996</v>
          </cell>
          <cell r="P109" t="str">
            <v>П-44</v>
          </cell>
          <cell r="Q109" t="str">
            <v>МКД</v>
          </cell>
          <cell r="R109">
            <v>17</v>
          </cell>
          <cell r="S109">
            <v>14</v>
          </cell>
          <cell r="T109">
            <v>15</v>
          </cell>
          <cell r="U109">
            <v>16</v>
          </cell>
          <cell r="V109">
            <v>14</v>
          </cell>
          <cell r="W109">
            <v>924</v>
          </cell>
          <cell r="X109">
            <v>908</v>
          </cell>
          <cell r="Y109">
            <v>16</v>
          </cell>
          <cell r="Z109">
            <v>7</v>
          </cell>
          <cell r="AA109">
            <v>255</v>
          </cell>
          <cell r="AB109">
            <v>255</v>
          </cell>
          <cell r="AC109">
            <v>47</v>
          </cell>
          <cell r="AD109">
            <v>255</v>
          </cell>
          <cell r="AF109">
            <v>1</v>
          </cell>
          <cell r="AG109">
            <v>1</v>
          </cell>
          <cell r="AH109">
            <v>54720</v>
          </cell>
          <cell r="AI109">
            <v>52877.599999999999</v>
          </cell>
          <cell r="AJ109">
            <v>1842.4</v>
          </cell>
          <cell r="AK109">
            <v>20083.52</v>
          </cell>
          <cell r="AL109">
            <v>7325.5</v>
          </cell>
          <cell r="AM109">
            <v>3583</v>
          </cell>
          <cell r="AN109">
            <v>6923</v>
          </cell>
          <cell r="AP109">
            <v>4788.76</v>
          </cell>
          <cell r="AQ109">
            <v>1235.1299999999999</v>
          </cell>
          <cell r="AR109">
            <v>6086.97</v>
          </cell>
          <cell r="AS109">
            <v>288</v>
          </cell>
          <cell r="AT109" t="str">
            <v>Панельные</v>
          </cell>
          <cell r="AU109" t="str">
            <v>безрулонная</v>
          </cell>
          <cell r="AV109">
            <v>908</v>
          </cell>
          <cell r="AZ109" t="str">
            <v>нет</v>
          </cell>
          <cell r="BA109" t="str">
            <v>-</v>
          </cell>
          <cell r="BB109" t="str">
            <v>-</v>
          </cell>
          <cell r="BC109" t="str">
            <v>-</v>
          </cell>
          <cell r="BD109" t="str">
            <v>-</v>
          </cell>
          <cell r="BE109" t="str">
            <v>-</v>
          </cell>
          <cell r="BF109" t="str">
            <v>-</v>
          </cell>
          <cell r="BG109" t="str">
            <v>-</v>
          </cell>
          <cell r="BH109" t="str">
            <v>-</v>
          </cell>
          <cell r="BI109" t="str">
            <v>-</v>
          </cell>
          <cell r="BJ109" t="str">
            <v>-</v>
          </cell>
          <cell r="BK109" t="str">
            <v>-</v>
          </cell>
          <cell r="BL109" t="str">
            <v>-</v>
          </cell>
          <cell r="BM109" t="str">
            <v>-</v>
          </cell>
          <cell r="BN109" t="str">
            <v>-</v>
          </cell>
          <cell r="BO109" t="str">
            <v>-</v>
          </cell>
          <cell r="BP109" t="str">
            <v>-</v>
          </cell>
          <cell r="BQ109" t="str">
            <v>свайный</v>
          </cell>
          <cell r="BS109" t="str">
            <v>Железобетонные</v>
          </cell>
          <cell r="BT109">
            <v>0</v>
          </cell>
          <cell r="BU109">
            <v>16</v>
          </cell>
          <cell r="BV109" t="str">
            <v>Панельные</v>
          </cell>
          <cell r="BW109">
            <v>1537</v>
          </cell>
          <cell r="BX109">
            <v>6067</v>
          </cell>
          <cell r="BY109">
            <v>0</v>
          </cell>
          <cell r="BZ109">
            <v>6067</v>
          </cell>
          <cell r="CA109" t="str">
            <v>облицованный плиткой</v>
          </cell>
          <cell r="CB109">
            <v>4493</v>
          </cell>
          <cell r="CC109">
            <v>0</v>
          </cell>
          <cell r="CD109">
            <v>1</v>
          </cell>
          <cell r="CE109">
            <v>5870</v>
          </cell>
          <cell r="CF109" t="str">
            <v>не скатная</v>
          </cell>
          <cell r="CG109">
            <v>714</v>
          </cell>
          <cell r="CH109">
            <v>445</v>
          </cell>
          <cell r="CI109">
            <v>4788.76</v>
          </cell>
          <cell r="CJ109" t="str">
            <v>На лестничной клетке</v>
          </cell>
          <cell r="CK109">
            <v>15</v>
          </cell>
          <cell r="CL109">
            <v>654.87</v>
          </cell>
          <cell r="CM109">
            <v>240</v>
          </cell>
          <cell r="CR109">
            <v>52.5</v>
          </cell>
          <cell r="CZ109">
            <v>1</v>
          </cell>
          <cell r="DA109">
            <v>1</v>
          </cell>
          <cell r="DB109">
            <v>765</v>
          </cell>
          <cell r="DC109">
            <v>15230</v>
          </cell>
          <cell r="DD109">
            <v>2265</v>
          </cell>
          <cell r="DE109">
            <v>14382.5</v>
          </cell>
          <cell r="DF109">
            <v>0</v>
          </cell>
          <cell r="DG109">
            <v>0</v>
          </cell>
          <cell r="DH109">
            <v>15</v>
          </cell>
          <cell r="DI109">
            <v>0</v>
          </cell>
          <cell r="DK109">
            <v>482</v>
          </cell>
          <cell r="DL109">
            <v>10200</v>
          </cell>
          <cell r="DM109">
            <v>908</v>
          </cell>
          <cell r="DO109">
            <v>9737.5</v>
          </cell>
          <cell r="DQ109">
            <v>3472.5</v>
          </cell>
          <cell r="DR109">
            <v>0</v>
          </cell>
          <cell r="DS109">
            <v>0</v>
          </cell>
          <cell r="DT109">
            <v>60</v>
          </cell>
          <cell r="DU109">
            <v>90</v>
          </cell>
          <cell r="DV109">
            <v>90</v>
          </cell>
          <cell r="DW109">
            <v>15</v>
          </cell>
          <cell r="DX109" t="str">
            <v>внутренние</v>
          </cell>
          <cell r="EE109">
            <v>510</v>
          </cell>
          <cell r="EF109">
            <v>348</v>
          </cell>
          <cell r="EG109">
            <v>630</v>
          </cell>
          <cell r="EH109">
            <v>3024</v>
          </cell>
          <cell r="EI109">
            <v>100.8</v>
          </cell>
          <cell r="EK109">
            <v>41.85</v>
          </cell>
          <cell r="EL109">
            <v>229.5</v>
          </cell>
          <cell r="EM109">
            <v>211.2</v>
          </cell>
          <cell r="EN109">
            <v>98.8</v>
          </cell>
          <cell r="EO109">
            <v>162</v>
          </cell>
          <cell r="EP109">
            <v>113.8</v>
          </cell>
          <cell r="EQ109">
            <v>1693</v>
          </cell>
          <cell r="ER109">
            <v>6.71</v>
          </cell>
          <cell r="ES109" t="str">
            <v>на 1-м этаже</v>
          </cell>
          <cell r="ET109" t="str">
            <v>Контейнер</v>
          </cell>
          <cell r="EU109">
            <v>0</v>
          </cell>
          <cell r="EV109">
            <v>6</v>
          </cell>
          <cell r="EW109">
            <v>0</v>
          </cell>
          <cell r="EX109">
            <v>0</v>
          </cell>
          <cell r="EY109">
            <v>0</v>
          </cell>
          <cell r="FH109">
            <v>0</v>
          </cell>
          <cell r="FI109">
            <v>17</v>
          </cell>
        </row>
        <row r="110">
          <cell r="A110">
            <v>61052</v>
          </cell>
          <cell r="B110" t="str">
            <v>Новочеремушкинская ул. д. 52 к. 2</v>
          </cell>
          <cell r="C110" t="str">
            <v>Новочеремушкинская ул.</v>
          </cell>
          <cell r="D110">
            <v>52</v>
          </cell>
          <cell r="E110">
            <v>2</v>
          </cell>
          <cell r="F110" t="str">
            <v>Протокол общего собрания собственников</v>
          </cell>
          <cell r="I110" t="str">
            <v>-</v>
          </cell>
          <cell r="K110" t="str">
            <v>-</v>
          </cell>
          <cell r="L110" t="str">
            <v>договор</v>
          </cell>
          <cell r="M110" t="str">
            <v>за счет регионального оператора</v>
          </cell>
          <cell r="N110">
            <v>1994</v>
          </cell>
          <cell r="O110">
            <v>1994</v>
          </cell>
          <cell r="P110" t="str">
            <v>П-44</v>
          </cell>
          <cell r="Q110" t="str">
            <v>МКД</v>
          </cell>
          <cell r="R110">
            <v>17</v>
          </cell>
          <cell r="S110">
            <v>17</v>
          </cell>
          <cell r="T110">
            <v>5</v>
          </cell>
          <cell r="U110">
            <v>5</v>
          </cell>
          <cell r="V110">
            <v>5</v>
          </cell>
          <cell r="W110">
            <v>305</v>
          </cell>
          <cell r="X110">
            <v>301</v>
          </cell>
          <cell r="Y110">
            <v>4</v>
          </cell>
          <cell r="Z110">
            <v>1</v>
          </cell>
          <cell r="AA110">
            <v>85</v>
          </cell>
          <cell r="AB110">
            <v>85</v>
          </cell>
          <cell r="AC110">
            <v>20</v>
          </cell>
          <cell r="AD110">
            <v>85</v>
          </cell>
          <cell r="AF110">
            <v>1</v>
          </cell>
          <cell r="AG110">
            <v>1</v>
          </cell>
          <cell r="AH110">
            <v>18797.900000000001</v>
          </cell>
          <cell r="AI110">
            <v>18283.5</v>
          </cell>
          <cell r="AJ110">
            <v>514.4</v>
          </cell>
          <cell r="AK110">
            <v>6965.8</v>
          </cell>
          <cell r="AL110">
            <v>2742</v>
          </cell>
          <cell r="AM110">
            <v>1225</v>
          </cell>
          <cell r="AN110">
            <v>2647</v>
          </cell>
          <cell r="AP110">
            <v>1546.9</v>
          </cell>
          <cell r="AQ110">
            <v>422.06</v>
          </cell>
          <cell r="AR110">
            <v>1980.8400000000001</v>
          </cell>
          <cell r="AS110">
            <v>102</v>
          </cell>
          <cell r="AT110" t="str">
            <v>Панельные</v>
          </cell>
          <cell r="AU110" t="str">
            <v>рулонная</v>
          </cell>
          <cell r="AV110">
            <v>301</v>
          </cell>
          <cell r="AZ110" t="str">
            <v>нет</v>
          </cell>
          <cell r="BA110" t="str">
            <v>-</v>
          </cell>
          <cell r="BB110" t="str">
            <v>-</v>
          </cell>
          <cell r="BC110" t="str">
            <v>-</v>
          </cell>
          <cell r="BD110" t="str">
            <v>-</v>
          </cell>
          <cell r="BE110" t="str">
            <v>-</v>
          </cell>
          <cell r="BF110" t="str">
            <v>-</v>
          </cell>
          <cell r="BG110" t="str">
            <v>-</v>
          </cell>
          <cell r="BH110" t="str">
            <v>-</v>
          </cell>
          <cell r="BI110" t="str">
            <v>-</v>
          </cell>
          <cell r="BJ110" t="str">
            <v>-</v>
          </cell>
          <cell r="BK110" t="str">
            <v>-</v>
          </cell>
          <cell r="BL110" t="str">
            <v>-</v>
          </cell>
          <cell r="BM110" t="str">
            <v>-</v>
          </cell>
          <cell r="BN110" t="str">
            <v>-</v>
          </cell>
          <cell r="BO110" t="str">
            <v>-</v>
          </cell>
          <cell r="BP110" t="str">
            <v>-</v>
          </cell>
          <cell r="BQ110" t="str">
            <v>ленточный</v>
          </cell>
          <cell r="BS110" t="str">
            <v>Железобетонные</v>
          </cell>
          <cell r="BT110">
            <v>26554</v>
          </cell>
          <cell r="BU110">
            <v>6</v>
          </cell>
          <cell r="BV110" t="str">
            <v>Панельные</v>
          </cell>
          <cell r="BW110">
            <v>512</v>
          </cell>
          <cell r="BX110">
            <v>1562</v>
          </cell>
          <cell r="BY110">
            <v>8675</v>
          </cell>
          <cell r="BZ110">
            <v>1873</v>
          </cell>
          <cell r="CA110" t="str">
            <v>облицованный плиткой</v>
          </cell>
          <cell r="CB110">
            <v>14975</v>
          </cell>
          <cell r="CC110">
            <v>4536</v>
          </cell>
          <cell r="CD110">
            <v>1</v>
          </cell>
          <cell r="CE110">
            <v>1882</v>
          </cell>
          <cell r="CF110" t="str">
            <v>не скатная</v>
          </cell>
          <cell r="CG110">
            <v>254</v>
          </cell>
          <cell r="CH110">
            <v>178</v>
          </cell>
          <cell r="CI110">
            <v>1546.9</v>
          </cell>
          <cell r="CJ110" t="str">
            <v>На лестничной клетке</v>
          </cell>
          <cell r="CK110">
            <v>5</v>
          </cell>
          <cell r="CL110">
            <v>223.54999999999998</v>
          </cell>
          <cell r="CM110">
            <v>85</v>
          </cell>
          <cell r="CR110">
            <v>17.399999999999999</v>
          </cell>
          <cell r="CZ110">
            <v>2</v>
          </cell>
          <cell r="DA110">
            <v>5</v>
          </cell>
          <cell r="DB110">
            <v>1275</v>
          </cell>
          <cell r="DC110">
            <v>3825</v>
          </cell>
          <cell r="DD110">
            <v>720</v>
          </cell>
          <cell r="DE110">
            <v>5710</v>
          </cell>
          <cell r="DF110">
            <v>0</v>
          </cell>
          <cell r="DG110">
            <v>0</v>
          </cell>
          <cell r="DH110">
            <v>5</v>
          </cell>
          <cell r="DI110">
            <v>0</v>
          </cell>
          <cell r="DK110">
            <v>182</v>
          </cell>
          <cell r="DL110">
            <v>3806</v>
          </cell>
          <cell r="DM110">
            <v>301</v>
          </cell>
          <cell r="DO110">
            <v>3711</v>
          </cell>
          <cell r="DQ110">
            <v>315</v>
          </cell>
          <cell r="DR110">
            <v>0</v>
          </cell>
          <cell r="DS110">
            <v>0</v>
          </cell>
          <cell r="DT110">
            <v>20</v>
          </cell>
          <cell r="DU110">
            <v>10</v>
          </cell>
          <cell r="DV110">
            <v>10</v>
          </cell>
          <cell r="DW110">
            <v>5</v>
          </cell>
          <cell r="DX110" t="str">
            <v>внутренние</v>
          </cell>
          <cell r="EE110">
            <v>170</v>
          </cell>
          <cell r="EF110">
            <v>123.25</v>
          </cell>
          <cell r="EG110">
            <v>215</v>
          </cell>
          <cell r="EH110">
            <v>1032</v>
          </cell>
          <cell r="EI110">
            <v>35.699999999999996</v>
          </cell>
          <cell r="EK110">
            <v>13.95</v>
          </cell>
          <cell r="EL110">
            <v>76.5</v>
          </cell>
          <cell r="EM110">
            <v>74.800000000000011</v>
          </cell>
          <cell r="EN110">
            <v>33.15</v>
          </cell>
          <cell r="EO110">
            <v>54</v>
          </cell>
          <cell r="EP110">
            <v>33.5</v>
          </cell>
          <cell r="EQ110">
            <v>538</v>
          </cell>
          <cell r="ER110">
            <v>2.13</v>
          </cell>
          <cell r="ES110" t="str">
            <v>на 1-м этаже</v>
          </cell>
          <cell r="ET110" t="str">
            <v>Контейнер</v>
          </cell>
          <cell r="EU110">
            <v>0</v>
          </cell>
          <cell r="EV110">
            <v>2</v>
          </cell>
          <cell r="EW110">
            <v>0</v>
          </cell>
          <cell r="EX110">
            <v>0</v>
          </cell>
          <cell r="EY110">
            <v>0</v>
          </cell>
          <cell r="FH110">
            <v>0</v>
          </cell>
          <cell r="FI110">
            <v>7</v>
          </cell>
        </row>
        <row r="111">
          <cell r="A111">
            <v>17011</v>
          </cell>
          <cell r="B111" t="str">
            <v>Новочеремушкинская ул. д. 53 к. 1</v>
          </cell>
          <cell r="C111" t="str">
            <v>Новочеремушкинская ул.</v>
          </cell>
          <cell r="D111">
            <v>53</v>
          </cell>
          <cell r="E111">
            <v>1</v>
          </cell>
          <cell r="F111" t="str">
            <v>Протокол общего собрания собственников</v>
          </cell>
          <cell r="I111" t="str">
            <v>-</v>
          </cell>
          <cell r="K111" t="str">
            <v>-</v>
          </cell>
          <cell r="L111" t="str">
            <v>договор</v>
          </cell>
          <cell r="M111" t="str">
            <v>за счет регионального оператора</v>
          </cell>
          <cell r="N111">
            <v>1962</v>
          </cell>
          <cell r="O111">
            <v>1962</v>
          </cell>
          <cell r="P111" t="str">
            <v>II-18</v>
          </cell>
          <cell r="Q111" t="str">
            <v>МКД</v>
          </cell>
          <cell r="R111">
            <v>9</v>
          </cell>
          <cell r="S111">
            <v>9</v>
          </cell>
          <cell r="T111">
            <v>1</v>
          </cell>
          <cell r="U111">
            <v>1</v>
          </cell>
          <cell r="W111">
            <v>72</v>
          </cell>
          <cell r="X111">
            <v>72</v>
          </cell>
          <cell r="Y111">
            <v>0</v>
          </cell>
          <cell r="Z111">
            <v>0</v>
          </cell>
          <cell r="AA111">
            <v>18</v>
          </cell>
          <cell r="AB111">
            <v>19</v>
          </cell>
          <cell r="AC111">
            <v>1</v>
          </cell>
          <cell r="AD111">
            <v>24</v>
          </cell>
          <cell r="AF111">
            <v>1</v>
          </cell>
          <cell r="AG111">
            <v>1</v>
          </cell>
          <cell r="AH111">
            <v>2590.1</v>
          </cell>
          <cell r="AI111">
            <v>2590.1</v>
          </cell>
          <cell r="AJ111">
            <v>0</v>
          </cell>
          <cell r="AK111">
            <v>1190</v>
          </cell>
          <cell r="AL111">
            <v>393.2</v>
          </cell>
          <cell r="AM111">
            <v>207</v>
          </cell>
          <cell r="AN111">
            <v>188</v>
          </cell>
          <cell r="AP111">
            <v>397.5</v>
          </cell>
          <cell r="AQ111">
            <v>94.09</v>
          </cell>
          <cell r="AR111">
            <v>300.90999999999997</v>
          </cell>
          <cell r="AS111">
            <v>4.8</v>
          </cell>
          <cell r="AT111" t="str">
            <v>Блочные</v>
          </cell>
          <cell r="AU111" t="str">
            <v>рулонная</v>
          </cell>
          <cell r="AV111">
            <v>72</v>
          </cell>
          <cell r="AZ111" t="str">
            <v>нет</v>
          </cell>
          <cell r="BA111" t="str">
            <v>-</v>
          </cell>
          <cell r="BB111" t="str">
            <v>-</v>
          </cell>
          <cell r="BC111" t="str">
            <v>-</v>
          </cell>
          <cell r="BD111" t="str">
            <v>-</v>
          </cell>
          <cell r="BE111" t="str">
            <v>-</v>
          </cell>
          <cell r="BF111" t="str">
            <v>-</v>
          </cell>
          <cell r="BG111" t="str">
            <v>-</v>
          </cell>
          <cell r="BH111" t="str">
            <v>-</v>
          </cell>
          <cell r="BI111" t="str">
            <v>-</v>
          </cell>
          <cell r="BJ111" t="str">
            <v>-</v>
          </cell>
          <cell r="BK111" t="str">
            <v>-</v>
          </cell>
          <cell r="BL111" t="str">
            <v>-</v>
          </cell>
          <cell r="BM111" t="str">
            <v>-</v>
          </cell>
          <cell r="BN111" t="str">
            <v>-</v>
          </cell>
          <cell r="BO111" t="str">
            <v>-</v>
          </cell>
          <cell r="BP111" t="str">
            <v>-</v>
          </cell>
          <cell r="BQ111" t="str">
            <v>ленточный</v>
          </cell>
          <cell r="BS111" t="str">
            <v>Железобетонные</v>
          </cell>
          <cell r="BT111">
            <v>3774</v>
          </cell>
          <cell r="BU111">
            <v>2</v>
          </cell>
          <cell r="BV111" t="str">
            <v>Панельные</v>
          </cell>
          <cell r="BW111">
            <v>3713</v>
          </cell>
          <cell r="BX111">
            <v>935</v>
          </cell>
          <cell r="BY111">
            <v>735</v>
          </cell>
          <cell r="BZ111">
            <v>0</v>
          </cell>
          <cell r="CA111" t="str">
            <v>окрашенный</v>
          </cell>
          <cell r="CB111">
            <v>1713</v>
          </cell>
          <cell r="CC111">
            <v>1849</v>
          </cell>
          <cell r="CD111">
            <v>1</v>
          </cell>
          <cell r="CE111">
            <v>437</v>
          </cell>
          <cell r="CF111" t="str">
            <v>не скатная</v>
          </cell>
          <cell r="CG111">
            <v>84</v>
          </cell>
          <cell r="CH111">
            <v>58.8</v>
          </cell>
          <cell r="CI111">
            <v>397.5</v>
          </cell>
          <cell r="CJ111" t="str">
            <v>На лестничной клетке</v>
          </cell>
          <cell r="CK111">
            <v>1</v>
          </cell>
          <cell r="CL111">
            <v>23.669999999999998</v>
          </cell>
          <cell r="CM111">
            <v>4</v>
          </cell>
          <cell r="CR111">
            <v>1</v>
          </cell>
          <cell r="CZ111">
            <v>1</v>
          </cell>
          <cell r="DA111">
            <v>1</v>
          </cell>
          <cell r="DB111">
            <v>189</v>
          </cell>
          <cell r="DC111">
            <v>2356</v>
          </cell>
          <cell r="DD111">
            <v>61</v>
          </cell>
          <cell r="DE111">
            <v>947</v>
          </cell>
          <cell r="DF111">
            <v>0</v>
          </cell>
          <cell r="DG111">
            <v>0</v>
          </cell>
          <cell r="DH111">
            <v>1</v>
          </cell>
          <cell r="DI111">
            <v>198</v>
          </cell>
          <cell r="DK111">
            <v>118</v>
          </cell>
          <cell r="DL111">
            <v>850</v>
          </cell>
          <cell r="DM111">
            <v>72</v>
          </cell>
          <cell r="DO111">
            <v>702</v>
          </cell>
          <cell r="DQ111">
            <v>340</v>
          </cell>
          <cell r="DR111">
            <v>491</v>
          </cell>
          <cell r="DS111">
            <v>81</v>
          </cell>
          <cell r="DT111">
            <v>8</v>
          </cell>
          <cell r="DU111">
            <v>8</v>
          </cell>
          <cell r="DV111">
            <v>8</v>
          </cell>
          <cell r="DW111">
            <v>0</v>
          </cell>
          <cell r="DX111" t="str">
            <v>внутренние</v>
          </cell>
          <cell r="EE111">
            <v>9</v>
          </cell>
          <cell r="EF111">
            <v>26.9</v>
          </cell>
          <cell r="EG111">
            <v>22</v>
          </cell>
          <cell r="EH111">
            <v>105.6</v>
          </cell>
          <cell r="EI111">
            <v>0</v>
          </cell>
          <cell r="EK111">
            <v>2.79</v>
          </cell>
          <cell r="EL111">
            <v>2.16</v>
          </cell>
          <cell r="EM111">
            <v>21.78</v>
          </cell>
          <cell r="EN111">
            <v>7.8000000000000007</v>
          </cell>
          <cell r="EO111">
            <v>3.8</v>
          </cell>
          <cell r="EP111">
            <v>9.9</v>
          </cell>
          <cell r="EQ111">
            <v>125</v>
          </cell>
          <cell r="ER111">
            <v>0.5</v>
          </cell>
          <cell r="ES111" t="str">
            <v>в подвале</v>
          </cell>
          <cell r="ET111" t="str">
            <v>Переносной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FH111">
            <v>0</v>
          </cell>
          <cell r="FI111">
            <v>2</v>
          </cell>
        </row>
        <row r="112">
          <cell r="A112">
            <v>17012</v>
          </cell>
          <cell r="B112" t="str">
            <v>Новочеремушкинская ул. д. 53 к. 2</v>
          </cell>
          <cell r="C112" t="str">
            <v>Новочеремушкинская ул.</v>
          </cell>
          <cell r="D112">
            <v>53</v>
          </cell>
          <cell r="E112">
            <v>2</v>
          </cell>
          <cell r="F112" t="str">
            <v>Протокол общего собрания собственников</v>
          </cell>
          <cell r="I112" t="str">
            <v>-</v>
          </cell>
          <cell r="K112" t="str">
            <v>-</v>
          </cell>
          <cell r="L112" t="str">
            <v>договор</v>
          </cell>
          <cell r="M112" t="str">
            <v>за счет регионального оператора</v>
          </cell>
          <cell r="N112">
            <v>1963</v>
          </cell>
          <cell r="O112">
            <v>1963</v>
          </cell>
          <cell r="P112" t="str">
            <v>II-18</v>
          </cell>
          <cell r="Q112" t="str">
            <v>МКД</v>
          </cell>
          <cell r="R112">
            <v>9</v>
          </cell>
          <cell r="S112">
            <v>9</v>
          </cell>
          <cell r="T112">
            <v>1</v>
          </cell>
          <cell r="U112">
            <v>1</v>
          </cell>
          <cell r="W112">
            <v>72</v>
          </cell>
          <cell r="X112">
            <v>72</v>
          </cell>
          <cell r="Y112">
            <v>0</v>
          </cell>
          <cell r="Z112">
            <v>0</v>
          </cell>
          <cell r="AA112">
            <v>18</v>
          </cell>
          <cell r="AB112">
            <v>19</v>
          </cell>
          <cell r="AC112">
            <v>1</v>
          </cell>
          <cell r="AD112">
            <v>24</v>
          </cell>
          <cell r="AF112">
            <v>1</v>
          </cell>
          <cell r="AG112">
            <v>1</v>
          </cell>
          <cell r="AH112">
            <v>2583.6</v>
          </cell>
          <cell r="AI112">
            <v>2583.6</v>
          </cell>
          <cell r="AJ112">
            <v>0</v>
          </cell>
          <cell r="AK112">
            <v>1186.5999999999999</v>
          </cell>
          <cell r="AL112">
            <v>393.2</v>
          </cell>
          <cell r="AM112">
            <v>386</v>
          </cell>
          <cell r="AN112">
            <v>3</v>
          </cell>
          <cell r="AP112">
            <v>398.8</v>
          </cell>
          <cell r="AQ112">
            <v>99.36</v>
          </cell>
          <cell r="AR112">
            <v>289.64</v>
          </cell>
          <cell r="AS112">
            <v>4.8</v>
          </cell>
          <cell r="AT112" t="str">
            <v>Блочные</v>
          </cell>
          <cell r="AU112" t="str">
            <v>рулонная</v>
          </cell>
          <cell r="AV112">
            <v>72</v>
          </cell>
          <cell r="AZ112" t="str">
            <v>нет</v>
          </cell>
          <cell r="BA112" t="str">
            <v>-</v>
          </cell>
          <cell r="BB112" t="str">
            <v>-</v>
          </cell>
          <cell r="BC112" t="str">
            <v>-</v>
          </cell>
          <cell r="BD112" t="str">
            <v>-</v>
          </cell>
          <cell r="BE112" t="str">
            <v>-</v>
          </cell>
          <cell r="BF112" t="str">
            <v>-</v>
          </cell>
          <cell r="BG112" t="str">
            <v>-</v>
          </cell>
          <cell r="BH112" t="str">
            <v>-</v>
          </cell>
          <cell r="BI112" t="str">
            <v>-</v>
          </cell>
          <cell r="BJ112" t="str">
            <v>-</v>
          </cell>
          <cell r="BK112" t="str">
            <v>-</v>
          </cell>
          <cell r="BL112" t="str">
            <v>-</v>
          </cell>
          <cell r="BM112" t="str">
            <v>-</v>
          </cell>
          <cell r="BN112" t="str">
            <v>-</v>
          </cell>
          <cell r="BO112" t="str">
            <v>-</v>
          </cell>
          <cell r="BP112" t="str">
            <v>-</v>
          </cell>
          <cell r="BQ112" t="str">
            <v>ленточный</v>
          </cell>
          <cell r="BS112" t="str">
            <v>Железобетонные</v>
          </cell>
          <cell r="BT112">
            <v>3774</v>
          </cell>
          <cell r="BU112">
            <v>2</v>
          </cell>
          <cell r="BV112" t="str">
            <v>Панельные</v>
          </cell>
          <cell r="BW112">
            <v>3713</v>
          </cell>
          <cell r="BX112">
            <v>935</v>
          </cell>
          <cell r="BY112">
            <v>735</v>
          </cell>
          <cell r="BZ112">
            <v>0</v>
          </cell>
          <cell r="CA112" t="str">
            <v>окрашенный</v>
          </cell>
          <cell r="CB112">
            <v>1713</v>
          </cell>
          <cell r="CC112">
            <v>1849</v>
          </cell>
          <cell r="CD112">
            <v>1</v>
          </cell>
          <cell r="CE112">
            <v>439</v>
          </cell>
          <cell r="CF112" t="str">
            <v>не скатная</v>
          </cell>
          <cell r="CG112">
            <v>84</v>
          </cell>
          <cell r="CH112">
            <v>58.8</v>
          </cell>
          <cell r="CI112">
            <v>398.8</v>
          </cell>
          <cell r="CJ112" t="str">
            <v>На лестничной клетке</v>
          </cell>
          <cell r="CK112">
            <v>1</v>
          </cell>
          <cell r="CL112">
            <v>23.669999999999998</v>
          </cell>
          <cell r="CM112">
            <v>4</v>
          </cell>
          <cell r="CR112">
            <v>1</v>
          </cell>
          <cell r="CZ112">
            <v>1</v>
          </cell>
          <cell r="DA112">
            <v>1</v>
          </cell>
          <cell r="DB112">
            <v>189</v>
          </cell>
          <cell r="DC112">
            <v>2356</v>
          </cell>
          <cell r="DD112">
            <v>61</v>
          </cell>
          <cell r="DE112">
            <v>947</v>
          </cell>
          <cell r="DF112">
            <v>0</v>
          </cell>
          <cell r="DG112">
            <v>0</v>
          </cell>
          <cell r="DH112">
            <v>1</v>
          </cell>
          <cell r="DI112">
            <v>198</v>
          </cell>
          <cell r="DK112">
            <v>118</v>
          </cell>
          <cell r="DL112">
            <v>850</v>
          </cell>
          <cell r="DM112">
            <v>72</v>
          </cell>
          <cell r="DO112">
            <v>702</v>
          </cell>
          <cell r="DQ112">
            <v>340</v>
          </cell>
          <cell r="DR112">
            <v>491</v>
          </cell>
          <cell r="DS112">
            <v>81</v>
          </cell>
          <cell r="DT112">
            <v>8</v>
          </cell>
          <cell r="DU112">
            <v>8</v>
          </cell>
          <cell r="DV112">
            <v>8</v>
          </cell>
          <cell r="DW112">
            <v>0</v>
          </cell>
          <cell r="DX112" t="str">
            <v>внутренние</v>
          </cell>
          <cell r="EE112">
            <v>9</v>
          </cell>
          <cell r="EF112">
            <v>26.9</v>
          </cell>
          <cell r="EG112">
            <v>22</v>
          </cell>
          <cell r="EH112">
            <v>105.6</v>
          </cell>
          <cell r="EI112">
            <v>0</v>
          </cell>
          <cell r="EK112">
            <v>2.79</v>
          </cell>
          <cell r="EL112">
            <v>2.16</v>
          </cell>
          <cell r="EM112">
            <v>21.78</v>
          </cell>
          <cell r="EN112">
            <v>7.8000000000000007</v>
          </cell>
          <cell r="EO112">
            <v>3.8</v>
          </cell>
          <cell r="EP112">
            <v>10</v>
          </cell>
          <cell r="EQ112">
            <v>129</v>
          </cell>
          <cell r="ER112">
            <v>0.51</v>
          </cell>
          <cell r="ES112" t="str">
            <v>в подвале</v>
          </cell>
          <cell r="ET112" t="str">
            <v>Переносной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FH112">
            <v>0</v>
          </cell>
          <cell r="FI112">
            <v>2</v>
          </cell>
        </row>
        <row r="113">
          <cell r="A113">
            <v>17013</v>
          </cell>
          <cell r="B113" t="str">
            <v>Новочеремушкинская ул. д. 53 к. 3</v>
          </cell>
          <cell r="C113" t="str">
            <v>Новочеремушкинская ул.</v>
          </cell>
          <cell r="D113">
            <v>53</v>
          </cell>
          <cell r="E113">
            <v>3</v>
          </cell>
          <cell r="F113" t="str">
            <v>Протокол общего собрания собственников</v>
          </cell>
          <cell r="I113" t="str">
            <v>-</v>
          </cell>
          <cell r="K113" t="str">
            <v>-</v>
          </cell>
          <cell r="L113" t="str">
            <v>договор</v>
          </cell>
          <cell r="M113" t="str">
            <v>за счет регионального оператора</v>
          </cell>
          <cell r="N113">
            <v>1963</v>
          </cell>
          <cell r="O113">
            <v>1963</v>
          </cell>
          <cell r="P113" t="str">
            <v>II-18</v>
          </cell>
          <cell r="Q113" t="str">
            <v>МКД</v>
          </cell>
          <cell r="R113">
            <v>9</v>
          </cell>
          <cell r="S113">
            <v>9</v>
          </cell>
          <cell r="T113">
            <v>1</v>
          </cell>
          <cell r="U113">
            <v>1</v>
          </cell>
          <cell r="W113">
            <v>72</v>
          </cell>
          <cell r="X113">
            <v>71</v>
          </cell>
          <cell r="Y113">
            <v>1</v>
          </cell>
          <cell r="Z113">
            <v>0</v>
          </cell>
          <cell r="AA113">
            <v>18</v>
          </cell>
          <cell r="AB113">
            <v>19</v>
          </cell>
          <cell r="AC113">
            <v>1</v>
          </cell>
          <cell r="AD113">
            <v>24</v>
          </cell>
          <cell r="AF113">
            <v>1</v>
          </cell>
          <cell r="AG113">
            <v>1</v>
          </cell>
          <cell r="AH113">
            <v>2591.9999999999995</v>
          </cell>
          <cell r="AI113">
            <v>2555.3999999999996</v>
          </cell>
          <cell r="AJ113">
            <v>36.6</v>
          </cell>
          <cell r="AK113">
            <v>1175.2</v>
          </cell>
          <cell r="AL113">
            <v>393.2</v>
          </cell>
          <cell r="AM113">
            <v>367</v>
          </cell>
          <cell r="AN113">
            <v>14</v>
          </cell>
          <cell r="AP113">
            <v>397.1</v>
          </cell>
          <cell r="AQ113">
            <v>83.77</v>
          </cell>
          <cell r="AR113">
            <v>297.23</v>
          </cell>
          <cell r="AS113">
            <v>4.8</v>
          </cell>
          <cell r="AT113" t="str">
            <v>Блочные</v>
          </cell>
          <cell r="AU113" t="str">
            <v>рулонная</v>
          </cell>
          <cell r="AV113">
            <v>71</v>
          </cell>
          <cell r="AZ113" t="str">
            <v>нет</v>
          </cell>
          <cell r="BA113" t="str">
            <v>-</v>
          </cell>
          <cell r="BB113" t="str">
            <v>-</v>
          </cell>
          <cell r="BC113" t="str">
            <v>-</v>
          </cell>
          <cell r="BD113" t="str">
            <v>-</v>
          </cell>
          <cell r="BE113" t="str">
            <v>-</v>
          </cell>
          <cell r="BF113" t="str">
            <v>-</v>
          </cell>
          <cell r="BG113" t="str">
            <v>-</v>
          </cell>
          <cell r="BH113" t="str">
            <v>-</v>
          </cell>
          <cell r="BI113" t="str">
            <v>-</v>
          </cell>
          <cell r="BJ113" t="str">
            <v>-</v>
          </cell>
          <cell r="BK113" t="str">
            <v>-</v>
          </cell>
          <cell r="BL113" t="str">
            <v>-</v>
          </cell>
          <cell r="BM113" t="str">
            <v>-</v>
          </cell>
          <cell r="BN113" t="str">
            <v>-</v>
          </cell>
          <cell r="BO113" t="str">
            <v>-</v>
          </cell>
          <cell r="BP113" t="str">
            <v>-</v>
          </cell>
          <cell r="BQ113" t="str">
            <v>ленточный</v>
          </cell>
          <cell r="BS113" t="str">
            <v>Железобетонные</v>
          </cell>
          <cell r="BT113">
            <v>3774</v>
          </cell>
          <cell r="BU113">
            <v>2</v>
          </cell>
          <cell r="BV113" t="str">
            <v>Панельные</v>
          </cell>
          <cell r="BW113">
            <v>3713</v>
          </cell>
          <cell r="BX113">
            <v>935</v>
          </cell>
          <cell r="BY113">
            <v>735</v>
          </cell>
          <cell r="BZ113">
            <v>0</v>
          </cell>
          <cell r="CA113" t="str">
            <v>окрашенный</v>
          </cell>
          <cell r="CB113">
            <v>1713</v>
          </cell>
          <cell r="CC113">
            <v>1849</v>
          </cell>
          <cell r="CD113">
            <v>1</v>
          </cell>
          <cell r="CE113">
            <v>437</v>
          </cell>
          <cell r="CF113" t="str">
            <v>не скатная</v>
          </cell>
          <cell r="CG113">
            <v>84</v>
          </cell>
          <cell r="CH113">
            <v>58.8</v>
          </cell>
          <cell r="CI113">
            <v>397.1</v>
          </cell>
          <cell r="CJ113" t="str">
            <v>На лестничной клетке</v>
          </cell>
          <cell r="CK113">
            <v>1</v>
          </cell>
          <cell r="CL113">
            <v>23.669999999999998</v>
          </cell>
          <cell r="CM113">
            <v>4</v>
          </cell>
          <cell r="CR113">
            <v>1</v>
          </cell>
          <cell r="CZ113">
            <v>1</v>
          </cell>
          <cell r="DA113">
            <v>1</v>
          </cell>
          <cell r="DB113">
            <v>189</v>
          </cell>
          <cell r="DC113">
            <v>2356</v>
          </cell>
          <cell r="DD113">
            <v>61</v>
          </cell>
          <cell r="DE113">
            <v>947</v>
          </cell>
          <cell r="DF113">
            <v>0</v>
          </cell>
          <cell r="DG113">
            <v>0</v>
          </cell>
          <cell r="DH113">
            <v>1</v>
          </cell>
          <cell r="DI113">
            <v>198</v>
          </cell>
          <cell r="DK113">
            <v>118</v>
          </cell>
          <cell r="DL113">
            <v>850</v>
          </cell>
          <cell r="DM113">
            <v>71</v>
          </cell>
          <cell r="DO113">
            <v>702</v>
          </cell>
          <cell r="DQ113">
            <v>340</v>
          </cell>
          <cell r="DR113">
            <v>491</v>
          </cell>
          <cell r="DS113">
            <v>81</v>
          </cell>
          <cell r="DT113">
            <v>8</v>
          </cell>
          <cell r="DU113">
            <v>8</v>
          </cell>
          <cell r="DV113">
            <v>8</v>
          </cell>
          <cell r="DW113">
            <v>0</v>
          </cell>
          <cell r="DX113" t="str">
            <v>внутренние</v>
          </cell>
          <cell r="EE113">
            <v>9</v>
          </cell>
          <cell r="EF113">
            <v>26.9</v>
          </cell>
          <cell r="EG113">
            <v>22</v>
          </cell>
          <cell r="EH113">
            <v>105.6</v>
          </cell>
          <cell r="EI113">
            <v>0</v>
          </cell>
          <cell r="EK113">
            <v>2.79</v>
          </cell>
          <cell r="EL113">
            <v>2.16</v>
          </cell>
          <cell r="EM113">
            <v>21.78</v>
          </cell>
          <cell r="EN113">
            <v>7.8000000000000007</v>
          </cell>
          <cell r="EO113">
            <v>3.8</v>
          </cell>
          <cell r="EP113">
            <v>11.4</v>
          </cell>
          <cell r="EQ113">
            <v>111</v>
          </cell>
          <cell r="ER113">
            <v>0.44</v>
          </cell>
          <cell r="ES113" t="str">
            <v>в подвале</v>
          </cell>
          <cell r="ET113" t="str">
            <v>Переносной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FH113">
            <v>0</v>
          </cell>
          <cell r="FI113">
            <v>2</v>
          </cell>
        </row>
        <row r="114">
          <cell r="A114">
            <v>70007</v>
          </cell>
          <cell r="B114" t="str">
            <v>Новочеремушкинская ул. д. 53 к. 4</v>
          </cell>
          <cell r="C114" t="str">
            <v>Новочеремушкинская ул.</v>
          </cell>
          <cell r="D114">
            <v>53</v>
          </cell>
          <cell r="E114">
            <v>4</v>
          </cell>
          <cell r="F114" t="str">
            <v>Протокол общего собрания собственников</v>
          </cell>
          <cell r="I114" t="str">
            <v>-</v>
          </cell>
          <cell r="K114" t="str">
            <v>-</v>
          </cell>
          <cell r="L114" t="str">
            <v>договор</v>
          </cell>
          <cell r="M114" t="str">
            <v>за счет регионального оператора</v>
          </cell>
          <cell r="N114">
            <v>1995</v>
          </cell>
          <cell r="O114">
            <v>1995</v>
          </cell>
          <cell r="P114" t="str">
            <v>П-44</v>
          </cell>
          <cell r="Q114" t="str">
            <v>МКД</v>
          </cell>
          <cell r="R114">
            <v>17</v>
          </cell>
          <cell r="S114">
            <v>17</v>
          </cell>
          <cell r="T114">
            <v>2</v>
          </cell>
          <cell r="U114">
            <v>2</v>
          </cell>
          <cell r="V114">
            <v>2</v>
          </cell>
          <cell r="W114">
            <v>137</v>
          </cell>
          <cell r="X114">
            <v>135</v>
          </cell>
          <cell r="Y114">
            <v>2</v>
          </cell>
          <cell r="Z114">
            <v>1</v>
          </cell>
          <cell r="AA114">
            <v>34</v>
          </cell>
          <cell r="AB114">
            <v>34</v>
          </cell>
          <cell r="AC114">
            <v>8</v>
          </cell>
          <cell r="AD114">
            <v>34</v>
          </cell>
          <cell r="AF114">
            <v>1</v>
          </cell>
          <cell r="AG114">
            <v>1</v>
          </cell>
          <cell r="AH114">
            <v>7486.4000000000015</v>
          </cell>
          <cell r="AI114">
            <v>7413.0000000000018</v>
          </cell>
          <cell r="AJ114">
            <v>73.400000000000006</v>
          </cell>
          <cell r="AK114">
            <v>2942.7000000000003</v>
          </cell>
          <cell r="AL114">
            <v>408</v>
          </cell>
          <cell r="AM114">
            <v>493.3</v>
          </cell>
          <cell r="AN114">
            <v>1164.4000000000001</v>
          </cell>
          <cell r="AP114">
            <v>642.5</v>
          </cell>
          <cell r="AQ114">
            <v>194.38</v>
          </cell>
          <cell r="AR114">
            <v>829.62</v>
          </cell>
          <cell r="AS114">
            <v>38.4</v>
          </cell>
          <cell r="AT114" t="str">
            <v>Панельные</v>
          </cell>
          <cell r="AU114" t="str">
            <v>рулонная</v>
          </cell>
          <cell r="AV114">
            <v>135</v>
          </cell>
          <cell r="AZ114" t="str">
            <v>нет</v>
          </cell>
          <cell r="BA114" t="str">
            <v>-</v>
          </cell>
          <cell r="BB114" t="str">
            <v>-</v>
          </cell>
          <cell r="BC114" t="str">
            <v>-</v>
          </cell>
          <cell r="BD114" t="str">
            <v>-</v>
          </cell>
          <cell r="BE114" t="str">
            <v>-</v>
          </cell>
          <cell r="BF114" t="str">
            <v>-</v>
          </cell>
          <cell r="BG114" t="str">
            <v>-</v>
          </cell>
          <cell r="BH114" t="str">
            <v>-</v>
          </cell>
          <cell r="BI114" t="str">
            <v>-</v>
          </cell>
          <cell r="BJ114" t="str">
            <v>-</v>
          </cell>
          <cell r="BK114" t="str">
            <v>-</v>
          </cell>
          <cell r="BL114" t="str">
            <v>-</v>
          </cell>
          <cell r="BM114" t="str">
            <v>-</v>
          </cell>
          <cell r="BN114" t="str">
            <v>-</v>
          </cell>
          <cell r="BO114" t="str">
            <v>-</v>
          </cell>
          <cell r="BP114" t="str">
            <v>-</v>
          </cell>
          <cell r="BQ114" t="str">
            <v>ленточный</v>
          </cell>
          <cell r="BS114" t="str">
            <v>Железобетонные</v>
          </cell>
          <cell r="BT114">
            <v>30600</v>
          </cell>
          <cell r="BU114">
            <v>3</v>
          </cell>
          <cell r="BV114" t="str">
            <v>Панельные</v>
          </cell>
          <cell r="BW114">
            <v>3447</v>
          </cell>
          <cell r="BX114">
            <v>0</v>
          </cell>
          <cell r="BY114">
            <v>3447</v>
          </cell>
          <cell r="BZ114">
            <v>1122</v>
          </cell>
          <cell r="CA114" t="str">
            <v>облицованный плиткой</v>
          </cell>
          <cell r="CB114">
            <v>5990</v>
          </cell>
          <cell r="CC114">
            <v>2785</v>
          </cell>
          <cell r="CD114">
            <v>1</v>
          </cell>
          <cell r="CE114">
            <v>774</v>
          </cell>
          <cell r="CF114" t="str">
            <v>не скатная</v>
          </cell>
          <cell r="CG114">
            <v>124</v>
          </cell>
          <cell r="CH114">
            <v>86</v>
          </cell>
          <cell r="CI114">
            <v>642.5</v>
          </cell>
          <cell r="CJ114" t="str">
            <v>На лестничной клетке</v>
          </cell>
          <cell r="CK114">
            <v>2</v>
          </cell>
          <cell r="CL114">
            <v>89.42</v>
          </cell>
          <cell r="CM114">
            <v>32</v>
          </cell>
          <cell r="CR114">
            <v>7</v>
          </cell>
          <cell r="CZ114">
            <v>1</v>
          </cell>
          <cell r="DA114">
            <v>2</v>
          </cell>
          <cell r="DB114">
            <v>102</v>
          </cell>
          <cell r="DC114">
            <v>2037</v>
          </cell>
          <cell r="DD114">
            <v>224</v>
          </cell>
          <cell r="DE114">
            <v>2105</v>
          </cell>
          <cell r="DF114">
            <v>0</v>
          </cell>
          <cell r="DG114">
            <v>0</v>
          </cell>
          <cell r="DH114">
            <v>2</v>
          </cell>
          <cell r="DI114">
            <v>0</v>
          </cell>
          <cell r="DK114">
            <v>60</v>
          </cell>
          <cell r="DL114">
            <v>1658</v>
          </cell>
          <cell r="DM114">
            <v>135</v>
          </cell>
          <cell r="DO114">
            <v>1366</v>
          </cell>
          <cell r="DQ114">
            <v>150</v>
          </cell>
          <cell r="DR114">
            <v>0</v>
          </cell>
          <cell r="DS114">
            <v>0</v>
          </cell>
          <cell r="DT114">
            <v>8</v>
          </cell>
          <cell r="DU114">
            <v>12</v>
          </cell>
          <cell r="DV114">
            <v>12</v>
          </cell>
          <cell r="DW114">
            <v>2</v>
          </cell>
          <cell r="DX114" t="str">
            <v>внутренние</v>
          </cell>
          <cell r="EE114">
            <v>68</v>
          </cell>
          <cell r="EF114">
            <v>49.3</v>
          </cell>
          <cell r="EG114">
            <v>84</v>
          </cell>
          <cell r="EH114">
            <v>403.2</v>
          </cell>
          <cell r="EI114">
            <v>14.28</v>
          </cell>
          <cell r="EK114">
            <v>5.58</v>
          </cell>
          <cell r="EL114">
            <v>30.6</v>
          </cell>
          <cell r="EM114">
            <v>29.92</v>
          </cell>
          <cell r="EN114">
            <v>14.950000000000001</v>
          </cell>
          <cell r="EO114">
            <v>21.6</v>
          </cell>
          <cell r="EP114">
            <v>15</v>
          </cell>
          <cell r="EQ114">
            <v>275</v>
          </cell>
          <cell r="ER114">
            <v>1.0900000000000001</v>
          </cell>
          <cell r="ES114" t="str">
            <v>на 1-м этаже</v>
          </cell>
          <cell r="ET114" t="str">
            <v>Переносной</v>
          </cell>
          <cell r="EU114">
            <v>0</v>
          </cell>
          <cell r="EV114">
            <v>1</v>
          </cell>
          <cell r="EW114">
            <v>0</v>
          </cell>
          <cell r="EX114">
            <v>0</v>
          </cell>
          <cell r="EY114">
            <v>0</v>
          </cell>
          <cell r="FH114">
            <v>0</v>
          </cell>
          <cell r="FI114">
            <v>3</v>
          </cell>
        </row>
        <row r="115">
          <cell r="A115">
            <v>17017</v>
          </cell>
          <cell r="B115" t="str">
            <v>Новочеремушкинская ул. д. 55 к. 1</v>
          </cell>
          <cell r="C115" t="str">
            <v>Новочеремушкинская ул.</v>
          </cell>
          <cell r="D115">
            <v>55</v>
          </cell>
          <cell r="E115">
            <v>1</v>
          </cell>
          <cell r="F115" t="str">
            <v>Протокол общего собрания собственников</v>
          </cell>
          <cell r="I115" t="str">
            <v>-</v>
          </cell>
          <cell r="K115" t="str">
            <v>-</v>
          </cell>
          <cell r="L115" t="str">
            <v>договор</v>
          </cell>
          <cell r="M115" t="str">
            <v>за счет регионального оператора</v>
          </cell>
          <cell r="N115">
            <v>1962</v>
          </cell>
          <cell r="O115">
            <v>1962</v>
          </cell>
          <cell r="P115" t="str">
            <v>II-18</v>
          </cell>
          <cell r="Q115" t="str">
            <v>МКД</v>
          </cell>
          <cell r="R115">
            <v>9</v>
          </cell>
          <cell r="S115">
            <v>9</v>
          </cell>
          <cell r="T115">
            <v>1</v>
          </cell>
          <cell r="U115">
            <v>1</v>
          </cell>
          <cell r="W115">
            <v>72</v>
          </cell>
          <cell r="X115">
            <v>71</v>
          </cell>
          <cell r="Y115">
            <v>1</v>
          </cell>
          <cell r="Z115">
            <v>1</v>
          </cell>
          <cell r="AA115">
            <v>18</v>
          </cell>
          <cell r="AB115">
            <v>19</v>
          </cell>
          <cell r="AC115">
            <v>1</v>
          </cell>
          <cell r="AD115">
            <v>24</v>
          </cell>
          <cell r="AF115">
            <v>1</v>
          </cell>
          <cell r="AG115">
            <v>1</v>
          </cell>
          <cell r="AH115">
            <v>2574.4999999999995</v>
          </cell>
          <cell r="AI115">
            <v>2527.9999999999995</v>
          </cell>
          <cell r="AJ115">
            <v>46.5</v>
          </cell>
          <cell r="AK115">
            <v>1133.8</v>
          </cell>
          <cell r="AL115">
            <v>393.2</v>
          </cell>
          <cell r="AM115">
            <v>223</v>
          </cell>
          <cell r="AN115">
            <v>120</v>
          </cell>
          <cell r="AP115">
            <v>395.4</v>
          </cell>
          <cell r="AQ115">
            <v>71.81</v>
          </cell>
          <cell r="AR115">
            <v>271.19</v>
          </cell>
          <cell r="AS115">
            <v>4.8</v>
          </cell>
          <cell r="AT115" t="str">
            <v>Блочные</v>
          </cell>
          <cell r="AU115" t="str">
            <v>рулонная</v>
          </cell>
          <cell r="AV115">
            <v>71</v>
          </cell>
          <cell r="AZ115" t="str">
            <v>нет</v>
          </cell>
          <cell r="BA115" t="str">
            <v>-</v>
          </cell>
          <cell r="BB115" t="str">
            <v>-</v>
          </cell>
          <cell r="BC115" t="str">
            <v>-</v>
          </cell>
          <cell r="BD115" t="str">
            <v>-</v>
          </cell>
          <cell r="BE115" t="str">
            <v>-</v>
          </cell>
          <cell r="BF115" t="str">
            <v>-</v>
          </cell>
          <cell r="BG115" t="str">
            <v>-</v>
          </cell>
          <cell r="BH115" t="str">
            <v>-</v>
          </cell>
          <cell r="BI115" t="str">
            <v>-</v>
          </cell>
          <cell r="BJ115" t="str">
            <v>-</v>
          </cell>
          <cell r="BK115" t="str">
            <v>-</v>
          </cell>
          <cell r="BL115" t="str">
            <v>-</v>
          </cell>
          <cell r="BM115" t="str">
            <v>-</v>
          </cell>
          <cell r="BN115" t="str">
            <v>-</v>
          </cell>
          <cell r="BO115" t="str">
            <v>-</v>
          </cell>
          <cell r="BP115" t="str">
            <v>-</v>
          </cell>
          <cell r="BQ115" t="str">
            <v>ленточный</v>
          </cell>
          <cell r="BS115" t="str">
            <v>Железобетонные</v>
          </cell>
          <cell r="BT115">
            <v>3774</v>
          </cell>
          <cell r="BU115">
            <v>2</v>
          </cell>
          <cell r="BV115" t="str">
            <v>Панельные</v>
          </cell>
          <cell r="BW115">
            <v>3713</v>
          </cell>
          <cell r="BX115">
            <v>935</v>
          </cell>
          <cell r="BY115">
            <v>735</v>
          </cell>
          <cell r="BZ115">
            <v>0</v>
          </cell>
          <cell r="CA115" t="str">
            <v>окрашенный</v>
          </cell>
          <cell r="CB115">
            <v>1713</v>
          </cell>
          <cell r="CC115">
            <v>1849</v>
          </cell>
          <cell r="CD115">
            <v>1</v>
          </cell>
          <cell r="CE115">
            <v>435</v>
          </cell>
          <cell r="CF115" t="str">
            <v>не скатная</v>
          </cell>
          <cell r="CG115">
            <v>84</v>
          </cell>
          <cell r="CH115">
            <v>58.8</v>
          </cell>
          <cell r="CI115">
            <v>395.4</v>
          </cell>
          <cell r="CJ115" t="str">
            <v>На лестничной клетке</v>
          </cell>
          <cell r="CK115">
            <v>1</v>
          </cell>
          <cell r="CL115">
            <v>23.669999999999998</v>
          </cell>
          <cell r="CM115">
            <v>4</v>
          </cell>
          <cell r="CR115">
            <v>2</v>
          </cell>
          <cell r="CZ115">
            <v>1</v>
          </cell>
          <cell r="DA115">
            <v>1</v>
          </cell>
          <cell r="DB115">
            <v>189</v>
          </cell>
          <cell r="DC115">
            <v>2356</v>
          </cell>
          <cell r="DD115">
            <v>61</v>
          </cell>
          <cell r="DE115">
            <v>947</v>
          </cell>
          <cell r="DF115">
            <v>0</v>
          </cell>
          <cell r="DG115">
            <v>0</v>
          </cell>
          <cell r="DH115">
            <v>1</v>
          </cell>
          <cell r="DI115">
            <v>198</v>
          </cell>
          <cell r="DK115">
            <v>118</v>
          </cell>
          <cell r="DL115">
            <v>850</v>
          </cell>
          <cell r="DM115">
            <v>71</v>
          </cell>
          <cell r="DO115">
            <v>702</v>
          </cell>
          <cell r="DQ115">
            <v>340</v>
          </cell>
          <cell r="DR115">
            <v>491</v>
          </cell>
          <cell r="DS115">
            <v>81</v>
          </cell>
          <cell r="DT115">
            <v>8</v>
          </cell>
          <cell r="DU115">
            <v>8</v>
          </cell>
          <cell r="DV115">
            <v>8</v>
          </cell>
          <cell r="DW115">
            <v>0</v>
          </cell>
          <cell r="DX115" t="str">
            <v>внутренние</v>
          </cell>
          <cell r="EE115">
            <v>9</v>
          </cell>
          <cell r="EF115">
            <v>26.9</v>
          </cell>
          <cell r="EG115">
            <v>22</v>
          </cell>
          <cell r="EH115">
            <v>105.6</v>
          </cell>
          <cell r="EI115">
            <v>0</v>
          </cell>
          <cell r="EK115">
            <v>2.79</v>
          </cell>
          <cell r="EL115">
            <v>2.16</v>
          </cell>
          <cell r="EM115">
            <v>21.78</v>
          </cell>
          <cell r="EN115">
            <v>7.8000000000000007</v>
          </cell>
          <cell r="EO115">
            <v>3.8</v>
          </cell>
          <cell r="EP115">
            <v>12.5</v>
          </cell>
          <cell r="EQ115">
            <v>123</v>
          </cell>
          <cell r="ER115">
            <v>0.49</v>
          </cell>
          <cell r="ES115" t="str">
            <v>в подвале</v>
          </cell>
          <cell r="ET115" t="str">
            <v>Переносной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FH115">
            <v>0</v>
          </cell>
          <cell r="FI115">
            <v>2</v>
          </cell>
        </row>
        <row r="116">
          <cell r="A116">
            <v>68167</v>
          </cell>
          <cell r="B116" t="str">
            <v>Новочеремушкинская ул. д. 57 к. 1</v>
          </cell>
          <cell r="C116" t="str">
            <v>Новочеремушкинская ул.</v>
          </cell>
          <cell r="D116">
            <v>57</v>
          </cell>
          <cell r="E116">
            <v>1</v>
          </cell>
          <cell r="F116" t="str">
            <v>Протокол общего собрания собственников</v>
          </cell>
          <cell r="I116" t="str">
            <v>-</v>
          </cell>
          <cell r="K116" t="str">
            <v>-</v>
          </cell>
          <cell r="L116" t="str">
            <v>договор</v>
          </cell>
          <cell r="M116" t="str">
            <v>за счет регионального оператора</v>
          </cell>
          <cell r="N116">
            <v>2002</v>
          </cell>
          <cell r="O116">
            <v>2002</v>
          </cell>
          <cell r="P116" t="str">
            <v>П-44Т</v>
          </cell>
          <cell r="Q116" t="str">
            <v>МКД</v>
          </cell>
          <cell r="R116">
            <v>17</v>
          </cell>
          <cell r="S116">
            <v>17</v>
          </cell>
          <cell r="T116">
            <v>3</v>
          </cell>
          <cell r="U116">
            <v>3</v>
          </cell>
          <cell r="V116">
            <v>3</v>
          </cell>
          <cell r="W116">
            <v>206</v>
          </cell>
          <cell r="X116">
            <v>202</v>
          </cell>
          <cell r="Y116">
            <v>4</v>
          </cell>
          <cell r="Z116">
            <v>4</v>
          </cell>
          <cell r="AA116">
            <v>48</v>
          </cell>
          <cell r="AB116">
            <v>48</v>
          </cell>
          <cell r="AC116">
            <v>12</v>
          </cell>
          <cell r="AD116">
            <v>48</v>
          </cell>
          <cell r="AF116">
            <v>1</v>
          </cell>
          <cell r="AG116">
            <v>1</v>
          </cell>
          <cell r="AH116">
            <v>11481.600000000009</v>
          </cell>
          <cell r="AI116">
            <v>11418.70000000001</v>
          </cell>
          <cell r="AJ116">
            <v>62.9</v>
          </cell>
          <cell r="AK116">
            <v>4154</v>
          </cell>
          <cell r="AL116">
            <v>576</v>
          </cell>
          <cell r="AM116">
            <v>689</v>
          </cell>
          <cell r="AN116">
            <v>1244</v>
          </cell>
          <cell r="AP116">
            <v>1110.5</v>
          </cell>
          <cell r="AQ116">
            <v>247.42</v>
          </cell>
          <cell r="AR116">
            <v>1175.58</v>
          </cell>
          <cell r="AS116">
            <v>57.599999999999994</v>
          </cell>
          <cell r="AT116" t="str">
            <v>Панельные</v>
          </cell>
          <cell r="AU116" t="str">
            <v>рулонная</v>
          </cell>
          <cell r="AV116">
            <v>202</v>
          </cell>
          <cell r="AZ116" t="str">
            <v>нет</v>
          </cell>
          <cell r="BA116" t="str">
            <v>-</v>
          </cell>
          <cell r="BB116" t="str">
            <v>-</v>
          </cell>
          <cell r="BC116" t="str">
            <v>-</v>
          </cell>
          <cell r="BD116" t="str">
            <v>-</v>
          </cell>
          <cell r="BE116" t="str">
            <v>-</v>
          </cell>
          <cell r="BF116" t="str">
            <v>-</v>
          </cell>
          <cell r="BG116" t="str">
            <v>-</v>
          </cell>
          <cell r="BH116" t="str">
            <v>-</v>
          </cell>
          <cell r="BI116" t="str">
            <v>-</v>
          </cell>
          <cell r="BJ116" t="str">
            <v>-</v>
          </cell>
          <cell r="BK116" t="str">
            <v>-</v>
          </cell>
          <cell r="BL116" t="str">
            <v>-</v>
          </cell>
          <cell r="BM116" t="str">
            <v>-</v>
          </cell>
          <cell r="BN116" t="str">
            <v>-</v>
          </cell>
          <cell r="BO116" t="str">
            <v>-</v>
          </cell>
          <cell r="BP116" t="str">
            <v>-</v>
          </cell>
          <cell r="BQ116" t="str">
            <v>свайный</v>
          </cell>
          <cell r="BS116" t="str">
            <v>Железобетонные</v>
          </cell>
          <cell r="BT116">
            <v>15220</v>
          </cell>
          <cell r="BU116">
            <v>4</v>
          </cell>
          <cell r="BV116" t="str">
            <v>Панельные</v>
          </cell>
          <cell r="BW116">
            <v>5205</v>
          </cell>
          <cell r="BX116">
            <v>10164.6</v>
          </cell>
          <cell r="BY116">
            <v>5205</v>
          </cell>
          <cell r="BZ116">
            <v>168</v>
          </cell>
          <cell r="CA116" t="str">
            <v>облицованный плиткой</v>
          </cell>
          <cell r="CB116">
            <v>42840</v>
          </cell>
          <cell r="CC116">
            <v>1242.4000000000001</v>
          </cell>
          <cell r="CD116">
            <v>1</v>
          </cell>
          <cell r="CE116">
            <v>1222</v>
          </cell>
          <cell r="CF116" t="str">
            <v>не скатная</v>
          </cell>
          <cell r="CG116">
            <v>164</v>
          </cell>
          <cell r="CH116">
            <v>114</v>
          </cell>
          <cell r="CI116">
            <v>1110.5</v>
          </cell>
          <cell r="CJ116" t="str">
            <v>На лестничной клетке</v>
          </cell>
          <cell r="CK116">
            <v>3</v>
          </cell>
          <cell r="CL116">
            <v>134.13</v>
          </cell>
          <cell r="CM116">
            <v>48</v>
          </cell>
          <cell r="CR116">
            <v>8.4</v>
          </cell>
          <cell r="CZ116">
            <v>1</v>
          </cell>
          <cell r="DA116">
            <v>1</v>
          </cell>
          <cell r="DB116">
            <v>612</v>
          </cell>
          <cell r="DC116">
            <v>3060</v>
          </cell>
          <cell r="DD116">
            <v>465</v>
          </cell>
          <cell r="DE116">
            <v>4473</v>
          </cell>
          <cell r="DF116">
            <v>0</v>
          </cell>
          <cell r="DG116">
            <v>0</v>
          </cell>
          <cell r="DH116">
            <v>3</v>
          </cell>
          <cell r="DI116">
            <v>612</v>
          </cell>
          <cell r="DK116">
            <v>220</v>
          </cell>
          <cell r="DL116">
            <v>1794</v>
          </cell>
          <cell r="DM116">
            <v>202</v>
          </cell>
          <cell r="DO116">
            <v>3560</v>
          </cell>
          <cell r="DQ116">
            <v>1006</v>
          </cell>
          <cell r="DR116">
            <v>0</v>
          </cell>
          <cell r="DS116">
            <v>0</v>
          </cell>
          <cell r="DT116">
            <v>12</v>
          </cell>
          <cell r="DU116">
            <v>12</v>
          </cell>
          <cell r="DV116">
            <v>12</v>
          </cell>
          <cell r="DW116">
            <v>3</v>
          </cell>
          <cell r="DX116" t="str">
            <v>внутренние</v>
          </cell>
          <cell r="EE116">
            <v>99</v>
          </cell>
          <cell r="EF116">
            <v>73.95</v>
          </cell>
          <cell r="EG116">
            <v>351</v>
          </cell>
          <cell r="EH116">
            <v>1684.8</v>
          </cell>
          <cell r="EI116">
            <v>21.419999999999998</v>
          </cell>
          <cell r="EK116">
            <v>8.370000000000001</v>
          </cell>
          <cell r="EL116">
            <v>45.900000000000006</v>
          </cell>
          <cell r="EM116">
            <v>44.88</v>
          </cell>
          <cell r="EN116">
            <v>22.1</v>
          </cell>
          <cell r="EO116">
            <v>32.4</v>
          </cell>
          <cell r="EP116">
            <v>21.3</v>
          </cell>
          <cell r="EQ116">
            <v>358</v>
          </cell>
          <cell r="ER116">
            <v>1.42</v>
          </cell>
          <cell r="ES116" t="str">
            <v>на 1-м этаже</v>
          </cell>
          <cell r="ET116" t="str">
            <v>Контейнер</v>
          </cell>
          <cell r="EU116">
            <v>3</v>
          </cell>
          <cell r="EV116">
            <v>1</v>
          </cell>
          <cell r="EW116">
            <v>0</v>
          </cell>
          <cell r="EX116">
            <v>0</v>
          </cell>
          <cell r="EY116">
            <v>0</v>
          </cell>
          <cell r="FH116">
            <v>0</v>
          </cell>
          <cell r="FI116">
            <v>5</v>
          </cell>
        </row>
        <row r="117">
          <cell r="A117">
            <v>70008</v>
          </cell>
          <cell r="B117" t="str">
            <v>Новочеремушкинская ул. д. 57 к. 2</v>
          </cell>
          <cell r="C117" t="str">
            <v>Новочеремушкинская ул.</v>
          </cell>
          <cell r="D117">
            <v>57</v>
          </cell>
          <cell r="E117">
            <v>2</v>
          </cell>
          <cell r="F117" t="str">
            <v>Протокол общего собрания собственников</v>
          </cell>
          <cell r="I117" t="str">
            <v>-</v>
          </cell>
          <cell r="K117" t="str">
            <v>-</v>
          </cell>
          <cell r="L117" t="str">
            <v>договор</v>
          </cell>
          <cell r="M117" t="str">
            <v>за счет регионального оператора</v>
          </cell>
          <cell r="N117">
            <v>1995</v>
          </cell>
          <cell r="O117">
            <v>1995</v>
          </cell>
          <cell r="P117" t="str">
            <v>П-44</v>
          </cell>
          <cell r="Q117" t="str">
            <v>МКД</v>
          </cell>
          <cell r="R117">
            <v>17</v>
          </cell>
          <cell r="S117">
            <v>17</v>
          </cell>
          <cell r="T117">
            <v>4</v>
          </cell>
          <cell r="U117">
            <v>4</v>
          </cell>
          <cell r="V117">
            <v>4</v>
          </cell>
          <cell r="W117">
            <v>254</v>
          </cell>
          <cell r="X117">
            <v>249</v>
          </cell>
          <cell r="Y117">
            <v>5</v>
          </cell>
          <cell r="Z117">
            <v>2</v>
          </cell>
          <cell r="AA117">
            <v>68</v>
          </cell>
          <cell r="AB117">
            <v>68</v>
          </cell>
          <cell r="AC117">
            <v>18</v>
          </cell>
          <cell r="AD117">
            <v>68</v>
          </cell>
          <cell r="AE117">
            <v>1</v>
          </cell>
          <cell r="AF117">
            <v>1</v>
          </cell>
          <cell r="AG117">
            <v>1</v>
          </cell>
          <cell r="AH117">
            <v>14988</v>
          </cell>
          <cell r="AI117">
            <v>14473.4</v>
          </cell>
          <cell r="AJ117">
            <v>514.6</v>
          </cell>
          <cell r="AK117">
            <v>5614.4</v>
          </cell>
          <cell r="AL117">
            <v>1655.8</v>
          </cell>
          <cell r="AM117">
            <v>1004.5</v>
          </cell>
          <cell r="AN117">
            <v>2049.3000000000002</v>
          </cell>
          <cell r="AO117">
            <v>822.1</v>
          </cell>
          <cell r="AP117">
            <v>1280.3</v>
          </cell>
          <cell r="AQ117">
            <v>255.94</v>
          </cell>
          <cell r="AR117">
            <v>1445.96</v>
          </cell>
          <cell r="AS117">
            <v>76.8</v>
          </cell>
          <cell r="AT117" t="str">
            <v>Панельные</v>
          </cell>
          <cell r="AU117" t="str">
            <v>рулонная</v>
          </cell>
          <cell r="AV117">
            <v>249</v>
          </cell>
          <cell r="AZ117" t="str">
            <v>нет</v>
          </cell>
          <cell r="BA117" t="str">
            <v>-</v>
          </cell>
          <cell r="BB117" t="str">
            <v>-</v>
          </cell>
          <cell r="BC117" t="str">
            <v>-</v>
          </cell>
          <cell r="BD117" t="str">
            <v>-</v>
          </cell>
          <cell r="BE117" t="str">
            <v>-</v>
          </cell>
          <cell r="BF117" t="str">
            <v>-</v>
          </cell>
          <cell r="BG117" t="str">
            <v>-</v>
          </cell>
          <cell r="BH117" t="str">
            <v>-</v>
          </cell>
          <cell r="BI117" t="str">
            <v>-</v>
          </cell>
          <cell r="BJ117" t="str">
            <v>-</v>
          </cell>
          <cell r="BK117" t="str">
            <v>-</v>
          </cell>
          <cell r="BL117" t="str">
            <v>-</v>
          </cell>
          <cell r="BM117" t="str">
            <v>-</v>
          </cell>
          <cell r="BN117" t="str">
            <v>-</v>
          </cell>
          <cell r="BO117" t="str">
            <v>-</v>
          </cell>
          <cell r="BP117" t="str">
            <v>-</v>
          </cell>
          <cell r="BQ117" t="str">
            <v>ленточный</v>
          </cell>
          <cell r="BS117" t="str">
            <v>Железобетонные</v>
          </cell>
          <cell r="BT117">
            <v>0</v>
          </cell>
          <cell r="BU117">
            <v>5</v>
          </cell>
          <cell r="BV117" t="str">
            <v>Панельные</v>
          </cell>
          <cell r="BW117">
            <v>410</v>
          </cell>
          <cell r="BX117">
            <v>0</v>
          </cell>
          <cell r="BY117">
            <v>0</v>
          </cell>
          <cell r="BZ117">
            <v>1618</v>
          </cell>
          <cell r="CA117" t="str">
            <v>облицованный плиткой</v>
          </cell>
          <cell r="CB117">
            <v>1198</v>
          </cell>
          <cell r="CC117">
            <v>0</v>
          </cell>
          <cell r="CD117">
            <v>1</v>
          </cell>
          <cell r="CE117">
            <v>1549</v>
          </cell>
          <cell r="CF117" t="str">
            <v>не скатная</v>
          </cell>
          <cell r="CG117">
            <v>0</v>
          </cell>
          <cell r="CH117">
            <v>0</v>
          </cell>
          <cell r="CI117">
            <v>1280.3</v>
          </cell>
          <cell r="CJ117" t="str">
            <v>На лестничной клетке</v>
          </cell>
          <cell r="CK117">
            <v>4</v>
          </cell>
          <cell r="CL117">
            <v>178.84</v>
          </cell>
          <cell r="CM117">
            <v>64</v>
          </cell>
          <cell r="CR117">
            <v>12.8</v>
          </cell>
          <cell r="CZ117">
            <v>4</v>
          </cell>
          <cell r="DA117">
            <v>4</v>
          </cell>
          <cell r="DB117">
            <v>0</v>
          </cell>
          <cell r="DC117">
            <v>7169</v>
          </cell>
          <cell r="DD117">
            <v>2</v>
          </cell>
          <cell r="DE117">
            <v>808</v>
          </cell>
          <cell r="DF117">
            <v>0</v>
          </cell>
          <cell r="DG117">
            <v>0</v>
          </cell>
          <cell r="DH117">
            <v>4</v>
          </cell>
          <cell r="DI117">
            <v>0</v>
          </cell>
          <cell r="DK117">
            <v>100</v>
          </cell>
          <cell r="DL117">
            <v>3314</v>
          </cell>
          <cell r="DM117">
            <v>249</v>
          </cell>
          <cell r="DO117">
            <v>3316</v>
          </cell>
          <cell r="DQ117">
            <v>912</v>
          </cell>
          <cell r="DR117">
            <v>0</v>
          </cell>
          <cell r="DS117">
            <v>0</v>
          </cell>
          <cell r="DT117">
            <v>16</v>
          </cell>
          <cell r="DU117">
            <v>10</v>
          </cell>
          <cell r="DV117">
            <v>0</v>
          </cell>
          <cell r="DW117">
            <v>4</v>
          </cell>
          <cell r="DX117" t="str">
            <v>внутренние</v>
          </cell>
          <cell r="EE117">
            <v>64</v>
          </cell>
          <cell r="EF117">
            <v>98.6</v>
          </cell>
          <cell r="EG117">
            <v>70</v>
          </cell>
          <cell r="EH117">
            <v>336</v>
          </cell>
          <cell r="EI117">
            <v>28.56</v>
          </cell>
          <cell r="EK117">
            <v>11.16</v>
          </cell>
          <cell r="EL117">
            <v>61.2</v>
          </cell>
          <cell r="EM117">
            <v>59.84</v>
          </cell>
          <cell r="EN117">
            <v>27.3</v>
          </cell>
          <cell r="EO117">
            <v>43.2</v>
          </cell>
          <cell r="EP117">
            <v>30.7</v>
          </cell>
          <cell r="EQ117">
            <v>487</v>
          </cell>
          <cell r="ER117">
            <v>1.93</v>
          </cell>
          <cell r="ES117" t="str">
            <v>на 1-м этаже</v>
          </cell>
          <cell r="ET117" t="str">
            <v>Переносной</v>
          </cell>
          <cell r="EU117">
            <v>0</v>
          </cell>
          <cell r="EV117">
            <v>2</v>
          </cell>
          <cell r="EW117">
            <v>0</v>
          </cell>
          <cell r="EX117">
            <v>0</v>
          </cell>
          <cell r="EY117">
            <v>0</v>
          </cell>
          <cell r="FH117">
            <v>0</v>
          </cell>
          <cell r="FI117">
            <v>6</v>
          </cell>
        </row>
        <row r="118">
          <cell r="A118">
            <v>68172</v>
          </cell>
          <cell r="B118" t="str">
            <v>Новочеремушкинская ул. д. 57</v>
          </cell>
          <cell r="C118" t="str">
            <v>Новочеремушкинская ул.</v>
          </cell>
          <cell r="D118">
            <v>57</v>
          </cell>
          <cell r="F118" t="str">
            <v>Протокол общего собрания собственников</v>
          </cell>
          <cell r="I118" t="str">
            <v>-</v>
          </cell>
          <cell r="K118" t="str">
            <v>-</v>
          </cell>
          <cell r="L118" t="str">
            <v>договор</v>
          </cell>
          <cell r="M118" t="str">
            <v>за счет регионального оператора</v>
          </cell>
          <cell r="N118">
            <v>2002</v>
          </cell>
          <cell r="O118">
            <v>2002</v>
          </cell>
          <cell r="P118" t="str">
            <v>П-44Т</v>
          </cell>
          <cell r="Q118" t="str">
            <v>МКД</v>
          </cell>
          <cell r="R118">
            <v>17</v>
          </cell>
          <cell r="S118">
            <v>17</v>
          </cell>
          <cell r="T118">
            <v>7</v>
          </cell>
          <cell r="U118">
            <v>7</v>
          </cell>
          <cell r="V118">
            <v>7</v>
          </cell>
          <cell r="W118">
            <v>463</v>
          </cell>
          <cell r="X118">
            <v>440</v>
          </cell>
          <cell r="Y118">
            <v>23</v>
          </cell>
          <cell r="Z118">
            <v>7</v>
          </cell>
          <cell r="AA118">
            <v>119</v>
          </cell>
          <cell r="AB118">
            <v>119</v>
          </cell>
          <cell r="AC118">
            <v>31</v>
          </cell>
          <cell r="AD118">
            <v>119</v>
          </cell>
          <cell r="AF118">
            <v>1</v>
          </cell>
          <cell r="AG118">
            <v>1</v>
          </cell>
          <cell r="AH118">
            <v>26800.799999999999</v>
          </cell>
          <cell r="AI118">
            <v>25291.7</v>
          </cell>
          <cell r="AJ118">
            <v>1509.1</v>
          </cell>
          <cell r="AK118">
            <v>9508.7999999999993</v>
          </cell>
          <cell r="AL118">
            <v>3166.7</v>
          </cell>
          <cell r="AM118">
            <v>1722</v>
          </cell>
          <cell r="AN118">
            <v>3399</v>
          </cell>
          <cell r="AP118">
            <v>2193.9</v>
          </cell>
          <cell r="AQ118">
            <v>482.66</v>
          </cell>
          <cell r="AR118">
            <v>3498.34</v>
          </cell>
          <cell r="AS118">
            <v>140.4</v>
          </cell>
          <cell r="AT118" t="str">
            <v>Блочные</v>
          </cell>
          <cell r="AU118" t="str">
            <v>рубероид</v>
          </cell>
          <cell r="AV118">
            <v>440</v>
          </cell>
          <cell r="AZ118" t="str">
            <v>нет</v>
          </cell>
          <cell r="BA118" t="str">
            <v>-</v>
          </cell>
          <cell r="BB118" t="str">
            <v>-</v>
          </cell>
          <cell r="BC118" t="str">
            <v>-</v>
          </cell>
          <cell r="BD118" t="str">
            <v>-</v>
          </cell>
          <cell r="BE118" t="str">
            <v>-</v>
          </cell>
          <cell r="BF118" t="str">
            <v>-</v>
          </cell>
          <cell r="BG118" t="str">
            <v>-</v>
          </cell>
          <cell r="BH118" t="str">
            <v>-</v>
          </cell>
          <cell r="BI118" t="str">
            <v>-</v>
          </cell>
          <cell r="BJ118" t="str">
            <v>-</v>
          </cell>
          <cell r="BK118" t="str">
            <v>-</v>
          </cell>
          <cell r="BL118" t="str">
            <v>-</v>
          </cell>
          <cell r="BM118" t="str">
            <v>-</v>
          </cell>
          <cell r="BN118" t="str">
            <v>-</v>
          </cell>
          <cell r="BO118" t="str">
            <v>-</v>
          </cell>
          <cell r="BP118" t="str">
            <v>-</v>
          </cell>
          <cell r="BQ118" t="str">
            <v>ленточный</v>
          </cell>
          <cell r="BS118" t="str">
            <v>Железобетонные</v>
          </cell>
          <cell r="BT118">
            <v>32844</v>
          </cell>
          <cell r="BU118">
            <v>8</v>
          </cell>
          <cell r="BV118" t="str">
            <v>Панельные</v>
          </cell>
          <cell r="BW118">
            <v>12145</v>
          </cell>
          <cell r="BX118">
            <v>2831</v>
          </cell>
          <cell r="BY118">
            <v>12145</v>
          </cell>
          <cell r="BZ118">
            <v>2831</v>
          </cell>
          <cell r="CA118" t="str">
            <v>окрашенный</v>
          </cell>
          <cell r="CB118">
            <v>20965</v>
          </cell>
          <cell r="CC118">
            <v>4367</v>
          </cell>
          <cell r="CD118">
            <v>1</v>
          </cell>
          <cell r="CE118">
            <v>2578</v>
          </cell>
          <cell r="CF118" t="str">
            <v>не скатная</v>
          </cell>
          <cell r="CG118">
            <v>346</v>
          </cell>
          <cell r="CH118">
            <v>242</v>
          </cell>
          <cell r="CI118">
            <v>2193.9</v>
          </cell>
          <cell r="CJ118" t="str">
            <v>На лестничной клетке</v>
          </cell>
          <cell r="CK118">
            <v>7</v>
          </cell>
          <cell r="CL118">
            <v>312.97000000000003</v>
          </cell>
          <cell r="CM118">
            <v>117</v>
          </cell>
          <cell r="CR118">
            <v>28</v>
          </cell>
          <cell r="CZ118">
            <v>3</v>
          </cell>
          <cell r="DA118">
            <v>7</v>
          </cell>
          <cell r="DB118">
            <v>6756</v>
          </cell>
          <cell r="DC118">
            <v>3729.5</v>
          </cell>
          <cell r="DD118">
            <v>788</v>
          </cell>
          <cell r="DE118">
            <v>7675.5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K118">
            <v>244</v>
          </cell>
          <cell r="DL118">
            <v>7422</v>
          </cell>
          <cell r="DM118">
            <v>440</v>
          </cell>
          <cell r="DO118">
            <v>7230</v>
          </cell>
          <cell r="DQ118">
            <v>1624</v>
          </cell>
          <cell r="DR118">
            <v>0</v>
          </cell>
          <cell r="DS118">
            <v>0</v>
          </cell>
          <cell r="DT118">
            <v>28</v>
          </cell>
          <cell r="DU118">
            <v>56</v>
          </cell>
          <cell r="DV118">
            <v>56</v>
          </cell>
          <cell r="DW118">
            <v>7</v>
          </cell>
          <cell r="DX118" t="str">
            <v>внутренние</v>
          </cell>
          <cell r="EE118">
            <v>238</v>
          </cell>
          <cell r="EF118">
            <v>172.54999999999998</v>
          </cell>
          <cell r="EG118">
            <v>302</v>
          </cell>
          <cell r="EH118">
            <v>1449.6</v>
          </cell>
          <cell r="EI118">
            <v>49.98</v>
          </cell>
          <cell r="EK118">
            <v>19.53</v>
          </cell>
          <cell r="EL118">
            <v>107.10000000000001</v>
          </cell>
          <cell r="EM118">
            <v>104.72</v>
          </cell>
          <cell r="EN118">
            <v>48.1</v>
          </cell>
          <cell r="EO118">
            <v>75.599999999999994</v>
          </cell>
          <cell r="EP118">
            <v>45.7</v>
          </cell>
          <cell r="EQ118">
            <v>789</v>
          </cell>
          <cell r="ER118">
            <v>3.13</v>
          </cell>
          <cell r="ES118" t="str">
            <v>на 1-м этаже</v>
          </cell>
          <cell r="ET118" t="str">
            <v>Контейнер</v>
          </cell>
          <cell r="EU118">
            <v>7</v>
          </cell>
          <cell r="EV118">
            <v>3</v>
          </cell>
          <cell r="EW118">
            <v>0</v>
          </cell>
          <cell r="EX118">
            <v>0</v>
          </cell>
          <cell r="EY118">
            <v>0</v>
          </cell>
          <cell r="FH118">
            <v>0</v>
          </cell>
          <cell r="FI118">
            <v>9</v>
          </cell>
        </row>
        <row r="119">
          <cell r="A119">
            <v>280083</v>
          </cell>
          <cell r="B119" t="str">
            <v>Новочеремушкинская ул. д. 59 к. 1</v>
          </cell>
          <cell r="C119" t="str">
            <v>Новочеремушкинская ул.</v>
          </cell>
          <cell r="D119">
            <v>59</v>
          </cell>
          <cell r="E119">
            <v>1</v>
          </cell>
          <cell r="F119" t="str">
            <v>Протокол общего собрания собственников</v>
          </cell>
          <cell r="I119" t="str">
            <v>-</v>
          </cell>
          <cell r="K119" t="str">
            <v>-</v>
          </cell>
          <cell r="L119" t="str">
            <v>договор</v>
          </cell>
          <cell r="M119" t="str">
            <v>за счет регионального оператора</v>
          </cell>
          <cell r="N119">
            <v>2005</v>
          </cell>
          <cell r="O119">
            <v>2005</v>
          </cell>
          <cell r="P119" t="str">
            <v>I-155</v>
          </cell>
          <cell r="Q119" t="str">
            <v>МКД</v>
          </cell>
          <cell r="R119">
            <v>24</v>
          </cell>
          <cell r="S119">
            <v>24</v>
          </cell>
          <cell r="T119">
            <v>1</v>
          </cell>
          <cell r="U119">
            <v>2</v>
          </cell>
          <cell r="V119">
            <v>2</v>
          </cell>
          <cell r="W119">
            <v>172</v>
          </cell>
          <cell r="X119">
            <v>161</v>
          </cell>
          <cell r="Y119">
            <v>11</v>
          </cell>
          <cell r="Z119">
            <v>8</v>
          </cell>
          <cell r="AA119">
            <v>24</v>
          </cell>
          <cell r="AB119">
            <v>24</v>
          </cell>
          <cell r="AC119">
            <v>12</v>
          </cell>
          <cell r="AD119">
            <v>24</v>
          </cell>
          <cell r="AF119">
            <v>1</v>
          </cell>
          <cell r="AG119">
            <v>1</v>
          </cell>
          <cell r="AH119">
            <v>8825</v>
          </cell>
          <cell r="AI119">
            <v>8228.6</v>
          </cell>
          <cell r="AJ119">
            <v>596.4</v>
          </cell>
          <cell r="AK119">
            <v>3834.2</v>
          </cell>
          <cell r="AL119">
            <v>1995.94</v>
          </cell>
          <cell r="AM119">
            <v>326</v>
          </cell>
          <cell r="AN119">
            <v>2321</v>
          </cell>
          <cell r="AP119">
            <v>593.6</v>
          </cell>
          <cell r="AQ119">
            <v>151.20999999999998</v>
          </cell>
          <cell r="AR119">
            <v>2495.79</v>
          </cell>
          <cell r="AS119">
            <v>28.799999999999997</v>
          </cell>
          <cell r="AT119" t="str">
            <v>Панельные</v>
          </cell>
          <cell r="AU119" t="str">
            <v>рулонная</v>
          </cell>
          <cell r="AV119">
            <v>161</v>
          </cell>
          <cell r="AZ119" t="str">
            <v>нет</v>
          </cell>
          <cell r="BA119" t="str">
            <v>-</v>
          </cell>
          <cell r="BB119" t="str">
            <v>-</v>
          </cell>
          <cell r="BC119" t="str">
            <v>-</v>
          </cell>
          <cell r="BD119" t="str">
            <v>-</v>
          </cell>
          <cell r="BE119" t="str">
            <v>-</v>
          </cell>
          <cell r="BF119" t="str">
            <v>-</v>
          </cell>
          <cell r="BG119" t="str">
            <v>-</v>
          </cell>
          <cell r="BH119" t="str">
            <v>-</v>
          </cell>
          <cell r="BI119" t="str">
            <v>-</v>
          </cell>
          <cell r="BJ119" t="str">
            <v>-</v>
          </cell>
          <cell r="BK119" t="str">
            <v>-</v>
          </cell>
          <cell r="BL119" t="str">
            <v>-</v>
          </cell>
          <cell r="BM119" t="str">
            <v>-</v>
          </cell>
          <cell r="BN119" t="str">
            <v>-</v>
          </cell>
          <cell r="BO119" t="str">
            <v>-</v>
          </cell>
          <cell r="BP119" t="str">
            <v>-</v>
          </cell>
          <cell r="BQ119" t="str">
            <v>ленточный</v>
          </cell>
          <cell r="BS119" t="str">
            <v>Железобетонные</v>
          </cell>
          <cell r="BT119">
            <v>86932</v>
          </cell>
          <cell r="BU119">
            <v>2</v>
          </cell>
          <cell r="BV119" t="str">
            <v>Панельные</v>
          </cell>
          <cell r="BW119">
            <v>2675.2</v>
          </cell>
          <cell r="BX119">
            <v>1680</v>
          </cell>
          <cell r="BY119">
            <v>9062.34</v>
          </cell>
          <cell r="BZ119">
            <v>6052.97</v>
          </cell>
          <cell r="CA119" t="str">
            <v>окрашенный</v>
          </cell>
          <cell r="CB119">
            <v>11243</v>
          </cell>
          <cell r="CC119">
            <v>2649.9</v>
          </cell>
          <cell r="CD119">
            <v>1</v>
          </cell>
          <cell r="CE119">
            <v>680</v>
          </cell>
          <cell r="CF119" t="str">
            <v>не скатная</v>
          </cell>
          <cell r="CG119">
            <v>172</v>
          </cell>
          <cell r="CH119">
            <v>51</v>
          </cell>
          <cell r="CI119">
            <v>593.6</v>
          </cell>
          <cell r="CJ119" t="str">
            <v>На лестничной клетке</v>
          </cell>
          <cell r="CK119">
            <v>1</v>
          </cell>
          <cell r="CL119">
            <v>63.12</v>
          </cell>
          <cell r="CM119">
            <v>24</v>
          </cell>
          <cell r="CR119">
            <v>6</v>
          </cell>
          <cell r="CZ119">
            <v>2</v>
          </cell>
          <cell r="DA119">
            <v>2</v>
          </cell>
          <cell r="DB119">
            <v>750</v>
          </cell>
          <cell r="DC119">
            <v>12436.9</v>
          </cell>
          <cell r="DD119">
            <v>341</v>
          </cell>
          <cell r="DE119">
            <v>3239.6</v>
          </cell>
          <cell r="DF119">
            <v>0</v>
          </cell>
          <cell r="DG119">
            <v>1</v>
          </cell>
          <cell r="DH119">
            <v>1</v>
          </cell>
          <cell r="DI119">
            <v>0</v>
          </cell>
          <cell r="DK119">
            <v>94</v>
          </cell>
          <cell r="DL119">
            <v>1957.4</v>
          </cell>
          <cell r="DM119">
            <v>161</v>
          </cell>
          <cell r="DO119">
            <v>1918.4</v>
          </cell>
          <cell r="DQ119">
            <v>1605</v>
          </cell>
          <cell r="DR119">
            <v>0</v>
          </cell>
          <cell r="DS119">
            <v>0</v>
          </cell>
          <cell r="DT119">
            <v>7</v>
          </cell>
          <cell r="DU119">
            <v>161</v>
          </cell>
          <cell r="DV119">
            <v>16</v>
          </cell>
          <cell r="DW119">
            <v>1</v>
          </cell>
          <cell r="DX119" t="str">
            <v>внутренние</v>
          </cell>
          <cell r="EE119">
            <v>24</v>
          </cell>
          <cell r="EF119">
            <v>34.799999999999997</v>
          </cell>
          <cell r="EG119">
            <v>58</v>
          </cell>
          <cell r="EH119">
            <v>278.39999999999998</v>
          </cell>
          <cell r="EI119">
            <v>10.08</v>
          </cell>
          <cell r="EK119">
            <v>2.79</v>
          </cell>
          <cell r="EL119">
            <v>21.6</v>
          </cell>
          <cell r="EM119">
            <v>21.12</v>
          </cell>
          <cell r="EN119">
            <v>17.55</v>
          </cell>
          <cell r="EO119">
            <v>21.6</v>
          </cell>
          <cell r="EP119">
            <v>10.7</v>
          </cell>
          <cell r="EQ119">
            <v>318</v>
          </cell>
          <cell r="ER119">
            <v>1.26</v>
          </cell>
          <cell r="ES119" t="str">
            <v>на 1-м этаже</v>
          </cell>
          <cell r="ET119" t="str">
            <v>Контейнер</v>
          </cell>
          <cell r="EU119">
            <v>1</v>
          </cell>
          <cell r="EV119">
            <v>1</v>
          </cell>
          <cell r="EW119">
            <v>0</v>
          </cell>
          <cell r="EX119">
            <v>0</v>
          </cell>
          <cell r="EY119">
            <v>0</v>
          </cell>
          <cell r="FH119">
            <v>1</v>
          </cell>
          <cell r="FI119">
            <v>2</v>
          </cell>
        </row>
        <row r="120">
          <cell r="A120">
            <v>370004</v>
          </cell>
          <cell r="B120" t="str">
            <v>Новочеремушкинская ул. д. 59</v>
          </cell>
          <cell r="C120" t="str">
            <v>Новочеремушкинская ул.</v>
          </cell>
          <cell r="D120">
            <v>59</v>
          </cell>
          <cell r="F120" t="str">
            <v>Протокол общего собрания собственников</v>
          </cell>
          <cell r="I120" t="str">
            <v>-</v>
          </cell>
          <cell r="K120" t="str">
            <v>-</v>
          </cell>
          <cell r="L120" t="str">
            <v>договор</v>
          </cell>
          <cell r="M120" t="str">
            <v>за счет регионального оператора</v>
          </cell>
          <cell r="N120">
            <v>2003</v>
          </cell>
          <cell r="O120">
            <v>2003</v>
          </cell>
          <cell r="P120" t="str">
            <v>П-44Т</v>
          </cell>
          <cell r="Q120" t="str">
            <v>МКД</v>
          </cell>
          <cell r="R120">
            <v>17</v>
          </cell>
          <cell r="S120">
            <v>17</v>
          </cell>
          <cell r="T120">
            <v>6</v>
          </cell>
          <cell r="U120">
            <v>6</v>
          </cell>
          <cell r="V120">
            <v>6</v>
          </cell>
          <cell r="W120">
            <v>404</v>
          </cell>
          <cell r="X120">
            <v>395</v>
          </cell>
          <cell r="Y120">
            <v>9</v>
          </cell>
          <cell r="Z120">
            <v>9</v>
          </cell>
          <cell r="AA120">
            <v>119</v>
          </cell>
          <cell r="AB120">
            <v>119</v>
          </cell>
          <cell r="AC120">
            <v>31</v>
          </cell>
          <cell r="AD120">
            <v>119</v>
          </cell>
          <cell r="AF120">
            <v>1</v>
          </cell>
          <cell r="AG120">
            <v>1</v>
          </cell>
          <cell r="AH120">
            <v>22971.7</v>
          </cell>
          <cell r="AI120">
            <v>22805</v>
          </cell>
          <cell r="AJ120">
            <v>166.7</v>
          </cell>
          <cell r="AK120">
            <v>8214.5</v>
          </cell>
          <cell r="AL120">
            <v>3166.7</v>
          </cell>
          <cell r="AM120">
            <v>1359</v>
          </cell>
          <cell r="AN120">
            <v>3065.9</v>
          </cell>
          <cell r="AP120">
            <v>1894.8</v>
          </cell>
          <cell r="AQ120">
            <v>354.12</v>
          </cell>
          <cell r="AR120">
            <v>1996.08</v>
          </cell>
          <cell r="AS120">
            <v>140.4</v>
          </cell>
          <cell r="AT120" t="str">
            <v>Панельные</v>
          </cell>
          <cell r="AU120" t="str">
            <v>металлочерепица</v>
          </cell>
          <cell r="AV120">
            <v>395</v>
          </cell>
          <cell r="AZ120" t="str">
            <v>нет</v>
          </cell>
          <cell r="BA120" t="str">
            <v>-</v>
          </cell>
          <cell r="BB120" t="str">
            <v>-</v>
          </cell>
          <cell r="BC120" t="str">
            <v>-</v>
          </cell>
          <cell r="BD120" t="str">
            <v>-</v>
          </cell>
          <cell r="BE120" t="str">
            <v>-</v>
          </cell>
          <cell r="BF120" t="str">
            <v>-</v>
          </cell>
          <cell r="BG120" t="str">
            <v>-</v>
          </cell>
          <cell r="BH120" t="str">
            <v>-</v>
          </cell>
          <cell r="BI120" t="str">
            <v>-</v>
          </cell>
          <cell r="BJ120" t="str">
            <v>-</v>
          </cell>
          <cell r="BK120" t="str">
            <v>-</v>
          </cell>
          <cell r="BL120" t="str">
            <v>-</v>
          </cell>
          <cell r="BM120" t="str">
            <v>-</v>
          </cell>
          <cell r="BN120" t="str">
            <v>-</v>
          </cell>
          <cell r="BO120" t="str">
            <v>-</v>
          </cell>
          <cell r="BP120" t="str">
            <v>-</v>
          </cell>
          <cell r="BQ120" t="str">
            <v>ленточный</v>
          </cell>
          <cell r="BS120" t="str">
            <v>Железобетонные</v>
          </cell>
          <cell r="BT120">
            <v>32844</v>
          </cell>
          <cell r="BU120">
            <v>7</v>
          </cell>
          <cell r="BV120" t="str">
            <v>Панельные</v>
          </cell>
          <cell r="BW120">
            <v>12145</v>
          </cell>
          <cell r="BX120">
            <v>2831</v>
          </cell>
          <cell r="BY120">
            <v>12145</v>
          </cell>
          <cell r="BZ120">
            <v>2831</v>
          </cell>
          <cell r="CA120" t="str">
            <v>облицованный плиткой</v>
          </cell>
          <cell r="CB120">
            <v>20965</v>
          </cell>
          <cell r="CC120">
            <v>4367</v>
          </cell>
          <cell r="CD120">
            <v>1</v>
          </cell>
          <cell r="CE120">
            <v>2766</v>
          </cell>
          <cell r="CF120" t="str">
            <v>не скатная</v>
          </cell>
          <cell r="CG120">
            <v>346</v>
          </cell>
          <cell r="CH120">
            <v>242</v>
          </cell>
          <cell r="CI120">
            <v>1894.8</v>
          </cell>
          <cell r="CJ120" t="str">
            <v>На лестничной клетке</v>
          </cell>
          <cell r="CK120">
            <v>6</v>
          </cell>
          <cell r="CL120">
            <v>268.26</v>
          </cell>
          <cell r="CM120">
            <v>117</v>
          </cell>
          <cell r="CR120">
            <v>21</v>
          </cell>
          <cell r="CZ120">
            <v>3</v>
          </cell>
          <cell r="DA120">
            <v>7</v>
          </cell>
          <cell r="DB120">
            <v>6756</v>
          </cell>
          <cell r="DC120">
            <v>3729.5</v>
          </cell>
          <cell r="DD120">
            <v>788</v>
          </cell>
          <cell r="DE120">
            <v>7675.5</v>
          </cell>
          <cell r="DF120">
            <v>0</v>
          </cell>
          <cell r="DG120">
            <v>0</v>
          </cell>
          <cell r="DH120">
            <v>7</v>
          </cell>
          <cell r="DI120">
            <v>0</v>
          </cell>
          <cell r="DK120">
            <v>244</v>
          </cell>
          <cell r="DL120">
            <v>7422</v>
          </cell>
          <cell r="DM120">
            <v>395</v>
          </cell>
          <cell r="DO120">
            <v>7230</v>
          </cell>
          <cell r="DQ120">
            <v>1624</v>
          </cell>
          <cell r="DR120">
            <v>0</v>
          </cell>
          <cell r="DS120">
            <v>0</v>
          </cell>
          <cell r="DT120">
            <v>24</v>
          </cell>
          <cell r="DU120">
            <v>56</v>
          </cell>
          <cell r="DV120">
            <v>56</v>
          </cell>
          <cell r="DW120">
            <v>7</v>
          </cell>
          <cell r="DX120" t="str">
            <v>внутренние</v>
          </cell>
          <cell r="EE120">
            <v>238</v>
          </cell>
          <cell r="EF120">
            <v>147.9</v>
          </cell>
          <cell r="EG120">
            <v>302</v>
          </cell>
          <cell r="EH120">
            <v>1449.6</v>
          </cell>
          <cell r="EI120">
            <v>42.839999999999996</v>
          </cell>
          <cell r="EK120">
            <v>16.740000000000002</v>
          </cell>
          <cell r="EL120">
            <v>91.800000000000011</v>
          </cell>
          <cell r="EM120">
            <v>89.76</v>
          </cell>
          <cell r="EN120">
            <v>42.9</v>
          </cell>
          <cell r="EO120">
            <v>64.8</v>
          </cell>
          <cell r="EP120">
            <v>22.8</v>
          </cell>
          <cell r="EQ120">
            <v>733</v>
          </cell>
          <cell r="ER120">
            <v>2.9</v>
          </cell>
          <cell r="ES120" t="str">
            <v>на 1-м этаже</v>
          </cell>
          <cell r="ET120" t="str">
            <v>Контейнер</v>
          </cell>
          <cell r="EU120">
            <v>6</v>
          </cell>
          <cell r="EV120">
            <v>3</v>
          </cell>
          <cell r="EW120">
            <v>0</v>
          </cell>
          <cell r="EX120">
            <v>0</v>
          </cell>
          <cell r="EY120">
            <v>0</v>
          </cell>
          <cell r="FH120">
            <v>0</v>
          </cell>
          <cell r="FI120">
            <v>8</v>
          </cell>
        </row>
        <row r="121">
          <cell r="A121">
            <v>280009</v>
          </cell>
          <cell r="B121" t="str">
            <v>Новочеремушкинская ул. д. 63 к. 1</v>
          </cell>
          <cell r="C121" t="str">
            <v>Новочеремушкинская ул.</v>
          </cell>
          <cell r="D121">
            <v>63</v>
          </cell>
          <cell r="E121">
            <v>1</v>
          </cell>
          <cell r="F121" t="str">
            <v>Протокол общего собрания собственников</v>
          </cell>
          <cell r="I121" t="str">
            <v>-</v>
          </cell>
          <cell r="K121" t="str">
            <v>-</v>
          </cell>
          <cell r="L121" t="str">
            <v>договор</v>
          </cell>
          <cell r="M121" t="str">
            <v>спец. счет</v>
          </cell>
          <cell r="N121">
            <v>2004</v>
          </cell>
          <cell r="O121">
            <v>2004</v>
          </cell>
          <cell r="P121" t="str">
            <v>Индивид.</v>
          </cell>
          <cell r="Q121" t="str">
            <v>МКД</v>
          </cell>
          <cell r="R121">
            <v>25</v>
          </cell>
          <cell r="S121">
            <v>25</v>
          </cell>
          <cell r="T121">
            <v>1</v>
          </cell>
          <cell r="U121">
            <v>1</v>
          </cell>
          <cell r="V121">
            <v>2</v>
          </cell>
          <cell r="W121">
            <v>117</v>
          </cell>
          <cell r="X121">
            <v>112</v>
          </cell>
          <cell r="Y121">
            <v>5</v>
          </cell>
          <cell r="Z121">
            <v>2</v>
          </cell>
          <cell r="AA121">
            <v>25</v>
          </cell>
          <cell r="AB121">
            <v>25</v>
          </cell>
          <cell r="AC121">
            <v>6</v>
          </cell>
          <cell r="AD121">
            <v>25</v>
          </cell>
          <cell r="AE121">
            <v>1</v>
          </cell>
          <cell r="AF121">
            <v>1</v>
          </cell>
          <cell r="AG121">
            <v>1</v>
          </cell>
          <cell r="AH121">
            <v>13248.199999999993</v>
          </cell>
          <cell r="AI121">
            <v>12789.899999999994</v>
          </cell>
          <cell r="AJ121">
            <v>458.3</v>
          </cell>
          <cell r="AK121">
            <v>4537.8</v>
          </cell>
          <cell r="AL121">
            <v>461</v>
          </cell>
          <cell r="AM121">
            <v>535</v>
          </cell>
          <cell r="AN121">
            <v>2414</v>
          </cell>
          <cell r="AO121">
            <v>794.4</v>
          </cell>
          <cell r="AP121">
            <v>794.4</v>
          </cell>
          <cell r="AQ121">
            <v>245.67000000000002</v>
          </cell>
          <cell r="AR121">
            <v>2703.33</v>
          </cell>
          <cell r="AS121">
            <v>30</v>
          </cell>
          <cell r="AT121" t="str">
            <v>монолитный железобетон</v>
          </cell>
          <cell r="AU121" t="str">
            <v>рулонная</v>
          </cell>
          <cell r="AV121">
            <v>112</v>
          </cell>
          <cell r="AZ121" t="str">
            <v>нет</v>
          </cell>
          <cell r="BA121" t="str">
            <v>-</v>
          </cell>
          <cell r="BB121" t="str">
            <v>-</v>
          </cell>
          <cell r="BC121" t="str">
            <v>-</v>
          </cell>
          <cell r="BD121" t="str">
            <v>-</v>
          </cell>
          <cell r="BE121" t="str">
            <v>-</v>
          </cell>
          <cell r="BF121" t="str">
            <v>-</v>
          </cell>
          <cell r="BG121" t="str">
            <v>-</v>
          </cell>
          <cell r="BH121" t="str">
            <v>-</v>
          </cell>
          <cell r="BI121" t="str">
            <v>-</v>
          </cell>
          <cell r="BJ121" t="str">
            <v>-</v>
          </cell>
          <cell r="BK121" t="str">
            <v>-</v>
          </cell>
          <cell r="BL121" t="str">
            <v>-</v>
          </cell>
          <cell r="BM121" t="str">
            <v>-</v>
          </cell>
          <cell r="BN121" t="str">
            <v>-</v>
          </cell>
          <cell r="BO121" t="str">
            <v>-</v>
          </cell>
          <cell r="BP121" t="str">
            <v>-</v>
          </cell>
          <cell r="BQ121" t="str">
            <v>свайный</v>
          </cell>
          <cell r="BS121" t="str">
            <v>Железобетонные</v>
          </cell>
          <cell r="BT121">
            <v>19860</v>
          </cell>
          <cell r="BU121">
            <v>2</v>
          </cell>
          <cell r="BV121" t="str">
            <v>Панельные</v>
          </cell>
          <cell r="BW121">
            <v>6002</v>
          </cell>
          <cell r="BX121">
            <v>2223</v>
          </cell>
          <cell r="BY121">
            <v>6002</v>
          </cell>
          <cell r="BZ121">
            <v>2223</v>
          </cell>
          <cell r="CA121" t="str">
            <v>окрашенный</v>
          </cell>
          <cell r="CB121">
            <v>5650</v>
          </cell>
          <cell r="CC121">
            <v>3867.8</v>
          </cell>
          <cell r="CD121">
            <v>1</v>
          </cell>
          <cell r="CE121">
            <v>989</v>
          </cell>
          <cell r="CF121" t="str">
            <v>не скатная</v>
          </cell>
          <cell r="CG121">
            <v>167.6</v>
          </cell>
          <cell r="CH121">
            <v>117.3</v>
          </cell>
          <cell r="CI121">
            <v>794.4</v>
          </cell>
          <cell r="CJ121" t="str">
            <v>На лестничной клетке</v>
          </cell>
          <cell r="CK121">
            <v>1</v>
          </cell>
          <cell r="CL121">
            <v>65.75</v>
          </cell>
          <cell r="CM121">
            <v>25</v>
          </cell>
          <cell r="CR121">
            <v>5.5</v>
          </cell>
          <cell r="CZ121">
            <v>1</v>
          </cell>
          <cell r="DA121">
            <v>25</v>
          </cell>
          <cell r="DB121">
            <v>8000</v>
          </cell>
          <cell r="DC121">
            <v>12004</v>
          </cell>
          <cell r="DD121">
            <v>336</v>
          </cell>
          <cell r="DE121">
            <v>2586.6</v>
          </cell>
          <cell r="DF121">
            <v>0</v>
          </cell>
          <cell r="DG121">
            <v>0</v>
          </cell>
          <cell r="DH121">
            <v>1</v>
          </cell>
          <cell r="DI121">
            <v>0</v>
          </cell>
          <cell r="DK121">
            <v>69</v>
          </cell>
          <cell r="DL121">
            <v>1127</v>
          </cell>
          <cell r="DM121">
            <v>112</v>
          </cell>
          <cell r="DO121">
            <v>1062</v>
          </cell>
          <cell r="DQ121">
            <v>1274.5999999999999</v>
          </cell>
          <cell r="DR121">
            <v>0</v>
          </cell>
          <cell r="DS121">
            <v>0</v>
          </cell>
          <cell r="DT121">
            <v>4</v>
          </cell>
          <cell r="DU121">
            <v>5</v>
          </cell>
          <cell r="DV121">
            <v>5</v>
          </cell>
          <cell r="DW121">
            <v>1</v>
          </cell>
          <cell r="DX121" t="str">
            <v>внутренние</v>
          </cell>
          <cell r="EE121">
            <v>25</v>
          </cell>
          <cell r="EF121">
            <v>36.25</v>
          </cell>
          <cell r="EG121">
            <v>57</v>
          </cell>
          <cell r="EH121">
            <v>273.59999999999997</v>
          </cell>
          <cell r="EI121">
            <v>10.5</v>
          </cell>
          <cell r="EK121">
            <v>2.79</v>
          </cell>
          <cell r="EL121">
            <v>22.5</v>
          </cell>
          <cell r="EM121">
            <v>22</v>
          </cell>
          <cell r="EN121">
            <v>12.35</v>
          </cell>
          <cell r="EO121">
            <v>0</v>
          </cell>
          <cell r="EP121">
            <v>25.1</v>
          </cell>
          <cell r="EQ121">
            <v>181</v>
          </cell>
          <cell r="ER121">
            <v>0.72</v>
          </cell>
          <cell r="ES121" t="str">
            <v>на 1-м этаже</v>
          </cell>
          <cell r="ET121" t="str">
            <v>Контейнер</v>
          </cell>
          <cell r="EU121">
            <v>1</v>
          </cell>
          <cell r="EV121">
            <v>1</v>
          </cell>
          <cell r="EW121">
            <v>0</v>
          </cell>
          <cell r="EX121">
            <v>0</v>
          </cell>
          <cell r="EY121">
            <v>0</v>
          </cell>
          <cell r="FH121">
            <v>0</v>
          </cell>
          <cell r="FI121">
            <v>2</v>
          </cell>
        </row>
        <row r="122">
          <cell r="A122">
            <v>280005</v>
          </cell>
          <cell r="B122" t="str">
            <v>Новочеремушкинская ул. д. 63 к. 2</v>
          </cell>
          <cell r="C122" t="str">
            <v>Новочеремушкинская ул.</v>
          </cell>
          <cell r="D122">
            <v>63</v>
          </cell>
          <cell r="E122">
            <v>2</v>
          </cell>
          <cell r="F122" t="str">
            <v>Протокол общего собрания собственников</v>
          </cell>
          <cell r="I122" t="str">
            <v>-</v>
          </cell>
          <cell r="K122" t="str">
            <v>-</v>
          </cell>
          <cell r="L122" t="str">
            <v>договор</v>
          </cell>
          <cell r="M122" t="str">
            <v>спец. счет</v>
          </cell>
          <cell r="N122">
            <v>2003</v>
          </cell>
          <cell r="O122">
            <v>2003</v>
          </cell>
          <cell r="P122" t="str">
            <v>Индивид.</v>
          </cell>
          <cell r="Q122" t="str">
            <v>МКД</v>
          </cell>
          <cell r="R122">
            <v>19</v>
          </cell>
          <cell r="S122">
            <v>17</v>
          </cell>
          <cell r="T122">
            <v>3</v>
          </cell>
          <cell r="U122">
            <v>3</v>
          </cell>
          <cell r="V122">
            <v>3</v>
          </cell>
          <cell r="W122">
            <v>160</v>
          </cell>
          <cell r="X122">
            <v>147</v>
          </cell>
          <cell r="Y122">
            <v>13</v>
          </cell>
          <cell r="Z122">
            <v>6</v>
          </cell>
          <cell r="AA122">
            <v>54</v>
          </cell>
          <cell r="AB122">
            <v>54</v>
          </cell>
          <cell r="AC122">
            <v>12</v>
          </cell>
          <cell r="AD122">
            <v>54</v>
          </cell>
          <cell r="AE122">
            <v>1</v>
          </cell>
          <cell r="AF122">
            <v>1</v>
          </cell>
          <cell r="AG122">
            <v>1</v>
          </cell>
          <cell r="AH122">
            <v>18113.700000000008</v>
          </cell>
          <cell r="AI122">
            <v>16941.400000000009</v>
          </cell>
          <cell r="AJ122">
            <v>1172.3</v>
          </cell>
          <cell r="AK122">
            <v>7578.4</v>
          </cell>
          <cell r="AL122">
            <v>2279</v>
          </cell>
          <cell r="AM122">
            <v>1028</v>
          </cell>
          <cell r="AN122">
            <v>3539</v>
          </cell>
          <cell r="AO122">
            <v>1505.7</v>
          </cell>
          <cell r="AP122">
            <v>1505.7</v>
          </cell>
          <cell r="AQ122">
            <v>497.66</v>
          </cell>
          <cell r="AR122">
            <v>4069.34</v>
          </cell>
          <cell r="AS122">
            <v>32.4</v>
          </cell>
          <cell r="AT122" t="str">
            <v>монолитный железобетон</v>
          </cell>
          <cell r="AU122" t="str">
            <v>рулонная</v>
          </cell>
          <cell r="AV122">
            <v>147</v>
          </cell>
          <cell r="AZ122" t="str">
            <v>нет</v>
          </cell>
          <cell r="BA122" t="str">
            <v>-</v>
          </cell>
          <cell r="BB122" t="str">
            <v>-</v>
          </cell>
          <cell r="BC122" t="str">
            <v>-</v>
          </cell>
          <cell r="BD122" t="str">
            <v>-</v>
          </cell>
          <cell r="BE122" t="str">
            <v>-</v>
          </cell>
          <cell r="BF122" t="str">
            <v>-</v>
          </cell>
          <cell r="BG122" t="str">
            <v>-</v>
          </cell>
          <cell r="BH122" t="str">
            <v>-</v>
          </cell>
          <cell r="BI122" t="str">
            <v>-</v>
          </cell>
          <cell r="BJ122" t="str">
            <v>-</v>
          </cell>
          <cell r="BK122" t="str">
            <v>-</v>
          </cell>
          <cell r="BL122" t="str">
            <v>-</v>
          </cell>
          <cell r="BM122" t="str">
            <v>-</v>
          </cell>
          <cell r="BN122" t="str">
            <v>-</v>
          </cell>
          <cell r="BO122" t="str">
            <v>-</v>
          </cell>
          <cell r="BP122" t="str">
            <v>-</v>
          </cell>
          <cell r="BQ122" t="str">
            <v>ленточный</v>
          </cell>
          <cell r="BS122" t="str">
            <v>Железобетонные</v>
          </cell>
          <cell r="BT122">
            <v>28360</v>
          </cell>
          <cell r="BU122">
            <v>4</v>
          </cell>
          <cell r="BV122" t="str">
            <v>Панельные</v>
          </cell>
          <cell r="BW122">
            <v>7675</v>
          </cell>
          <cell r="BX122">
            <v>2223</v>
          </cell>
          <cell r="BY122">
            <v>7675</v>
          </cell>
          <cell r="BZ122">
            <v>2223</v>
          </cell>
          <cell r="CA122" t="str">
            <v>окрашенный</v>
          </cell>
          <cell r="CB122">
            <v>4795</v>
          </cell>
          <cell r="CC122">
            <v>1235</v>
          </cell>
          <cell r="CD122">
            <v>1</v>
          </cell>
          <cell r="CE122">
            <v>1418</v>
          </cell>
          <cell r="CF122" t="str">
            <v>не скатная</v>
          </cell>
          <cell r="CG122">
            <v>0</v>
          </cell>
          <cell r="CH122">
            <v>0</v>
          </cell>
          <cell r="CI122">
            <v>1505.7</v>
          </cell>
          <cell r="CJ122" t="str">
            <v>На лестничной клетке</v>
          </cell>
          <cell r="CK122">
            <v>3</v>
          </cell>
          <cell r="CL122">
            <v>149.91</v>
          </cell>
          <cell r="CM122">
            <v>27</v>
          </cell>
          <cell r="CR122">
            <v>9</v>
          </cell>
          <cell r="CZ122">
            <v>1</v>
          </cell>
          <cell r="DA122">
            <v>54</v>
          </cell>
          <cell r="DB122">
            <v>12956</v>
          </cell>
          <cell r="DC122">
            <v>17120</v>
          </cell>
          <cell r="DD122">
            <v>604</v>
          </cell>
          <cell r="DE122">
            <v>6991.8</v>
          </cell>
          <cell r="DF122">
            <v>0</v>
          </cell>
          <cell r="DG122">
            <v>0</v>
          </cell>
          <cell r="DH122">
            <v>1</v>
          </cell>
          <cell r="DI122">
            <v>533</v>
          </cell>
          <cell r="DK122">
            <v>294</v>
          </cell>
          <cell r="DL122">
            <v>2627</v>
          </cell>
          <cell r="DM122">
            <v>147</v>
          </cell>
          <cell r="DO122">
            <v>2542</v>
          </cell>
          <cell r="DQ122">
            <v>2784.6</v>
          </cell>
          <cell r="DR122">
            <v>0</v>
          </cell>
          <cell r="DS122">
            <v>0</v>
          </cell>
          <cell r="DT122">
            <v>12</v>
          </cell>
          <cell r="DU122">
            <v>6</v>
          </cell>
          <cell r="DV122">
            <v>6</v>
          </cell>
          <cell r="DW122">
            <v>6</v>
          </cell>
          <cell r="DX122" t="str">
            <v>внутренние</v>
          </cell>
          <cell r="EE122">
            <v>54</v>
          </cell>
          <cell r="EF122">
            <v>78.3</v>
          </cell>
          <cell r="EG122">
            <v>165</v>
          </cell>
          <cell r="EH122">
            <v>792</v>
          </cell>
          <cell r="EI122">
            <v>22.68</v>
          </cell>
          <cell r="EK122">
            <v>8.370000000000001</v>
          </cell>
          <cell r="EL122">
            <v>48.599999999999994</v>
          </cell>
          <cell r="EM122">
            <v>47.519999999999996</v>
          </cell>
          <cell r="EN122">
            <v>16.25</v>
          </cell>
          <cell r="EO122">
            <v>0</v>
          </cell>
          <cell r="EP122">
            <v>91.2</v>
          </cell>
          <cell r="EQ122">
            <v>265</v>
          </cell>
          <cell r="ER122">
            <v>1.05</v>
          </cell>
          <cell r="ES122" t="str">
            <v>на 1-м этаже</v>
          </cell>
          <cell r="ET122" t="str">
            <v>Контейнер</v>
          </cell>
          <cell r="EU122">
            <v>3</v>
          </cell>
          <cell r="EV122">
            <v>1</v>
          </cell>
          <cell r="EW122">
            <v>1</v>
          </cell>
          <cell r="EX122">
            <v>1</v>
          </cell>
          <cell r="EY122">
            <v>0</v>
          </cell>
          <cell r="FH122">
            <v>0</v>
          </cell>
          <cell r="FI122">
            <v>4</v>
          </cell>
        </row>
        <row r="123">
          <cell r="A123">
            <v>61049</v>
          </cell>
          <cell r="B123" t="str">
            <v>Новочеремушкинская ул. д. 64 к. 1</v>
          </cell>
          <cell r="C123" t="str">
            <v>Новочеремушкинская ул.</v>
          </cell>
          <cell r="D123">
            <v>64</v>
          </cell>
          <cell r="E123">
            <v>1</v>
          </cell>
          <cell r="F123" t="str">
            <v>Протокол общего собрания собственников</v>
          </cell>
          <cell r="I123" t="str">
            <v>-</v>
          </cell>
          <cell r="K123" t="str">
            <v>-</v>
          </cell>
          <cell r="L123" t="str">
            <v>договор</v>
          </cell>
          <cell r="M123" t="str">
            <v>за счет регионального оператора</v>
          </cell>
          <cell r="N123">
            <v>1994</v>
          </cell>
          <cell r="O123">
            <v>1994</v>
          </cell>
          <cell r="P123" t="str">
            <v>П-44</v>
          </cell>
          <cell r="Q123" t="str">
            <v>МКД</v>
          </cell>
          <cell r="R123">
            <v>17</v>
          </cell>
          <cell r="S123">
            <v>17</v>
          </cell>
          <cell r="T123">
            <v>3</v>
          </cell>
          <cell r="U123">
            <v>3</v>
          </cell>
          <cell r="V123">
            <v>3</v>
          </cell>
          <cell r="W123">
            <v>204</v>
          </cell>
          <cell r="X123">
            <v>201</v>
          </cell>
          <cell r="Y123">
            <v>3</v>
          </cell>
          <cell r="Z123">
            <v>1</v>
          </cell>
          <cell r="AA123">
            <v>48</v>
          </cell>
          <cell r="AB123">
            <v>48</v>
          </cell>
          <cell r="AC123">
            <v>12</v>
          </cell>
          <cell r="AD123">
            <v>48</v>
          </cell>
          <cell r="AF123">
            <v>1</v>
          </cell>
          <cell r="AG123">
            <v>1</v>
          </cell>
          <cell r="AH123">
            <v>11242.400000000009</v>
          </cell>
          <cell r="AI123">
            <v>11088.400000000009</v>
          </cell>
          <cell r="AJ123">
            <v>154</v>
          </cell>
          <cell r="AK123">
            <v>3856.8</v>
          </cell>
          <cell r="AL123">
            <v>576</v>
          </cell>
          <cell r="AM123">
            <v>698</v>
          </cell>
          <cell r="AN123">
            <v>1290</v>
          </cell>
          <cell r="AP123">
            <v>934.4</v>
          </cell>
          <cell r="AQ123">
            <v>281.48</v>
          </cell>
          <cell r="AR123">
            <v>1135.52</v>
          </cell>
          <cell r="AS123">
            <v>57.599999999999994</v>
          </cell>
          <cell r="AT123" t="str">
            <v>Панельные</v>
          </cell>
          <cell r="AU123" t="str">
            <v>рубероид</v>
          </cell>
          <cell r="AV123">
            <v>201</v>
          </cell>
          <cell r="AZ123" t="str">
            <v>нет</v>
          </cell>
          <cell r="BA123" t="str">
            <v>-</v>
          </cell>
          <cell r="BB123" t="str">
            <v>-</v>
          </cell>
          <cell r="BC123" t="str">
            <v>-</v>
          </cell>
          <cell r="BD123" t="str">
            <v>-</v>
          </cell>
          <cell r="BE123" t="str">
            <v>-</v>
          </cell>
          <cell r="BF123" t="str">
            <v>-</v>
          </cell>
          <cell r="BG123" t="str">
            <v>-</v>
          </cell>
          <cell r="BH123" t="str">
            <v>-</v>
          </cell>
          <cell r="BI123" t="str">
            <v>-</v>
          </cell>
          <cell r="BJ123" t="str">
            <v>-</v>
          </cell>
          <cell r="BK123" t="str">
            <v>-</v>
          </cell>
          <cell r="BL123" t="str">
            <v>-</v>
          </cell>
          <cell r="BM123" t="str">
            <v>-</v>
          </cell>
          <cell r="BN123" t="str">
            <v>-</v>
          </cell>
          <cell r="BO123" t="str">
            <v>-</v>
          </cell>
          <cell r="BP123" t="str">
            <v>-</v>
          </cell>
          <cell r="BQ123" t="str">
            <v>ленточный</v>
          </cell>
          <cell r="BS123" t="str">
            <v>Железобетонные</v>
          </cell>
          <cell r="BT123">
            <v>15220</v>
          </cell>
          <cell r="BU123">
            <v>4</v>
          </cell>
          <cell r="BV123" t="str">
            <v>Панельные</v>
          </cell>
          <cell r="BW123">
            <v>5205</v>
          </cell>
          <cell r="BX123">
            <v>10164.6</v>
          </cell>
          <cell r="BY123">
            <v>5205</v>
          </cell>
          <cell r="BZ123">
            <v>168</v>
          </cell>
          <cell r="CA123" t="str">
            <v>облицованный плиткой</v>
          </cell>
          <cell r="CB123">
            <v>42840</v>
          </cell>
          <cell r="CC123">
            <v>1242.4000000000001</v>
          </cell>
          <cell r="CD123">
            <v>1</v>
          </cell>
          <cell r="CE123">
            <v>1133</v>
          </cell>
          <cell r="CF123" t="str">
            <v>не скатная</v>
          </cell>
          <cell r="CG123">
            <v>164</v>
          </cell>
          <cell r="CH123">
            <v>114</v>
          </cell>
          <cell r="CI123">
            <v>934.4</v>
          </cell>
          <cell r="CJ123" t="str">
            <v>На лестничной клетке</v>
          </cell>
          <cell r="CK123">
            <v>3</v>
          </cell>
          <cell r="CL123">
            <v>134.13</v>
          </cell>
          <cell r="CM123">
            <v>48</v>
          </cell>
          <cell r="CR123">
            <v>19.2</v>
          </cell>
          <cell r="CZ123">
            <v>1</v>
          </cell>
          <cell r="DA123">
            <v>1</v>
          </cell>
          <cell r="DB123">
            <v>612</v>
          </cell>
          <cell r="DC123">
            <v>3060</v>
          </cell>
          <cell r="DD123">
            <v>465</v>
          </cell>
          <cell r="DE123">
            <v>4473</v>
          </cell>
          <cell r="DF123">
            <v>0</v>
          </cell>
          <cell r="DG123">
            <v>0</v>
          </cell>
          <cell r="DH123">
            <v>3</v>
          </cell>
          <cell r="DI123">
            <v>612</v>
          </cell>
          <cell r="DK123">
            <v>220</v>
          </cell>
          <cell r="DL123">
            <v>1794</v>
          </cell>
          <cell r="DM123">
            <v>201</v>
          </cell>
          <cell r="DO123">
            <v>3560</v>
          </cell>
          <cell r="DQ123">
            <v>1006</v>
          </cell>
          <cell r="DR123">
            <v>0</v>
          </cell>
          <cell r="DS123">
            <v>0</v>
          </cell>
          <cell r="DT123">
            <v>12</v>
          </cell>
          <cell r="DU123">
            <v>12</v>
          </cell>
          <cell r="DV123">
            <v>12</v>
          </cell>
          <cell r="DW123">
            <v>3</v>
          </cell>
          <cell r="DX123" t="str">
            <v>внутренние</v>
          </cell>
          <cell r="EE123">
            <v>99</v>
          </cell>
          <cell r="EF123">
            <v>73.95</v>
          </cell>
          <cell r="EG123">
            <v>351</v>
          </cell>
          <cell r="EH123">
            <v>1684.8</v>
          </cell>
          <cell r="EI123">
            <v>21.419999999999998</v>
          </cell>
          <cell r="EK123">
            <v>8.370000000000001</v>
          </cell>
          <cell r="EL123">
            <v>45.900000000000006</v>
          </cell>
          <cell r="EM123">
            <v>44.88</v>
          </cell>
          <cell r="EN123">
            <v>22.1</v>
          </cell>
          <cell r="EO123">
            <v>32.4</v>
          </cell>
          <cell r="EP123">
            <v>23.4</v>
          </cell>
          <cell r="EQ123">
            <v>440</v>
          </cell>
          <cell r="ER123">
            <v>1.74</v>
          </cell>
          <cell r="ES123" t="str">
            <v>на 1-м этаже</v>
          </cell>
          <cell r="ET123" t="str">
            <v>Контейнер</v>
          </cell>
          <cell r="EU123">
            <v>0</v>
          </cell>
          <cell r="EV123">
            <v>2</v>
          </cell>
          <cell r="EW123">
            <v>0</v>
          </cell>
          <cell r="EX123">
            <v>0</v>
          </cell>
          <cell r="EY123">
            <v>2</v>
          </cell>
          <cell r="FH123">
            <v>0</v>
          </cell>
          <cell r="FI123">
            <v>4</v>
          </cell>
        </row>
        <row r="124">
          <cell r="A124">
            <v>61050</v>
          </cell>
          <cell r="B124" t="str">
            <v>Новочеремушкинская ул. д. 66 к. 1</v>
          </cell>
          <cell r="C124" t="str">
            <v>Новочеремушкинская ул.</v>
          </cell>
          <cell r="D124">
            <v>66</v>
          </cell>
          <cell r="E124">
            <v>1</v>
          </cell>
          <cell r="F124" t="str">
            <v>Протокол общего собрания собственников</v>
          </cell>
          <cell r="I124" t="str">
            <v>-</v>
          </cell>
          <cell r="K124" t="str">
            <v>-</v>
          </cell>
          <cell r="L124" t="str">
            <v>договор</v>
          </cell>
          <cell r="M124" t="str">
            <v>за счет регионального оператора</v>
          </cell>
          <cell r="N124">
            <v>1995</v>
          </cell>
          <cell r="O124">
            <v>1995</v>
          </cell>
          <cell r="P124" t="str">
            <v>П-44</v>
          </cell>
          <cell r="Q124" t="str">
            <v>МКД</v>
          </cell>
          <cell r="R124">
            <v>17</v>
          </cell>
          <cell r="S124">
            <v>17</v>
          </cell>
          <cell r="T124">
            <v>3</v>
          </cell>
          <cell r="U124">
            <v>3</v>
          </cell>
          <cell r="V124">
            <v>3</v>
          </cell>
          <cell r="W124">
            <v>201</v>
          </cell>
          <cell r="X124">
            <v>192</v>
          </cell>
          <cell r="Y124">
            <v>9</v>
          </cell>
          <cell r="Z124">
            <v>2</v>
          </cell>
          <cell r="AA124">
            <v>48</v>
          </cell>
          <cell r="AB124">
            <v>48</v>
          </cell>
          <cell r="AC124">
            <v>12</v>
          </cell>
          <cell r="AD124">
            <v>48</v>
          </cell>
          <cell r="AF124">
            <v>1</v>
          </cell>
          <cell r="AG124">
            <v>1</v>
          </cell>
          <cell r="AH124">
            <v>13586.4</v>
          </cell>
          <cell r="AI124">
            <v>10579</v>
          </cell>
          <cell r="AJ124">
            <v>3007.4</v>
          </cell>
          <cell r="AK124">
            <v>3804</v>
          </cell>
          <cell r="AL124">
            <v>576</v>
          </cell>
          <cell r="AM124">
            <v>636</v>
          </cell>
          <cell r="AN124">
            <v>1270</v>
          </cell>
          <cell r="AP124">
            <v>949</v>
          </cell>
          <cell r="AQ124">
            <v>154.31</v>
          </cell>
          <cell r="AR124">
            <v>1180.69</v>
          </cell>
          <cell r="AS124">
            <v>57.599999999999994</v>
          </cell>
          <cell r="AT124" t="str">
            <v>Панельные</v>
          </cell>
          <cell r="AU124" t="str">
            <v>рулонная</v>
          </cell>
          <cell r="AV124">
            <v>192</v>
          </cell>
          <cell r="AZ124" t="str">
            <v>нет</v>
          </cell>
          <cell r="BA124" t="str">
            <v>-</v>
          </cell>
          <cell r="BB124" t="str">
            <v>-</v>
          </cell>
          <cell r="BC124" t="str">
            <v>-</v>
          </cell>
          <cell r="BD124" t="str">
            <v>-</v>
          </cell>
          <cell r="BE124" t="str">
            <v>-</v>
          </cell>
          <cell r="BF124" t="str">
            <v>-</v>
          </cell>
          <cell r="BG124" t="str">
            <v>-</v>
          </cell>
          <cell r="BH124" t="str">
            <v>-</v>
          </cell>
          <cell r="BI124" t="str">
            <v>-</v>
          </cell>
          <cell r="BJ124" t="str">
            <v>-</v>
          </cell>
          <cell r="BK124" t="str">
            <v>-</v>
          </cell>
          <cell r="BL124" t="str">
            <v>-</v>
          </cell>
          <cell r="BM124" t="str">
            <v>-</v>
          </cell>
          <cell r="BN124" t="str">
            <v>-</v>
          </cell>
          <cell r="BO124" t="str">
            <v>-</v>
          </cell>
          <cell r="BP124" t="str">
            <v>-</v>
          </cell>
          <cell r="BQ124" t="str">
            <v>ленточный</v>
          </cell>
          <cell r="BS124" t="str">
            <v>Железобетонные</v>
          </cell>
          <cell r="BT124">
            <v>15220</v>
          </cell>
          <cell r="BU124">
            <v>4</v>
          </cell>
          <cell r="BV124" t="str">
            <v>Панельные</v>
          </cell>
          <cell r="BW124">
            <v>5205</v>
          </cell>
          <cell r="BX124">
            <v>10164.6</v>
          </cell>
          <cell r="BY124">
            <v>5205</v>
          </cell>
          <cell r="BZ124">
            <v>168</v>
          </cell>
          <cell r="CA124" t="str">
            <v>облицованный плиткой</v>
          </cell>
          <cell r="CB124">
            <v>42840</v>
          </cell>
          <cell r="CC124">
            <v>1242.4000000000001</v>
          </cell>
          <cell r="CD124">
            <v>1</v>
          </cell>
          <cell r="CE124">
            <v>1147</v>
          </cell>
          <cell r="CF124" t="str">
            <v>не скатная</v>
          </cell>
          <cell r="CG124">
            <v>164</v>
          </cell>
          <cell r="CH124">
            <v>114</v>
          </cell>
          <cell r="CI124">
            <v>949</v>
          </cell>
          <cell r="CJ124" t="str">
            <v>На лестничной клетке</v>
          </cell>
          <cell r="CK124">
            <v>3</v>
          </cell>
          <cell r="CL124">
            <v>134.13</v>
          </cell>
          <cell r="CM124">
            <v>48</v>
          </cell>
          <cell r="CR124">
            <v>9.6000000000000014</v>
          </cell>
          <cell r="CZ124">
            <v>1</v>
          </cell>
          <cell r="DA124">
            <v>1</v>
          </cell>
          <cell r="DB124">
            <v>612</v>
          </cell>
          <cell r="DC124">
            <v>3060</v>
          </cell>
          <cell r="DD124">
            <v>465</v>
          </cell>
          <cell r="DE124">
            <v>4473</v>
          </cell>
          <cell r="DF124">
            <v>0</v>
          </cell>
          <cell r="DG124">
            <v>0</v>
          </cell>
          <cell r="DH124">
            <v>3</v>
          </cell>
          <cell r="DI124">
            <v>612</v>
          </cell>
          <cell r="DK124">
            <v>220</v>
          </cell>
          <cell r="DL124">
            <v>1794</v>
          </cell>
          <cell r="DM124">
            <v>192</v>
          </cell>
          <cell r="DO124">
            <v>3560</v>
          </cell>
          <cell r="DQ124">
            <v>1006</v>
          </cell>
          <cell r="DR124">
            <v>0</v>
          </cell>
          <cell r="DS124">
            <v>0</v>
          </cell>
          <cell r="DT124">
            <v>12</v>
          </cell>
          <cell r="DU124">
            <v>12</v>
          </cell>
          <cell r="DV124">
            <v>12</v>
          </cell>
          <cell r="DW124">
            <v>3</v>
          </cell>
          <cell r="DX124" t="str">
            <v>внутренние</v>
          </cell>
          <cell r="EE124">
            <v>99</v>
          </cell>
          <cell r="EF124">
            <v>73.95</v>
          </cell>
          <cell r="EG124">
            <v>351</v>
          </cell>
          <cell r="EH124">
            <v>1684.8</v>
          </cell>
          <cell r="EI124">
            <v>21.419999999999998</v>
          </cell>
          <cell r="EK124">
            <v>8.370000000000001</v>
          </cell>
          <cell r="EL124">
            <v>45.900000000000006</v>
          </cell>
          <cell r="EM124">
            <v>44.88</v>
          </cell>
          <cell r="EN124">
            <v>20.8</v>
          </cell>
          <cell r="EO124">
            <v>32.4</v>
          </cell>
          <cell r="EP124">
            <v>22.8</v>
          </cell>
          <cell r="EQ124">
            <v>411</v>
          </cell>
          <cell r="ER124">
            <v>1.63</v>
          </cell>
          <cell r="ES124" t="str">
            <v>на 1-м этаже</v>
          </cell>
          <cell r="ET124" t="str">
            <v>Контейнер</v>
          </cell>
          <cell r="EU124">
            <v>0</v>
          </cell>
          <cell r="EV124">
            <v>2</v>
          </cell>
          <cell r="EW124">
            <v>0</v>
          </cell>
          <cell r="EX124">
            <v>0</v>
          </cell>
          <cell r="EY124">
            <v>2</v>
          </cell>
          <cell r="FH124">
            <v>0</v>
          </cell>
          <cell r="FI124">
            <v>4</v>
          </cell>
        </row>
        <row r="125">
          <cell r="A125">
            <v>17192</v>
          </cell>
          <cell r="B125" t="str">
            <v>Обручева ул. д. 35 к. 1</v>
          </cell>
          <cell r="C125" t="str">
            <v>Обручева ул.</v>
          </cell>
          <cell r="D125">
            <v>35</v>
          </cell>
          <cell r="E125">
            <v>1</v>
          </cell>
          <cell r="F125" t="str">
            <v>Протокол общего собрания собственников</v>
          </cell>
          <cell r="I125" t="str">
            <v>-</v>
          </cell>
          <cell r="K125" t="str">
            <v>-</v>
          </cell>
          <cell r="L125" t="str">
            <v>договор</v>
          </cell>
          <cell r="M125" t="str">
            <v>за счет регионального оператора</v>
          </cell>
          <cell r="N125">
            <v>1964</v>
          </cell>
          <cell r="O125">
            <v>1964</v>
          </cell>
          <cell r="P125" t="str">
            <v>II-18</v>
          </cell>
          <cell r="Q125" t="str">
            <v>МКД</v>
          </cell>
          <cell r="R125">
            <v>12</v>
          </cell>
          <cell r="S125">
            <v>12</v>
          </cell>
          <cell r="T125">
            <v>1</v>
          </cell>
          <cell r="U125">
            <v>2</v>
          </cell>
          <cell r="W125">
            <v>84</v>
          </cell>
          <cell r="X125">
            <v>84</v>
          </cell>
          <cell r="Y125">
            <v>0</v>
          </cell>
          <cell r="Z125">
            <v>0</v>
          </cell>
          <cell r="AA125">
            <v>24</v>
          </cell>
          <cell r="AB125">
            <v>25</v>
          </cell>
          <cell r="AC125">
            <v>2</v>
          </cell>
          <cell r="AD125">
            <v>24</v>
          </cell>
          <cell r="AF125">
            <v>1</v>
          </cell>
          <cell r="AG125">
            <v>1</v>
          </cell>
          <cell r="AH125">
            <v>3662.8999999999992</v>
          </cell>
          <cell r="AI125">
            <v>3662.8999999999992</v>
          </cell>
          <cell r="AJ125">
            <v>0</v>
          </cell>
          <cell r="AK125">
            <v>1318.8</v>
          </cell>
          <cell r="AL125">
            <v>490</v>
          </cell>
          <cell r="AM125">
            <v>238</v>
          </cell>
          <cell r="AN125">
            <v>239</v>
          </cell>
          <cell r="AP125">
            <v>420.9</v>
          </cell>
          <cell r="AQ125">
            <v>77.08</v>
          </cell>
          <cell r="AR125">
            <v>168.92000000000002</v>
          </cell>
          <cell r="AS125">
            <v>7.1999999999999993</v>
          </cell>
          <cell r="AT125" t="str">
            <v>Блочные</v>
          </cell>
          <cell r="AU125" t="str">
            <v>рулонная</v>
          </cell>
          <cell r="AV125">
            <v>84</v>
          </cell>
          <cell r="AZ125" t="str">
            <v>нет</v>
          </cell>
          <cell r="BA125" t="str">
            <v>-</v>
          </cell>
          <cell r="BB125" t="str">
            <v>-</v>
          </cell>
          <cell r="BC125" t="str">
            <v>-</v>
          </cell>
          <cell r="BD125" t="str">
            <v>-</v>
          </cell>
          <cell r="BE125" t="str">
            <v>-</v>
          </cell>
          <cell r="BF125" t="str">
            <v>-</v>
          </cell>
          <cell r="BG125" t="str">
            <v>-</v>
          </cell>
          <cell r="BH125" t="str">
            <v>-</v>
          </cell>
          <cell r="BI125" t="str">
            <v>-</v>
          </cell>
          <cell r="BJ125" t="str">
            <v>-</v>
          </cell>
          <cell r="BK125" t="str">
            <v>-</v>
          </cell>
          <cell r="BL125" t="str">
            <v>-</v>
          </cell>
          <cell r="BM125" t="str">
            <v>-</v>
          </cell>
          <cell r="BN125" t="str">
            <v>-</v>
          </cell>
          <cell r="BO125" t="str">
            <v>-</v>
          </cell>
          <cell r="BP125" t="str">
            <v>-</v>
          </cell>
          <cell r="BQ125" t="str">
            <v>ленточный</v>
          </cell>
          <cell r="BS125" t="str">
            <v>Железобетонные</v>
          </cell>
          <cell r="BT125">
            <v>5447</v>
          </cell>
          <cell r="BU125">
            <v>2</v>
          </cell>
          <cell r="BV125" t="str">
            <v>Панельные</v>
          </cell>
          <cell r="BW125">
            <v>1740</v>
          </cell>
          <cell r="BX125">
            <v>838</v>
          </cell>
          <cell r="BY125">
            <v>1667.4</v>
          </cell>
          <cell r="BZ125">
            <v>419</v>
          </cell>
          <cell r="CA125" t="str">
            <v>керамогранит</v>
          </cell>
          <cell r="CB125">
            <v>2969</v>
          </cell>
          <cell r="CC125">
            <v>2519.1</v>
          </cell>
          <cell r="CD125">
            <v>1</v>
          </cell>
          <cell r="CE125">
            <v>463</v>
          </cell>
          <cell r="CF125" t="str">
            <v>не скатная</v>
          </cell>
          <cell r="CG125">
            <v>0</v>
          </cell>
          <cell r="CH125">
            <v>0</v>
          </cell>
          <cell r="CI125">
            <v>420.9</v>
          </cell>
          <cell r="CJ125" t="str">
            <v>На лестничной клетке</v>
          </cell>
          <cell r="CK125">
            <v>1</v>
          </cell>
          <cell r="CL125">
            <v>31.56</v>
          </cell>
          <cell r="CM125">
            <v>6</v>
          </cell>
          <cell r="CR125">
            <v>2</v>
          </cell>
          <cell r="CZ125">
            <v>1</v>
          </cell>
          <cell r="DA125">
            <v>1</v>
          </cell>
          <cell r="DB125">
            <v>126</v>
          </cell>
          <cell r="DC125">
            <v>745</v>
          </cell>
          <cell r="DD125">
            <v>85</v>
          </cell>
          <cell r="DE125">
            <v>1845</v>
          </cell>
          <cell r="DF125">
            <v>0</v>
          </cell>
          <cell r="DG125">
            <v>0</v>
          </cell>
          <cell r="DH125">
            <v>1</v>
          </cell>
          <cell r="DI125">
            <v>204</v>
          </cell>
          <cell r="DK125">
            <v>68</v>
          </cell>
          <cell r="DL125">
            <v>1232.5</v>
          </cell>
          <cell r="DM125">
            <v>84</v>
          </cell>
          <cell r="DO125">
            <v>952</v>
          </cell>
          <cell r="DQ125">
            <v>500.5</v>
          </cell>
          <cell r="DR125">
            <v>739.28</v>
          </cell>
          <cell r="DS125">
            <v>93</v>
          </cell>
          <cell r="DT125">
            <v>7</v>
          </cell>
          <cell r="DU125">
            <v>7</v>
          </cell>
          <cell r="DV125">
            <v>7</v>
          </cell>
          <cell r="DW125">
            <v>1</v>
          </cell>
          <cell r="DX125" t="str">
            <v>внутренние</v>
          </cell>
          <cell r="EE125">
            <v>12</v>
          </cell>
          <cell r="EF125">
            <v>35.74</v>
          </cell>
          <cell r="EG125">
            <v>38</v>
          </cell>
          <cell r="EH125">
            <v>182.4</v>
          </cell>
          <cell r="EI125">
            <v>5.04</v>
          </cell>
          <cell r="EK125">
            <v>2.79</v>
          </cell>
          <cell r="EL125">
            <v>2.88</v>
          </cell>
          <cell r="EM125">
            <v>29.04</v>
          </cell>
          <cell r="EN125">
            <v>9.1</v>
          </cell>
          <cell r="EO125">
            <v>10.8</v>
          </cell>
          <cell r="EP125">
            <v>2.2000000000000002</v>
          </cell>
          <cell r="EQ125">
            <v>134</v>
          </cell>
          <cell r="ER125">
            <v>0.53</v>
          </cell>
          <cell r="ES125" t="str">
            <v>на 1-м этаже</v>
          </cell>
          <cell r="ET125" t="str">
            <v>Переносной</v>
          </cell>
          <cell r="EU125">
            <v>0</v>
          </cell>
          <cell r="EV125">
            <v>1</v>
          </cell>
          <cell r="EW125">
            <v>0</v>
          </cell>
          <cell r="EX125">
            <v>0</v>
          </cell>
          <cell r="EY125">
            <v>2</v>
          </cell>
          <cell r="FH125">
            <v>1</v>
          </cell>
          <cell r="FI125">
            <v>2</v>
          </cell>
        </row>
        <row r="126">
          <cell r="A126">
            <v>17193</v>
          </cell>
          <cell r="B126" t="str">
            <v>Обручева ул. д. 35 к. 2</v>
          </cell>
          <cell r="C126" t="str">
            <v>Обручева ул.</v>
          </cell>
          <cell r="D126">
            <v>35</v>
          </cell>
          <cell r="E126">
            <v>2</v>
          </cell>
          <cell r="F126" t="str">
            <v>Протокол общего собрания собственников</v>
          </cell>
          <cell r="I126" t="str">
            <v>-</v>
          </cell>
          <cell r="K126" t="str">
            <v>-</v>
          </cell>
          <cell r="L126" t="str">
            <v>договор</v>
          </cell>
          <cell r="M126" t="str">
            <v>за счет регионального оператора</v>
          </cell>
          <cell r="N126">
            <v>1976</v>
          </cell>
          <cell r="O126">
            <v>1976</v>
          </cell>
          <cell r="P126" t="str">
            <v>К-7/16-М</v>
          </cell>
          <cell r="Q126" t="str">
            <v>МКД</v>
          </cell>
          <cell r="R126">
            <v>16</v>
          </cell>
          <cell r="S126">
            <v>16</v>
          </cell>
          <cell r="T126">
            <v>1</v>
          </cell>
          <cell r="U126">
            <v>1</v>
          </cell>
          <cell r="V126">
            <v>1</v>
          </cell>
          <cell r="W126">
            <v>139</v>
          </cell>
          <cell r="X126">
            <v>135</v>
          </cell>
          <cell r="Y126">
            <v>4</v>
          </cell>
          <cell r="Z126">
            <v>0</v>
          </cell>
          <cell r="AA126">
            <v>32</v>
          </cell>
          <cell r="AB126">
            <v>33</v>
          </cell>
          <cell r="AC126">
            <v>6</v>
          </cell>
          <cell r="AD126">
            <v>32</v>
          </cell>
          <cell r="AF126">
            <v>1</v>
          </cell>
          <cell r="AG126">
            <v>1</v>
          </cell>
          <cell r="AH126">
            <v>7804.2999999999993</v>
          </cell>
          <cell r="AI126">
            <v>6194.7</v>
          </cell>
          <cell r="AJ126">
            <v>1609.6</v>
          </cell>
          <cell r="AK126">
            <v>3566</v>
          </cell>
          <cell r="AL126">
            <v>138.9</v>
          </cell>
          <cell r="AM126">
            <v>347</v>
          </cell>
          <cell r="AN126">
            <v>804</v>
          </cell>
          <cell r="AP126">
            <v>1207.5</v>
          </cell>
          <cell r="AQ126">
            <v>186.91000000000003</v>
          </cell>
          <cell r="AR126">
            <v>964.08999999999992</v>
          </cell>
          <cell r="AS126">
            <v>18</v>
          </cell>
          <cell r="AT126" t="str">
            <v>Панельные</v>
          </cell>
          <cell r="AU126" t="str">
            <v>рубероид</v>
          </cell>
          <cell r="AV126">
            <v>135</v>
          </cell>
          <cell r="AZ126" t="str">
            <v>нет</v>
          </cell>
          <cell r="BA126" t="str">
            <v>-</v>
          </cell>
          <cell r="BB126" t="str">
            <v>-</v>
          </cell>
          <cell r="BC126" t="str">
            <v>-</v>
          </cell>
          <cell r="BD126" t="str">
            <v>-</v>
          </cell>
          <cell r="BE126" t="str">
            <v>-</v>
          </cell>
          <cell r="BF126" t="str">
            <v>-</v>
          </cell>
          <cell r="BG126" t="str">
            <v>-</v>
          </cell>
          <cell r="BH126" t="str">
            <v>-</v>
          </cell>
          <cell r="BI126" t="str">
            <v>-</v>
          </cell>
          <cell r="BJ126" t="str">
            <v>-</v>
          </cell>
          <cell r="BK126" t="str">
            <v>-</v>
          </cell>
          <cell r="BL126" t="str">
            <v>-</v>
          </cell>
          <cell r="BM126" t="str">
            <v>-</v>
          </cell>
          <cell r="BN126" t="str">
            <v>-</v>
          </cell>
          <cell r="BO126" t="str">
            <v>-</v>
          </cell>
          <cell r="BP126" t="str">
            <v>-</v>
          </cell>
          <cell r="BQ126" t="str">
            <v>ленточный</v>
          </cell>
          <cell r="BS126" t="str">
            <v>Железобетонные</v>
          </cell>
          <cell r="BT126">
            <v>13290</v>
          </cell>
          <cell r="BU126">
            <v>2</v>
          </cell>
          <cell r="BV126" t="str">
            <v>Панельные</v>
          </cell>
          <cell r="BW126">
            <v>297.5</v>
          </cell>
          <cell r="BX126">
            <v>146</v>
          </cell>
          <cell r="BY126">
            <v>297.5</v>
          </cell>
          <cell r="BZ126">
            <v>146</v>
          </cell>
          <cell r="CA126" t="str">
            <v>облицованный плиткой</v>
          </cell>
          <cell r="CB126">
            <v>7520</v>
          </cell>
          <cell r="CC126">
            <v>0</v>
          </cell>
          <cell r="CD126">
            <v>1</v>
          </cell>
          <cell r="CE126">
            <v>1329</v>
          </cell>
          <cell r="CF126" t="str">
            <v>не скатная</v>
          </cell>
          <cell r="CG126">
            <v>0</v>
          </cell>
          <cell r="CH126">
            <v>0</v>
          </cell>
          <cell r="CI126">
            <v>1207.5</v>
          </cell>
          <cell r="CJ126" t="str">
            <v>На лестничной клетке</v>
          </cell>
          <cell r="CK126">
            <v>1</v>
          </cell>
          <cell r="CL126">
            <v>42.08</v>
          </cell>
          <cell r="CM126">
            <v>15</v>
          </cell>
          <cell r="CR126">
            <v>3.6</v>
          </cell>
          <cell r="CZ126">
            <v>0</v>
          </cell>
          <cell r="DA126">
            <v>1</v>
          </cell>
          <cell r="DB126">
            <v>0</v>
          </cell>
          <cell r="DC126">
            <v>1305.5999999999999</v>
          </cell>
          <cell r="DD126">
            <v>163</v>
          </cell>
          <cell r="DE126">
            <v>1189.2</v>
          </cell>
          <cell r="DF126">
            <v>0</v>
          </cell>
          <cell r="DG126">
            <v>0</v>
          </cell>
          <cell r="DH126">
            <v>1</v>
          </cell>
          <cell r="DI126">
            <v>334</v>
          </cell>
          <cell r="DK126">
            <v>76</v>
          </cell>
          <cell r="DL126">
            <v>1638</v>
          </cell>
          <cell r="DM126">
            <v>135</v>
          </cell>
          <cell r="DO126">
            <v>1638</v>
          </cell>
          <cell r="DQ126">
            <v>553</v>
          </cell>
          <cell r="DR126">
            <v>0</v>
          </cell>
          <cell r="DS126">
            <v>0</v>
          </cell>
          <cell r="DT126">
            <v>8</v>
          </cell>
          <cell r="DU126">
            <v>0</v>
          </cell>
          <cell r="DV126">
            <v>14</v>
          </cell>
          <cell r="DW126">
            <v>1</v>
          </cell>
          <cell r="DX126" t="str">
            <v>внутренние</v>
          </cell>
          <cell r="EE126">
            <v>15</v>
          </cell>
          <cell r="EF126">
            <v>23.2</v>
          </cell>
          <cell r="EG126">
            <v>34</v>
          </cell>
          <cell r="EH126">
            <v>163.19999999999999</v>
          </cell>
          <cell r="EI126">
            <v>6.72</v>
          </cell>
          <cell r="EK126">
            <v>2.79</v>
          </cell>
          <cell r="EL126">
            <v>3.84</v>
          </cell>
          <cell r="EM126">
            <v>14.08</v>
          </cell>
          <cell r="EN126">
            <v>14.950000000000001</v>
          </cell>
          <cell r="EO126">
            <v>10.8</v>
          </cell>
          <cell r="EP126">
            <v>10.3</v>
          </cell>
          <cell r="EQ126">
            <v>263</v>
          </cell>
          <cell r="ER126">
            <v>1.04</v>
          </cell>
          <cell r="ES126" t="str">
            <v>в подвале</v>
          </cell>
          <cell r="ET126" t="str">
            <v>Переносной</v>
          </cell>
          <cell r="EU126">
            <v>0</v>
          </cell>
          <cell r="EV126">
            <v>1</v>
          </cell>
          <cell r="EW126">
            <v>0</v>
          </cell>
          <cell r="EX126">
            <v>0</v>
          </cell>
          <cell r="EY126">
            <v>3</v>
          </cell>
          <cell r="FH126">
            <v>1</v>
          </cell>
          <cell r="FI126">
            <v>2</v>
          </cell>
        </row>
        <row r="127">
          <cell r="A127">
            <v>31611</v>
          </cell>
          <cell r="B127" t="str">
            <v>Обручева ул. д. 35 к. 3</v>
          </cell>
          <cell r="C127" t="str">
            <v>Обручева ул.</v>
          </cell>
          <cell r="D127">
            <v>35</v>
          </cell>
          <cell r="E127">
            <v>3</v>
          </cell>
          <cell r="F127" t="str">
            <v>Протокол общего собрания собственников</v>
          </cell>
          <cell r="I127" t="str">
            <v>-</v>
          </cell>
          <cell r="K127" t="str">
            <v>-</v>
          </cell>
          <cell r="L127" t="str">
            <v>договор</v>
          </cell>
          <cell r="M127" t="str">
            <v>за счет регионального оператора</v>
          </cell>
          <cell r="N127">
            <v>1991</v>
          </cell>
          <cell r="O127">
            <v>1991</v>
          </cell>
          <cell r="P127" t="str">
            <v>П-44</v>
          </cell>
          <cell r="Q127" t="str">
            <v>МКД</v>
          </cell>
          <cell r="R127">
            <v>17</v>
          </cell>
          <cell r="S127">
            <v>17</v>
          </cell>
          <cell r="T127">
            <v>3</v>
          </cell>
          <cell r="U127">
            <v>3</v>
          </cell>
          <cell r="V127">
            <v>3</v>
          </cell>
          <cell r="W127">
            <v>204</v>
          </cell>
          <cell r="X127">
            <v>203</v>
          </cell>
          <cell r="Y127">
            <v>1</v>
          </cell>
          <cell r="Z127">
            <v>1</v>
          </cell>
          <cell r="AA127">
            <v>48</v>
          </cell>
          <cell r="AB127">
            <v>48</v>
          </cell>
          <cell r="AC127">
            <v>12</v>
          </cell>
          <cell r="AD127">
            <v>48</v>
          </cell>
          <cell r="AF127">
            <v>1</v>
          </cell>
          <cell r="AG127">
            <v>1</v>
          </cell>
          <cell r="AH127">
            <v>11339.299999999997</v>
          </cell>
          <cell r="AI127">
            <v>11303.699999999997</v>
          </cell>
          <cell r="AJ127">
            <v>35.6</v>
          </cell>
          <cell r="AK127">
            <v>3630.6</v>
          </cell>
          <cell r="AL127">
            <v>576</v>
          </cell>
          <cell r="AM127">
            <v>561</v>
          </cell>
          <cell r="AN127">
            <v>1238</v>
          </cell>
          <cell r="AP127">
            <v>915.8</v>
          </cell>
          <cell r="AQ127">
            <v>226.73</v>
          </cell>
          <cell r="AR127">
            <v>716.27</v>
          </cell>
          <cell r="AS127">
            <v>57.599999999999994</v>
          </cell>
          <cell r="AT127" t="str">
            <v>Панельные</v>
          </cell>
          <cell r="AU127" t="str">
            <v>рулонная мастичная</v>
          </cell>
          <cell r="AV127">
            <v>203</v>
          </cell>
          <cell r="AZ127" t="str">
            <v>нет</v>
          </cell>
          <cell r="BA127" t="str">
            <v>-</v>
          </cell>
          <cell r="BB127" t="str">
            <v>-</v>
          </cell>
          <cell r="BC127" t="str">
            <v>-</v>
          </cell>
          <cell r="BD127" t="str">
            <v>-</v>
          </cell>
          <cell r="BE127" t="str">
            <v>-</v>
          </cell>
          <cell r="BF127" t="str">
            <v>-</v>
          </cell>
          <cell r="BG127" t="str">
            <v>-</v>
          </cell>
          <cell r="BH127" t="str">
            <v>-</v>
          </cell>
          <cell r="BI127" t="str">
            <v>-</v>
          </cell>
          <cell r="BJ127" t="str">
            <v>-</v>
          </cell>
          <cell r="BK127" t="str">
            <v>-</v>
          </cell>
          <cell r="BL127" t="str">
            <v>-</v>
          </cell>
          <cell r="BM127" t="str">
            <v>-</v>
          </cell>
          <cell r="BN127" t="str">
            <v>-</v>
          </cell>
          <cell r="BO127" t="str">
            <v>-</v>
          </cell>
          <cell r="BP127" t="str">
            <v>-</v>
          </cell>
          <cell r="BQ127" t="str">
            <v>свайный</v>
          </cell>
          <cell r="BS127" t="str">
            <v>Железобетонные</v>
          </cell>
          <cell r="BT127">
            <v>15220</v>
          </cell>
          <cell r="BU127">
            <v>4</v>
          </cell>
          <cell r="BV127" t="str">
            <v>Панельные</v>
          </cell>
          <cell r="BW127">
            <v>5205</v>
          </cell>
          <cell r="BX127">
            <v>10164.6</v>
          </cell>
          <cell r="BY127">
            <v>5205</v>
          </cell>
          <cell r="BZ127">
            <v>168</v>
          </cell>
          <cell r="CA127" t="str">
            <v>облицованный плиткой</v>
          </cell>
          <cell r="CB127">
            <v>42840</v>
          </cell>
          <cell r="CC127">
            <v>1242.4000000000001</v>
          </cell>
          <cell r="CD127">
            <v>1</v>
          </cell>
          <cell r="CE127">
            <v>1113</v>
          </cell>
          <cell r="CF127" t="str">
            <v>не скатная</v>
          </cell>
          <cell r="CG127">
            <v>164</v>
          </cell>
          <cell r="CH127">
            <v>114</v>
          </cell>
          <cell r="CI127">
            <v>915.8</v>
          </cell>
          <cell r="CJ127" t="str">
            <v>На лестничной клетке</v>
          </cell>
          <cell r="CK127">
            <v>3</v>
          </cell>
          <cell r="CL127">
            <v>134.13</v>
          </cell>
          <cell r="CM127">
            <v>48</v>
          </cell>
          <cell r="CR127">
            <v>10.5</v>
          </cell>
          <cell r="CZ127">
            <v>1</v>
          </cell>
          <cell r="DA127">
            <v>1</v>
          </cell>
          <cell r="DB127">
            <v>612</v>
          </cell>
          <cell r="DC127">
            <v>3060</v>
          </cell>
          <cell r="DD127">
            <v>465</v>
          </cell>
          <cell r="DE127">
            <v>4473</v>
          </cell>
          <cell r="DF127">
            <v>0</v>
          </cell>
          <cell r="DG127">
            <v>0</v>
          </cell>
          <cell r="DH127">
            <v>3</v>
          </cell>
          <cell r="DI127">
            <v>612</v>
          </cell>
          <cell r="DK127">
            <v>220</v>
          </cell>
          <cell r="DL127">
            <v>1794</v>
          </cell>
          <cell r="DM127">
            <v>203</v>
          </cell>
          <cell r="DO127">
            <v>3560</v>
          </cell>
          <cell r="DQ127">
            <v>1006</v>
          </cell>
          <cell r="DR127">
            <v>0</v>
          </cell>
          <cell r="DS127">
            <v>0</v>
          </cell>
          <cell r="DT127">
            <v>12</v>
          </cell>
          <cell r="DU127">
            <v>12</v>
          </cell>
          <cell r="DV127">
            <v>12</v>
          </cell>
          <cell r="DW127">
            <v>3</v>
          </cell>
          <cell r="DX127" t="str">
            <v>внутренние</v>
          </cell>
          <cell r="EE127">
            <v>99</v>
          </cell>
          <cell r="EF127">
            <v>73.95</v>
          </cell>
          <cell r="EG127">
            <v>351</v>
          </cell>
          <cell r="EH127">
            <v>1684.8</v>
          </cell>
          <cell r="EI127">
            <v>21.419999999999998</v>
          </cell>
          <cell r="EK127">
            <v>8.370000000000001</v>
          </cell>
          <cell r="EL127">
            <v>45.900000000000006</v>
          </cell>
          <cell r="EM127">
            <v>44.88</v>
          </cell>
          <cell r="EN127">
            <v>22.1</v>
          </cell>
          <cell r="EO127">
            <v>32.4</v>
          </cell>
          <cell r="EP127">
            <v>22.2</v>
          </cell>
          <cell r="EQ127">
            <v>532</v>
          </cell>
          <cell r="ER127">
            <v>2.11</v>
          </cell>
          <cell r="ES127" t="str">
            <v>на 1-м этаже</v>
          </cell>
          <cell r="ET127" t="str">
            <v>Переносной</v>
          </cell>
          <cell r="EU127">
            <v>0</v>
          </cell>
          <cell r="EV127">
            <v>2</v>
          </cell>
          <cell r="EW127">
            <v>0</v>
          </cell>
          <cell r="EX127">
            <v>0</v>
          </cell>
          <cell r="EY127">
            <v>0</v>
          </cell>
          <cell r="FH127">
            <v>0</v>
          </cell>
          <cell r="FI127">
            <v>4</v>
          </cell>
        </row>
        <row r="128">
          <cell r="A128">
            <v>17194</v>
          </cell>
          <cell r="B128" t="str">
            <v>Обручева ул. д. 37</v>
          </cell>
          <cell r="C128" t="str">
            <v>Обручева ул.</v>
          </cell>
          <cell r="D128">
            <v>37</v>
          </cell>
          <cell r="F128" t="str">
            <v>Протокол общего собрания собственников</v>
          </cell>
          <cell r="I128" t="str">
            <v>-</v>
          </cell>
          <cell r="K128" t="str">
            <v>-</v>
          </cell>
          <cell r="L128" t="str">
            <v>договор</v>
          </cell>
          <cell r="M128" t="str">
            <v>за счет регионального оператора</v>
          </cell>
          <cell r="N128">
            <v>1965</v>
          </cell>
          <cell r="O128">
            <v>1965</v>
          </cell>
          <cell r="P128" t="str">
            <v>II-18</v>
          </cell>
          <cell r="Q128" t="str">
            <v>МКД</v>
          </cell>
          <cell r="R128">
            <v>12</v>
          </cell>
          <cell r="S128">
            <v>12</v>
          </cell>
          <cell r="T128">
            <v>1</v>
          </cell>
          <cell r="U128">
            <v>2</v>
          </cell>
          <cell r="W128">
            <v>84</v>
          </cell>
          <cell r="X128">
            <v>84</v>
          </cell>
          <cell r="Y128">
            <v>0</v>
          </cell>
          <cell r="Z128">
            <v>0</v>
          </cell>
          <cell r="AA128">
            <v>24</v>
          </cell>
          <cell r="AB128">
            <v>25</v>
          </cell>
          <cell r="AC128">
            <v>2</v>
          </cell>
          <cell r="AD128">
            <v>24</v>
          </cell>
          <cell r="AF128">
            <v>1</v>
          </cell>
          <cell r="AG128">
            <v>1</v>
          </cell>
          <cell r="AH128">
            <v>3699.5000000000009</v>
          </cell>
          <cell r="AI128">
            <v>3699.5000000000009</v>
          </cell>
          <cell r="AJ128">
            <v>0</v>
          </cell>
          <cell r="AK128">
            <v>1342.8</v>
          </cell>
          <cell r="AL128">
            <v>576</v>
          </cell>
          <cell r="AM128">
            <v>256</v>
          </cell>
          <cell r="AN128">
            <v>245</v>
          </cell>
          <cell r="AP128">
            <v>420.9</v>
          </cell>
          <cell r="AQ128">
            <v>85</v>
          </cell>
          <cell r="AR128">
            <v>187</v>
          </cell>
          <cell r="AS128">
            <v>7.1999999999999993</v>
          </cell>
          <cell r="AT128" t="str">
            <v>Блочные</v>
          </cell>
          <cell r="AU128" t="str">
            <v>рулонная</v>
          </cell>
          <cell r="AV128">
            <v>84</v>
          </cell>
          <cell r="AZ128" t="str">
            <v>нет</v>
          </cell>
          <cell r="BA128" t="str">
            <v>-</v>
          </cell>
          <cell r="BB128" t="str">
            <v>-</v>
          </cell>
          <cell r="BC128" t="str">
            <v>-</v>
          </cell>
          <cell r="BD128" t="str">
            <v>-</v>
          </cell>
          <cell r="BE128" t="str">
            <v>-</v>
          </cell>
          <cell r="BF128" t="str">
            <v>-</v>
          </cell>
          <cell r="BG128" t="str">
            <v>-</v>
          </cell>
          <cell r="BH128" t="str">
            <v>-</v>
          </cell>
          <cell r="BI128" t="str">
            <v>-</v>
          </cell>
          <cell r="BJ128" t="str">
            <v>-</v>
          </cell>
          <cell r="BK128" t="str">
            <v>-</v>
          </cell>
          <cell r="BL128" t="str">
            <v>-</v>
          </cell>
          <cell r="BM128" t="str">
            <v>-</v>
          </cell>
          <cell r="BN128" t="str">
            <v>-</v>
          </cell>
          <cell r="BO128" t="str">
            <v>-</v>
          </cell>
          <cell r="BP128" t="str">
            <v>-</v>
          </cell>
          <cell r="BQ128" t="str">
            <v>ленточный</v>
          </cell>
          <cell r="BS128" t="str">
            <v>Железобетонные</v>
          </cell>
          <cell r="BT128">
            <v>5447</v>
          </cell>
          <cell r="BU128">
            <v>2</v>
          </cell>
          <cell r="BV128" t="str">
            <v>Панельные</v>
          </cell>
          <cell r="BW128">
            <v>1740</v>
          </cell>
          <cell r="BX128">
            <v>838</v>
          </cell>
          <cell r="BY128">
            <v>1667.4</v>
          </cell>
          <cell r="BZ128">
            <v>419</v>
          </cell>
          <cell r="CA128" t="str">
            <v>облицованный плиткой</v>
          </cell>
          <cell r="CB128">
            <v>2969</v>
          </cell>
          <cell r="CC128">
            <v>2519.1</v>
          </cell>
          <cell r="CD128">
            <v>1</v>
          </cell>
          <cell r="CE128">
            <v>463</v>
          </cell>
          <cell r="CF128" t="str">
            <v>не скатная</v>
          </cell>
          <cell r="CG128">
            <v>0</v>
          </cell>
          <cell r="CH128">
            <v>0</v>
          </cell>
          <cell r="CI128">
            <v>420.9</v>
          </cell>
          <cell r="CJ128" t="str">
            <v>На лестничной клетке</v>
          </cell>
          <cell r="CK128">
            <v>1</v>
          </cell>
          <cell r="CL128">
            <v>31.56</v>
          </cell>
          <cell r="CM128">
            <v>6</v>
          </cell>
          <cell r="CR128">
            <v>2</v>
          </cell>
          <cell r="CZ128">
            <v>1</v>
          </cell>
          <cell r="DA128">
            <v>1</v>
          </cell>
          <cell r="DB128">
            <v>126</v>
          </cell>
          <cell r="DC128">
            <v>745</v>
          </cell>
          <cell r="DD128">
            <v>85</v>
          </cell>
          <cell r="DE128">
            <v>1845</v>
          </cell>
          <cell r="DF128">
            <v>0</v>
          </cell>
          <cell r="DG128">
            <v>0</v>
          </cell>
          <cell r="DH128">
            <v>1</v>
          </cell>
          <cell r="DI128">
            <v>204</v>
          </cell>
          <cell r="DK128">
            <v>68</v>
          </cell>
          <cell r="DL128">
            <v>1232.5</v>
          </cell>
          <cell r="DM128">
            <v>84</v>
          </cell>
          <cell r="DO128">
            <v>952</v>
          </cell>
          <cell r="DQ128">
            <v>500.5</v>
          </cell>
          <cell r="DR128">
            <v>739.28</v>
          </cell>
          <cell r="DS128">
            <v>93</v>
          </cell>
          <cell r="DT128">
            <v>7</v>
          </cell>
          <cell r="DU128">
            <v>7</v>
          </cell>
          <cell r="DV128">
            <v>7</v>
          </cell>
          <cell r="DW128">
            <v>1</v>
          </cell>
          <cell r="DX128" t="str">
            <v>внутренние</v>
          </cell>
          <cell r="EE128">
            <v>12</v>
          </cell>
          <cell r="EF128">
            <v>35.74</v>
          </cell>
          <cell r="EG128">
            <v>38</v>
          </cell>
          <cell r="EH128">
            <v>182.4</v>
          </cell>
          <cell r="EI128">
            <v>5.04</v>
          </cell>
          <cell r="EK128">
            <v>2.79</v>
          </cell>
          <cell r="EL128">
            <v>2.88</v>
          </cell>
          <cell r="EM128">
            <v>29.04</v>
          </cell>
          <cell r="EN128">
            <v>9.1</v>
          </cell>
          <cell r="EO128">
            <v>10.8</v>
          </cell>
          <cell r="EP128">
            <v>1.7</v>
          </cell>
          <cell r="EQ128">
            <v>151</v>
          </cell>
          <cell r="ER128">
            <v>0.6</v>
          </cell>
          <cell r="ES128" t="str">
            <v>на 1-м этаже</v>
          </cell>
          <cell r="ET128" t="str">
            <v>Переносной</v>
          </cell>
          <cell r="EU128">
            <v>0</v>
          </cell>
          <cell r="EV128">
            <v>1</v>
          </cell>
          <cell r="EW128">
            <v>0</v>
          </cell>
          <cell r="EX128">
            <v>0</v>
          </cell>
          <cell r="EY128">
            <v>2</v>
          </cell>
          <cell r="FH128">
            <v>1</v>
          </cell>
          <cell r="FI128">
            <v>2</v>
          </cell>
        </row>
        <row r="129">
          <cell r="A129">
            <v>17195</v>
          </cell>
          <cell r="B129" t="str">
            <v>Обручева ул. д. 39</v>
          </cell>
          <cell r="C129" t="str">
            <v>Обручева ул.</v>
          </cell>
          <cell r="D129">
            <v>39</v>
          </cell>
          <cell r="F129" t="str">
            <v>Протокол общего собрания собственников</v>
          </cell>
          <cell r="I129" t="str">
            <v>-</v>
          </cell>
          <cell r="K129" t="str">
            <v>-</v>
          </cell>
          <cell r="L129" t="str">
            <v>договор</v>
          </cell>
          <cell r="M129" t="str">
            <v>за счет регионального оператора</v>
          </cell>
          <cell r="N129">
            <v>1965</v>
          </cell>
          <cell r="O129">
            <v>1965</v>
          </cell>
          <cell r="P129" t="str">
            <v>II-18</v>
          </cell>
          <cell r="Q129" t="str">
            <v>МКД</v>
          </cell>
          <cell r="R129">
            <v>12</v>
          </cell>
          <cell r="S129">
            <v>12</v>
          </cell>
          <cell r="T129">
            <v>1</v>
          </cell>
          <cell r="U129">
            <v>2</v>
          </cell>
          <cell r="W129">
            <v>84</v>
          </cell>
          <cell r="X129">
            <v>84</v>
          </cell>
          <cell r="Y129">
            <v>0</v>
          </cell>
          <cell r="Z129">
            <v>0</v>
          </cell>
          <cell r="AA129">
            <v>24</v>
          </cell>
          <cell r="AB129">
            <v>25</v>
          </cell>
          <cell r="AC129">
            <v>2</v>
          </cell>
          <cell r="AD129">
            <v>24</v>
          </cell>
          <cell r="AF129">
            <v>1</v>
          </cell>
          <cell r="AG129">
            <v>1</v>
          </cell>
          <cell r="AH129">
            <v>3651.5999999999995</v>
          </cell>
          <cell r="AI129">
            <v>3651.5999999999995</v>
          </cell>
          <cell r="AJ129">
            <v>0</v>
          </cell>
          <cell r="AK129">
            <v>1330.8</v>
          </cell>
          <cell r="AL129">
            <v>490</v>
          </cell>
          <cell r="AM129">
            <v>252</v>
          </cell>
          <cell r="AN129">
            <v>237</v>
          </cell>
          <cell r="AP129">
            <v>420.9</v>
          </cell>
          <cell r="AQ129">
            <v>90.259999999999991</v>
          </cell>
          <cell r="AR129">
            <v>227.74</v>
          </cell>
          <cell r="AS129">
            <v>7.1999999999999993</v>
          </cell>
          <cell r="AT129" t="str">
            <v>Блочные</v>
          </cell>
          <cell r="AU129" t="str">
            <v>рулонная</v>
          </cell>
          <cell r="AV129">
            <v>84</v>
          </cell>
          <cell r="AZ129" t="str">
            <v>нет</v>
          </cell>
          <cell r="BA129" t="str">
            <v>-</v>
          </cell>
          <cell r="BB129" t="str">
            <v>-</v>
          </cell>
          <cell r="BC129" t="str">
            <v>-</v>
          </cell>
          <cell r="BD129" t="str">
            <v>-</v>
          </cell>
          <cell r="BE129" t="str">
            <v>-</v>
          </cell>
          <cell r="BF129" t="str">
            <v>-</v>
          </cell>
          <cell r="BG129" t="str">
            <v>-</v>
          </cell>
          <cell r="BH129" t="str">
            <v>-</v>
          </cell>
          <cell r="BI129" t="str">
            <v>-</v>
          </cell>
          <cell r="BJ129" t="str">
            <v>-</v>
          </cell>
          <cell r="BK129" t="str">
            <v>-</v>
          </cell>
          <cell r="BL129" t="str">
            <v>-</v>
          </cell>
          <cell r="BM129" t="str">
            <v>-</v>
          </cell>
          <cell r="BN129" t="str">
            <v>-</v>
          </cell>
          <cell r="BO129" t="str">
            <v>-</v>
          </cell>
          <cell r="BP129" t="str">
            <v>-</v>
          </cell>
          <cell r="BQ129" t="str">
            <v>ленточный</v>
          </cell>
          <cell r="BS129" t="str">
            <v>Железобетонные</v>
          </cell>
          <cell r="BT129">
            <v>5447</v>
          </cell>
          <cell r="BU129">
            <v>2</v>
          </cell>
          <cell r="BV129" t="str">
            <v>Панельные</v>
          </cell>
          <cell r="BW129">
            <v>1740</v>
          </cell>
          <cell r="BX129">
            <v>838</v>
          </cell>
          <cell r="BY129">
            <v>1667.4</v>
          </cell>
          <cell r="BZ129">
            <v>419</v>
          </cell>
          <cell r="CA129" t="str">
            <v>керамогранит</v>
          </cell>
          <cell r="CB129">
            <v>2969</v>
          </cell>
          <cell r="CC129">
            <v>2519.1</v>
          </cell>
          <cell r="CD129">
            <v>1</v>
          </cell>
          <cell r="CE129">
            <v>463</v>
          </cell>
          <cell r="CF129" t="str">
            <v>не скатная</v>
          </cell>
          <cell r="CG129">
            <v>0</v>
          </cell>
          <cell r="CH129">
            <v>0</v>
          </cell>
          <cell r="CI129">
            <v>420.9</v>
          </cell>
          <cell r="CJ129" t="str">
            <v>На лестничной клетке</v>
          </cell>
          <cell r="CK129">
            <v>1</v>
          </cell>
          <cell r="CL129">
            <v>31.56</v>
          </cell>
          <cell r="CM129">
            <v>6</v>
          </cell>
          <cell r="CR129">
            <v>2.2000000000000002</v>
          </cell>
          <cell r="CZ129">
            <v>1</v>
          </cell>
          <cell r="DA129">
            <v>1</v>
          </cell>
          <cell r="DB129">
            <v>126</v>
          </cell>
          <cell r="DC129">
            <v>745</v>
          </cell>
          <cell r="DD129">
            <v>85</v>
          </cell>
          <cell r="DE129">
            <v>1845</v>
          </cell>
          <cell r="DF129">
            <v>0</v>
          </cell>
          <cell r="DG129">
            <v>0</v>
          </cell>
          <cell r="DH129">
            <v>1</v>
          </cell>
          <cell r="DI129">
            <v>204</v>
          </cell>
          <cell r="DK129">
            <v>68</v>
          </cell>
          <cell r="DL129">
            <v>1232.5</v>
          </cell>
          <cell r="DM129">
            <v>84</v>
          </cell>
          <cell r="DO129">
            <v>952</v>
          </cell>
          <cell r="DQ129">
            <v>500.5</v>
          </cell>
          <cell r="DR129">
            <v>739.28</v>
          </cell>
          <cell r="DS129">
            <v>93</v>
          </cell>
          <cell r="DT129">
            <v>7</v>
          </cell>
          <cell r="DU129">
            <v>7</v>
          </cell>
          <cell r="DV129">
            <v>7</v>
          </cell>
          <cell r="DW129">
            <v>1</v>
          </cell>
          <cell r="DX129" t="str">
            <v>внутренние</v>
          </cell>
          <cell r="EE129">
            <v>12</v>
          </cell>
          <cell r="EF129">
            <v>35.74</v>
          </cell>
          <cell r="EG129">
            <v>38</v>
          </cell>
          <cell r="EH129">
            <v>182.4</v>
          </cell>
          <cell r="EI129">
            <v>5.04</v>
          </cell>
          <cell r="EK129">
            <v>2.79</v>
          </cell>
          <cell r="EL129">
            <v>2.88</v>
          </cell>
          <cell r="EM129">
            <v>29.04</v>
          </cell>
          <cell r="EN129">
            <v>9.1</v>
          </cell>
          <cell r="EO129">
            <v>10.8</v>
          </cell>
          <cell r="EP129">
            <v>2.2999999999999998</v>
          </cell>
          <cell r="EQ129">
            <v>157</v>
          </cell>
          <cell r="ER129">
            <v>0.62</v>
          </cell>
          <cell r="ES129" t="str">
            <v>на 1-м этаже</v>
          </cell>
          <cell r="ET129" t="str">
            <v>Переносной</v>
          </cell>
          <cell r="EU129">
            <v>0</v>
          </cell>
          <cell r="EV129">
            <v>1</v>
          </cell>
          <cell r="EW129">
            <v>0</v>
          </cell>
          <cell r="EX129">
            <v>0</v>
          </cell>
          <cell r="EY129">
            <v>2</v>
          </cell>
          <cell r="FH129">
            <v>1</v>
          </cell>
          <cell r="FI129">
            <v>2</v>
          </cell>
        </row>
        <row r="130">
          <cell r="A130">
            <v>17196</v>
          </cell>
          <cell r="B130" t="str">
            <v>Обручева ул. д. 41</v>
          </cell>
          <cell r="C130" t="str">
            <v>Обручева ул.</v>
          </cell>
          <cell r="D130">
            <v>41</v>
          </cell>
          <cell r="F130" t="str">
            <v>Протокол общего собрания собственников</v>
          </cell>
          <cell r="I130" t="str">
            <v>-</v>
          </cell>
          <cell r="K130" t="str">
            <v>-</v>
          </cell>
          <cell r="L130" t="str">
            <v>договор</v>
          </cell>
          <cell r="M130" t="str">
            <v>за счет регионального оператора</v>
          </cell>
          <cell r="N130">
            <v>1964</v>
          </cell>
          <cell r="O130">
            <v>1964</v>
          </cell>
          <cell r="P130" t="str">
            <v>II-18</v>
          </cell>
          <cell r="Q130" t="str">
            <v>МКД</v>
          </cell>
          <cell r="R130">
            <v>12</v>
          </cell>
          <cell r="S130">
            <v>12</v>
          </cell>
          <cell r="T130">
            <v>1</v>
          </cell>
          <cell r="U130">
            <v>2</v>
          </cell>
          <cell r="W130">
            <v>84</v>
          </cell>
          <cell r="X130">
            <v>84</v>
          </cell>
          <cell r="Y130">
            <v>0</v>
          </cell>
          <cell r="Z130">
            <v>0</v>
          </cell>
          <cell r="AA130">
            <v>24</v>
          </cell>
          <cell r="AB130">
            <v>25</v>
          </cell>
          <cell r="AC130">
            <v>2</v>
          </cell>
          <cell r="AD130">
            <v>24</v>
          </cell>
          <cell r="AF130">
            <v>1</v>
          </cell>
          <cell r="AG130">
            <v>1</v>
          </cell>
          <cell r="AH130">
            <v>3661.6</v>
          </cell>
          <cell r="AI130">
            <v>3661.6</v>
          </cell>
          <cell r="AJ130">
            <v>0</v>
          </cell>
          <cell r="AK130">
            <v>1345.8</v>
          </cell>
          <cell r="AL130">
            <v>490</v>
          </cell>
          <cell r="AM130">
            <v>258</v>
          </cell>
          <cell r="AN130">
            <v>246</v>
          </cell>
          <cell r="AP130">
            <v>420.9</v>
          </cell>
          <cell r="AQ130">
            <v>83.07</v>
          </cell>
          <cell r="AR130">
            <v>209.93</v>
          </cell>
          <cell r="AS130">
            <v>7.1999999999999993</v>
          </cell>
          <cell r="AT130" t="str">
            <v>Блочные</v>
          </cell>
          <cell r="AU130" t="str">
            <v>рулонная</v>
          </cell>
          <cell r="AV130">
            <v>84</v>
          </cell>
          <cell r="AZ130" t="str">
            <v>нет</v>
          </cell>
          <cell r="BA130" t="str">
            <v>-</v>
          </cell>
          <cell r="BB130" t="str">
            <v>-</v>
          </cell>
          <cell r="BC130" t="str">
            <v>-</v>
          </cell>
          <cell r="BD130" t="str">
            <v>-</v>
          </cell>
          <cell r="BE130" t="str">
            <v>-</v>
          </cell>
          <cell r="BF130" t="str">
            <v>-</v>
          </cell>
          <cell r="BG130" t="str">
            <v>-</v>
          </cell>
          <cell r="BH130" t="str">
            <v>-</v>
          </cell>
          <cell r="BI130" t="str">
            <v>-</v>
          </cell>
          <cell r="BJ130" t="str">
            <v>-</v>
          </cell>
          <cell r="BK130" t="str">
            <v>-</v>
          </cell>
          <cell r="BL130" t="str">
            <v>-</v>
          </cell>
          <cell r="BM130" t="str">
            <v>-</v>
          </cell>
          <cell r="BN130" t="str">
            <v>-</v>
          </cell>
          <cell r="BO130" t="str">
            <v>-</v>
          </cell>
          <cell r="BP130" t="str">
            <v>-</v>
          </cell>
          <cell r="BQ130" t="str">
            <v>ленточный</v>
          </cell>
          <cell r="BS130" t="str">
            <v>Железобетонные</v>
          </cell>
          <cell r="BT130">
            <v>5447</v>
          </cell>
          <cell r="BU130">
            <v>2</v>
          </cell>
          <cell r="BV130" t="str">
            <v>Панельные</v>
          </cell>
          <cell r="BW130">
            <v>1740</v>
          </cell>
          <cell r="BX130">
            <v>838</v>
          </cell>
          <cell r="BY130">
            <v>1667.4</v>
          </cell>
          <cell r="BZ130">
            <v>419</v>
          </cell>
          <cell r="CA130" t="str">
            <v>облицованный плиткой</v>
          </cell>
          <cell r="CB130">
            <v>2969</v>
          </cell>
          <cell r="CC130">
            <v>2519.1</v>
          </cell>
          <cell r="CD130">
            <v>1</v>
          </cell>
          <cell r="CE130">
            <v>463</v>
          </cell>
          <cell r="CF130" t="str">
            <v>не скатная</v>
          </cell>
          <cell r="CG130">
            <v>0</v>
          </cell>
          <cell r="CH130">
            <v>0</v>
          </cell>
          <cell r="CI130">
            <v>420.9</v>
          </cell>
          <cell r="CJ130" t="str">
            <v>На лестничной клетке</v>
          </cell>
          <cell r="CK130">
            <v>1</v>
          </cell>
          <cell r="CL130">
            <v>31.56</v>
          </cell>
          <cell r="CM130">
            <v>6</v>
          </cell>
          <cell r="CR130">
            <v>3.2</v>
          </cell>
          <cell r="CZ130">
            <v>1</v>
          </cell>
          <cell r="DA130">
            <v>1</v>
          </cell>
          <cell r="DB130">
            <v>126</v>
          </cell>
          <cell r="DC130">
            <v>745</v>
          </cell>
          <cell r="DD130">
            <v>85</v>
          </cell>
          <cell r="DE130">
            <v>1845</v>
          </cell>
          <cell r="DF130">
            <v>0</v>
          </cell>
          <cell r="DG130">
            <v>0</v>
          </cell>
          <cell r="DH130">
            <v>1</v>
          </cell>
          <cell r="DI130">
            <v>204</v>
          </cell>
          <cell r="DK130">
            <v>68</v>
          </cell>
          <cell r="DL130">
            <v>1232.5</v>
          </cell>
          <cell r="DM130">
            <v>84</v>
          </cell>
          <cell r="DO130">
            <v>952</v>
          </cell>
          <cell r="DQ130">
            <v>500.5</v>
          </cell>
          <cell r="DR130">
            <v>739.28</v>
          </cell>
          <cell r="DS130">
            <v>93</v>
          </cell>
          <cell r="DT130">
            <v>7</v>
          </cell>
          <cell r="DU130">
            <v>7</v>
          </cell>
          <cell r="DV130">
            <v>7</v>
          </cell>
          <cell r="DW130">
            <v>1</v>
          </cell>
          <cell r="DX130" t="str">
            <v>внутренние</v>
          </cell>
          <cell r="EE130">
            <v>12</v>
          </cell>
          <cell r="EF130">
            <v>35.74</v>
          </cell>
          <cell r="EG130">
            <v>38</v>
          </cell>
          <cell r="EH130">
            <v>182.4</v>
          </cell>
          <cell r="EI130">
            <v>5.04</v>
          </cell>
          <cell r="EK130">
            <v>2.79</v>
          </cell>
          <cell r="EL130">
            <v>2.88</v>
          </cell>
          <cell r="EM130">
            <v>29.04</v>
          </cell>
          <cell r="EN130">
            <v>9.1</v>
          </cell>
          <cell r="EO130">
            <v>10.8</v>
          </cell>
          <cell r="EP130">
            <v>2</v>
          </cell>
          <cell r="EQ130">
            <v>120</v>
          </cell>
          <cell r="ER130">
            <v>0.48</v>
          </cell>
          <cell r="ES130" t="str">
            <v>на 1-м этаже</v>
          </cell>
          <cell r="ET130" t="str">
            <v>Переносной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2</v>
          </cell>
          <cell r="FH130">
            <v>1</v>
          </cell>
          <cell r="FI130">
            <v>2</v>
          </cell>
        </row>
        <row r="131">
          <cell r="A131">
            <v>17197</v>
          </cell>
          <cell r="B131" t="str">
            <v>Обручева ул. д. 47</v>
          </cell>
          <cell r="C131" t="str">
            <v>Обручева ул.</v>
          </cell>
          <cell r="D131">
            <v>47</v>
          </cell>
          <cell r="F131" t="str">
            <v>Протокол общего собрания собственников</v>
          </cell>
          <cell r="I131" t="str">
            <v>-</v>
          </cell>
          <cell r="K131" t="str">
            <v>-</v>
          </cell>
          <cell r="L131" t="str">
            <v>договор</v>
          </cell>
          <cell r="M131" t="str">
            <v>за счет регионального оператора</v>
          </cell>
          <cell r="N131">
            <v>1965</v>
          </cell>
          <cell r="O131">
            <v>1965</v>
          </cell>
          <cell r="P131" t="str">
            <v>II-18</v>
          </cell>
          <cell r="Q131" t="str">
            <v>МКД</v>
          </cell>
          <cell r="R131">
            <v>12</v>
          </cell>
          <cell r="S131">
            <v>12</v>
          </cell>
          <cell r="T131">
            <v>1</v>
          </cell>
          <cell r="U131">
            <v>2</v>
          </cell>
          <cell r="W131">
            <v>84</v>
          </cell>
          <cell r="X131">
            <v>84</v>
          </cell>
          <cell r="Y131">
            <v>0</v>
          </cell>
          <cell r="Z131">
            <v>0</v>
          </cell>
          <cell r="AA131">
            <v>24</v>
          </cell>
          <cell r="AB131">
            <v>25</v>
          </cell>
          <cell r="AC131">
            <v>2</v>
          </cell>
          <cell r="AD131">
            <v>24</v>
          </cell>
          <cell r="AF131">
            <v>1</v>
          </cell>
          <cell r="AG131">
            <v>1</v>
          </cell>
          <cell r="AH131">
            <v>3697.1000000000004</v>
          </cell>
          <cell r="AI131">
            <v>3697.1000000000004</v>
          </cell>
          <cell r="AJ131">
            <v>0</v>
          </cell>
          <cell r="AK131">
            <v>1331.6</v>
          </cell>
          <cell r="AL131">
            <v>490</v>
          </cell>
          <cell r="AM131">
            <v>257</v>
          </cell>
          <cell r="AN131">
            <v>227</v>
          </cell>
          <cell r="AP131">
            <v>423.8</v>
          </cell>
          <cell r="AQ131">
            <v>80.88</v>
          </cell>
          <cell r="AR131">
            <v>192.12</v>
          </cell>
          <cell r="AS131">
            <v>7.1999999999999993</v>
          </cell>
          <cell r="AT131" t="str">
            <v>Блочные</v>
          </cell>
          <cell r="AU131" t="str">
            <v>рулонная</v>
          </cell>
          <cell r="AV131">
            <v>84</v>
          </cell>
          <cell r="AZ131" t="str">
            <v>нет</v>
          </cell>
          <cell r="BA131" t="str">
            <v>-</v>
          </cell>
          <cell r="BB131" t="str">
            <v>-</v>
          </cell>
          <cell r="BC131" t="str">
            <v>-</v>
          </cell>
          <cell r="BD131" t="str">
            <v>-</v>
          </cell>
          <cell r="BE131" t="str">
            <v>-</v>
          </cell>
          <cell r="BF131" t="str">
            <v>-</v>
          </cell>
          <cell r="BG131" t="str">
            <v>-</v>
          </cell>
          <cell r="BH131" t="str">
            <v>-</v>
          </cell>
          <cell r="BI131" t="str">
            <v>-</v>
          </cell>
          <cell r="BJ131" t="str">
            <v>-</v>
          </cell>
          <cell r="BK131" t="str">
            <v>-</v>
          </cell>
          <cell r="BL131" t="str">
            <v>-</v>
          </cell>
          <cell r="BM131" t="str">
            <v>-</v>
          </cell>
          <cell r="BN131" t="str">
            <v>-</v>
          </cell>
          <cell r="BO131" t="str">
            <v>-</v>
          </cell>
          <cell r="BP131" t="str">
            <v>-</v>
          </cell>
          <cell r="BQ131" t="str">
            <v>ленточный</v>
          </cell>
          <cell r="BS131" t="str">
            <v>Железобетонные</v>
          </cell>
          <cell r="BT131">
            <v>5447</v>
          </cell>
          <cell r="BU131">
            <v>2</v>
          </cell>
          <cell r="BV131" t="str">
            <v>Панельные</v>
          </cell>
          <cell r="BW131">
            <v>1740</v>
          </cell>
          <cell r="BX131">
            <v>838</v>
          </cell>
          <cell r="BY131">
            <v>1667.4</v>
          </cell>
          <cell r="BZ131">
            <v>419</v>
          </cell>
          <cell r="CA131" t="str">
            <v>облицованный плиткой</v>
          </cell>
          <cell r="CB131">
            <v>2969</v>
          </cell>
          <cell r="CC131">
            <v>2519.1</v>
          </cell>
          <cell r="CD131">
            <v>1</v>
          </cell>
          <cell r="CE131">
            <v>466</v>
          </cell>
          <cell r="CF131" t="str">
            <v>не скатная</v>
          </cell>
          <cell r="CG131">
            <v>0</v>
          </cell>
          <cell r="CH131">
            <v>0</v>
          </cell>
          <cell r="CI131">
            <v>423.8</v>
          </cell>
          <cell r="CJ131" t="str">
            <v>На лестничной клетке</v>
          </cell>
          <cell r="CK131">
            <v>1</v>
          </cell>
          <cell r="CL131">
            <v>31.56</v>
          </cell>
          <cell r="CM131">
            <v>6</v>
          </cell>
          <cell r="CR131">
            <v>2</v>
          </cell>
          <cell r="CZ131">
            <v>1</v>
          </cell>
          <cell r="DA131">
            <v>1</v>
          </cell>
          <cell r="DB131">
            <v>126</v>
          </cell>
          <cell r="DC131">
            <v>745</v>
          </cell>
          <cell r="DD131">
            <v>85</v>
          </cell>
          <cell r="DE131">
            <v>1845</v>
          </cell>
          <cell r="DF131">
            <v>0</v>
          </cell>
          <cell r="DG131">
            <v>0</v>
          </cell>
          <cell r="DH131">
            <v>1</v>
          </cell>
          <cell r="DI131">
            <v>204</v>
          </cell>
          <cell r="DK131">
            <v>68</v>
          </cell>
          <cell r="DL131">
            <v>1232.5</v>
          </cell>
          <cell r="DM131">
            <v>84</v>
          </cell>
          <cell r="DO131">
            <v>952</v>
          </cell>
          <cell r="DQ131">
            <v>500.5</v>
          </cell>
          <cell r="DR131">
            <v>739.28</v>
          </cell>
          <cell r="DS131">
            <v>93</v>
          </cell>
          <cell r="DT131">
            <v>7</v>
          </cell>
          <cell r="DU131">
            <v>7</v>
          </cell>
          <cell r="DV131">
            <v>7</v>
          </cell>
          <cell r="DW131">
            <v>1</v>
          </cell>
          <cell r="DX131" t="str">
            <v>внутренние</v>
          </cell>
          <cell r="EE131">
            <v>12</v>
          </cell>
          <cell r="EF131">
            <v>35.74</v>
          </cell>
          <cell r="EG131">
            <v>38</v>
          </cell>
          <cell r="EH131">
            <v>182.4</v>
          </cell>
          <cell r="EI131">
            <v>5.04</v>
          </cell>
          <cell r="EK131">
            <v>2.79</v>
          </cell>
          <cell r="EL131">
            <v>2.88</v>
          </cell>
          <cell r="EM131">
            <v>29.04</v>
          </cell>
          <cell r="EN131">
            <v>9.1</v>
          </cell>
          <cell r="EO131">
            <v>10.8</v>
          </cell>
          <cell r="EP131">
            <v>2.1</v>
          </cell>
          <cell r="EQ131">
            <v>159</v>
          </cell>
          <cell r="ER131">
            <v>0.63</v>
          </cell>
          <cell r="ES131" t="str">
            <v>на 1-м этаже</v>
          </cell>
          <cell r="ET131" t="str">
            <v>Переносной</v>
          </cell>
          <cell r="EU131">
            <v>0</v>
          </cell>
          <cell r="EV131">
            <v>1</v>
          </cell>
          <cell r="EW131">
            <v>0</v>
          </cell>
          <cell r="EX131">
            <v>0</v>
          </cell>
          <cell r="EY131">
            <v>2</v>
          </cell>
          <cell r="FH131">
            <v>1</v>
          </cell>
          <cell r="FI131">
            <v>2</v>
          </cell>
        </row>
        <row r="132">
          <cell r="A132">
            <v>17198</v>
          </cell>
          <cell r="B132" t="str">
            <v>Обручева ул. д. 49</v>
          </cell>
          <cell r="C132" t="str">
            <v>Обручева ул.</v>
          </cell>
          <cell r="D132">
            <v>49</v>
          </cell>
          <cell r="F132" t="str">
            <v>Протокол общего собрания собственников</v>
          </cell>
          <cell r="I132" t="str">
            <v>-</v>
          </cell>
          <cell r="K132" t="str">
            <v>-</v>
          </cell>
          <cell r="L132" t="str">
            <v>договор</v>
          </cell>
          <cell r="M132" t="str">
            <v>за счет регионального оператора</v>
          </cell>
          <cell r="N132">
            <v>1965</v>
          </cell>
          <cell r="O132">
            <v>1965</v>
          </cell>
          <cell r="P132" t="str">
            <v>II-18</v>
          </cell>
          <cell r="Q132" t="str">
            <v>МКД</v>
          </cell>
          <cell r="R132">
            <v>12</v>
          </cell>
          <cell r="S132">
            <v>12</v>
          </cell>
          <cell r="T132">
            <v>1</v>
          </cell>
          <cell r="U132">
            <v>2</v>
          </cell>
          <cell r="W132">
            <v>84</v>
          </cell>
          <cell r="X132">
            <v>84</v>
          </cell>
          <cell r="Y132">
            <v>0</v>
          </cell>
          <cell r="Z132">
            <v>0</v>
          </cell>
          <cell r="AA132">
            <v>24</v>
          </cell>
          <cell r="AB132">
            <v>25</v>
          </cell>
          <cell r="AC132">
            <v>2</v>
          </cell>
          <cell r="AD132">
            <v>24</v>
          </cell>
          <cell r="AF132">
            <v>1</v>
          </cell>
          <cell r="AG132">
            <v>1</v>
          </cell>
          <cell r="AH132">
            <v>3673.0000000000018</v>
          </cell>
          <cell r="AI132">
            <v>3673.0000000000018</v>
          </cell>
          <cell r="AJ132">
            <v>0</v>
          </cell>
          <cell r="AK132">
            <v>1349.2</v>
          </cell>
          <cell r="AL132">
            <v>490</v>
          </cell>
          <cell r="AM132">
            <v>264</v>
          </cell>
          <cell r="AN132">
            <v>237</v>
          </cell>
          <cell r="AP132">
            <v>424.1</v>
          </cell>
          <cell r="AQ132">
            <v>82.77</v>
          </cell>
          <cell r="AR132">
            <v>205.23000000000002</v>
          </cell>
          <cell r="AS132">
            <v>7.1999999999999993</v>
          </cell>
          <cell r="AT132" t="str">
            <v>Блочные</v>
          </cell>
          <cell r="AU132" t="str">
            <v>рулонная</v>
          </cell>
          <cell r="AV132">
            <v>84</v>
          </cell>
          <cell r="AZ132" t="str">
            <v>нет</v>
          </cell>
          <cell r="BA132" t="str">
            <v>-</v>
          </cell>
          <cell r="BB132" t="str">
            <v>-</v>
          </cell>
          <cell r="BC132" t="str">
            <v>-</v>
          </cell>
          <cell r="BD132" t="str">
            <v>-</v>
          </cell>
          <cell r="BE132" t="str">
            <v>-</v>
          </cell>
          <cell r="BF132" t="str">
            <v>-</v>
          </cell>
          <cell r="BG132" t="str">
            <v>-</v>
          </cell>
          <cell r="BH132" t="str">
            <v>-</v>
          </cell>
          <cell r="BI132" t="str">
            <v>-</v>
          </cell>
          <cell r="BJ132" t="str">
            <v>-</v>
          </cell>
          <cell r="BK132" t="str">
            <v>-</v>
          </cell>
          <cell r="BL132" t="str">
            <v>-</v>
          </cell>
          <cell r="BM132" t="str">
            <v>-</v>
          </cell>
          <cell r="BN132" t="str">
            <v>-</v>
          </cell>
          <cell r="BO132" t="str">
            <v>-</v>
          </cell>
          <cell r="BP132" t="str">
            <v>-</v>
          </cell>
          <cell r="BQ132" t="str">
            <v>ленточный</v>
          </cell>
          <cell r="BS132" t="str">
            <v>Железобетонные</v>
          </cell>
          <cell r="BT132">
            <v>5447</v>
          </cell>
          <cell r="BU132">
            <v>2</v>
          </cell>
          <cell r="BV132" t="str">
            <v>Панельные</v>
          </cell>
          <cell r="BW132">
            <v>1740</v>
          </cell>
          <cell r="BX132">
            <v>838</v>
          </cell>
          <cell r="BY132">
            <v>1667.4</v>
          </cell>
          <cell r="BZ132">
            <v>419</v>
          </cell>
          <cell r="CA132" t="str">
            <v>облицованный плиткой</v>
          </cell>
          <cell r="CB132">
            <v>2969</v>
          </cell>
          <cell r="CC132">
            <v>2519.1</v>
          </cell>
          <cell r="CD132">
            <v>1</v>
          </cell>
          <cell r="CE132">
            <v>467</v>
          </cell>
          <cell r="CF132" t="str">
            <v>не скатная</v>
          </cell>
          <cell r="CG132">
            <v>0</v>
          </cell>
          <cell r="CH132">
            <v>0</v>
          </cell>
          <cell r="CI132">
            <v>424.1</v>
          </cell>
          <cell r="CJ132" t="str">
            <v>На лестничной клетке</v>
          </cell>
          <cell r="CK132">
            <v>1</v>
          </cell>
          <cell r="CL132">
            <v>31.56</v>
          </cell>
          <cell r="CM132">
            <v>6</v>
          </cell>
          <cell r="CR132">
            <v>2</v>
          </cell>
          <cell r="CZ132">
            <v>1</v>
          </cell>
          <cell r="DA132">
            <v>1</v>
          </cell>
          <cell r="DB132">
            <v>126</v>
          </cell>
          <cell r="DC132">
            <v>745</v>
          </cell>
          <cell r="DD132">
            <v>85</v>
          </cell>
          <cell r="DE132">
            <v>1845</v>
          </cell>
          <cell r="DF132">
            <v>0</v>
          </cell>
          <cell r="DG132">
            <v>0</v>
          </cell>
          <cell r="DH132">
            <v>1</v>
          </cell>
          <cell r="DI132">
            <v>204</v>
          </cell>
          <cell r="DK132">
            <v>68</v>
          </cell>
          <cell r="DL132">
            <v>1232.5</v>
          </cell>
          <cell r="DM132">
            <v>84</v>
          </cell>
          <cell r="DO132">
            <v>952</v>
          </cell>
          <cell r="DQ132">
            <v>500.5</v>
          </cell>
          <cell r="DR132">
            <v>739.28</v>
          </cell>
          <cell r="DS132">
            <v>93</v>
          </cell>
          <cell r="DT132">
            <v>7</v>
          </cell>
          <cell r="DU132">
            <v>7</v>
          </cell>
          <cell r="DV132">
            <v>7</v>
          </cell>
          <cell r="DW132">
            <v>1</v>
          </cell>
          <cell r="DX132" t="str">
            <v>внутренние</v>
          </cell>
          <cell r="EE132">
            <v>12</v>
          </cell>
          <cell r="EF132">
            <v>35.74</v>
          </cell>
          <cell r="EG132">
            <v>38</v>
          </cell>
          <cell r="EH132">
            <v>182.4</v>
          </cell>
          <cell r="EI132">
            <v>5.04</v>
          </cell>
          <cell r="EK132">
            <v>2.79</v>
          </cell>
          <cell r="EL132">
            <v>2.88</v>
          </cell>
          <cell r="EM132">
            <v>29.04</v>
          </cell>
          <cell r="EN132">
            <v>9.1</v>
          </cell>
          <cell r="EO132">
            <v>10.8</v>
          </cell>
          <cell r="EP132">
            <v>1.9</v>
          </cell>
          <cell r="EQ132">
            <v>153</v>
          </cell>
          <cell r="ER132">
            <v>0.61</v>
          </cell>
          <cell r="ES132" t="str">
            <v>на 1-м этаже</v>
          </cell>
          <cell r="ET132" t="str">
            <v>Переносной</v>
          </cell>
          <cell r="EU132">
            <v>0</v>
          </cell>
          <cell r="EV132">
            <v>1</v>
          </cell>
          <cell r="EW132">
            <v>0</v>
          </cell>
          <cell r="EX132">
            <v>0</v>
          </cell>
          <cell r="EY132">
            <v>2</v>
          </cell>
          <cell r="FH132">
            <v>1</v>
          </cell>
          <cell r="FI132">
            <v>2</v>
          </cell>
        </row>
        <row r="133">
          <cell r="A133">
            <v>17199</v>
          </cell>
          <cell r="B133" t="str">
            <v>Обручева ул. д. 51</v>
          </cell>
          <cell r="C133" t="str">
            <v>Обручева ул.</v>
          </cell>
          <cell r="D133">
            <v>51</v>
          </cell>
          <cell r="F133" t="str">
            <v>Протокол общего собрания собственников</v>
          </cell>
          <cell r="I133" t="str">
            <v>-</v>
          </cell>
          <cell r="K133" t="str">
            <v>-</v>
          </cell>
          <cell r="L133" t="str">
            <v>договор</v>
          </cell>
          <cell r="M133" t="str">
            <v>за счет регионального оператора</v>
          </cell>
          <cell r="N133">
            <v>1965</v>
          </cell>
          <cell r="O133">
            <v>1965</v>
          </cell>
          <cell r="P133" t="str">
            <v>II-18</v>
          </cell>
          <cell r="Q133" t="str">
            <v>МКД</v>
          </cell>
          <cell r="R133">
            <v>12</v>
          </cell>
          <cell r="S133">
            <v>12</v>
          </cell>
          <cell r="T133">
            <v>1</v>
          </cell>
          <cell r="U133">
            <v>2</v>
          </cell>
          <cell r="W133">
            <v>87</v>
          </cell>
          <cell r="X133">
            <v>84</v>
          </cell>
          <cell r="Y133">
            <v>3</v>
          </cell>
          <cell r="Z133">
            <v>0</v>
          </cell>
          <cell r="AA133">
            <v>24</v>
          </cell>
          <cell r="AB133">
            <v>25</v>
          </cell>
          <cell r="AC133">
            <v>2</v>
          </cell>
          <cell r="AD133">
            <v>24</v>
          </cell>
          <cell r="AF133">
            <v>1</v>
          </cell>
          <cell r="AG133">
            <v>1</v>
          </cell>
          <cell r="AH133">
            <v>3698.099999999999</v>
          </cell>
          <cell r="AI133">
            <v>3698.099999999999</v>
          </cell>
          <cell r="AJ133">
            <v>0</v>
          </cell>
          <cell r="AK133">
            <v>1317.8</v>
          </cell>
          <cell r="AL133">
            <v>490</v>
          </cell>
          <cell r="AM133">
            <v>231</v>
          </cell>
          <cell r="AN133">
            <v>242</v>
          </cell>
          <cell r="AP133">
            <v>422.4</v>
          </cell>
          <cell r="AQ133">
            <v>80.12</v>
          </cell>
          <cell r="AR133">
            <v>192.88</v>
          </cell>
          <cell r="AS133">
            <v>7.1999999999999993</v>
          </cell>
          <cell r="AT133" t="str">
            <v>Блочные</v>
          </cell>
          <cell r="AU133" t="str">
            <v>рубероид</v>
          </cell>
          <cell r="AV133">
            <v>84</v>
          </cell>
          <cell r="AZ133" t="str">
            <v>нет</v>
          </cell>
          <cell r="BA133" t="str">
            <v>-</v>
          </cell>
          <cell r="BB133" t="str">
            <v>-</v>
          </cell>
          <cell r="BC133" t="str">
            <v>-</v>
          </cell>
          <cell r="BD133" t="str">
            <v>-</v>
          </cell>
          <cell r="BE133" t="str">
            <v>-</v>
          </cell>
          <cell r="BF133" t="str">
            <v>-</v>
          </cell>
          <cell r="BG133" t="str">
            <v>-</v>
          </cell>
          <cell r="BH133" t="str">
            <v>-</v>
          </cell>
          <cell r="BI133" t="str">
            <v>-</v>
          </cell>
          <cell r="BJ133" t="str">
            <v>-</v>
          </cell>
          <cell r="BK133" t="str">
            <v>-</v>
          </cell>
          <cell r="BL133" t="str">
            <v>-</v>
          </cell>
          <cell r="BM133" t="str">
            <v>-</v>
          </cell>
          <cell r="BN133" t="str">
            <v>-</v>
          </cell>
          <cell r="BO133" t="str">
            <v>-</v>
          </cell>
          <cell r="BP133" t="str">
            <v>-</v>
          </cell>
          <cell r="BQ133" t="str">
            <v>ленточный</v>
          </cell>
          <cell r="BS133" t="str">
            <v>Железобетонные</v>
          </cell>
          <cell r="BT133">
            <v>5447</v>
          </cell>
          <cell r="BU133">
            <v>2</v>
          </cell>
          <cell r="BV133" t="str">
            <v>Панельные</v>
          </cell>
          <cell r="BW133">
            <v>1740</v>
          </cell>
          <cell r="BX133">
            <v>838</v>
          </cell>
          <cell r="BY133">
            <v>1667.4</v>
          </cell>
          <cell r="BZ133">
            <v>419</v>
          </cell>
          <cell r="CA133" t="str">
            <v>облицованный плиткой</v>
          </cell>
          <cell r="CB133">
            <v>2969</v>
          </cell>
          <cell r="CC133">
            <v>2519.1</v>
          </cell>
          <cell r="CD133">
            <v>1</v>
          </cell>
          <cell r="CE133">
            <v>464</v>
          </cell>
          <cell r="CF133" t="str">
            <v>не скатная</v>
          </cell>
          <cell r="CG133">
            <v>0</v>
          </cell>
          <cell r="CH133">
            <v>0</v>
          </cell>
          <cell r="CI133">
            <v>422.4</v>
          </cell>
          <cell r="CJ133" t="str">
            <v>На лестничной клетке</v>
          </cell>
          <cell r="CK133">
            <v>1</v>
          </cell>
          <cell r="CL133">
            <v>31.56</v>
          </cell>
          <cell r="CM133">
            <v>6</v>
          </cell>
          <cell r="CR133">
            <v>2</v>
          </cell>
          <cell r="CZ133">
            <v>1</v>
          </cell>
          <cell r="DA133">
            <v>1</v>
          </cell>
          <cell r="DB133">
            <v>126</v>
          </cell>
          <cell r="DC133">
            <v>745</v>
          </cell>
          <cell r="DD133">
            <v>85</v>
          </cell>
          <cell r="DE133">
            <v>1845</v>
          </cell>
          <cell r="DF133">
            <v>0</v>
          </cell>
          <cell r="DG133">
            <v>0</v>
          </cell>
          <cell r="DH133">
            <v>1</v>
          </cell>
          <cell r="DI133">
            <v>204</v>
          </cell>
          <cell r="DK133">
            <v>68</v>
          </cell>
          <cell r="DL133">
            <v>1232.5</v>
          </cell>
          <cell r="DM133">
            <v>84</v>
          </cell>
          <cell r="DO133">
            <v>952</v>
          </cell>
          <cell r="DQ133">
            <v>500.5</v>
          </cell>
          <cell r="DR133">
            <v>739.28</v>
          </cell>
          <cell r="DS133">
            <v>93</v>
          </cell>
          <cell r="DT133">
            <v>7</v>
          </cell>
          <cell r="DU133">
            <v>7</v>
          </cell>
          <cell r="DV133">
            <v>7</v>
          </cell>
          <cell r="DW133">
            <v>1</v>
          </cell>
          <cell r="DX133" t="str">
            <v>внутренние</v>
          </cell>
          <cell r="EE133">
            <v>12</v>
          </cell>
          <cell r="EF133">
            <v>35.74</v>
          </cell>
          <cell r="EG133">
            <v>38</v>
          </cell>
          <cell r="EH133">
            <v>182.4</v>
          </cell>
          <cell r="EI133">
            <v>5.04</v>
          </cell>
          <cell r="EK133">
            <v>2.79</v>
          </cell>
          <cell r="EL133">
            <v>2.88</v>
          </cell>
          <cell r="EM133">
            <v>29.04</v>
          </cell>
          <cell r="EN133">
            <v>9.1</v>
          </cell>
          <cell r="EO133">
            <v>10.8</v>
          </cell>
          <cell r="EP133">
            <v>2.6</v>
          </cell>
          <cell r="EQ133">
            <v>148</v>
          </cell>
          <cell r="ER133">
            <v>0.59</v>
          </cell>
          <cell r="ES133" t="str">
            <v>на 1-м этаже</v>
          </cell>
          <cell r="ET133" t="str">
            <v>Переносной</v>
          </cell>
          <cell r="EU133">
            <v>0</v>
          </cell>
          <cell r="EV133">
            <v>1</v>
          </cell>
          <cell r="EW133">
            <v>0</v>
          </cell>
          <cell r="EX133">
            <v>0</v>
          </cell>
          <cell r="EY133">
            <v>2</v>
          </cell>
          <cell r="FH133">
            <v>1</v>
          </cell>
          <cell r="FI133">
            <v>2</v>
          </cell>
        </row>
        <row r="134">
          <cell r="A134">
            <v>17200</v>
          </cell>
          <cell r="B134" t="str">
            <v>Обручева ул. д. 53</v>
          </cell>
          <cell r="C134" t="str">
            <v>Обручева ул.</v>
          </cell>
          <cell r="D134">
            <v>53</v>
          </cell>
          <cell r="F134" t="str">
            <v>Протокол общего собрания собственников</v>
          </cell>
          <cell r="I134" t="str">
            <v>-</v>
          </cell>
          <cell r="K134" t="str">
            <v>-</v>
          </cell>
          <cell r="L134" t="str">
            <v>договор</v>
          </cell>
          <cell r="M134" t="str">
            <v>за счет регионального оператора</v>
          </cell>
          <cell r="N134">
            <v>1965</v>
          </cell>
          <cell r="O134">
            <v>1965</v>
          </cell>
          <cell r="P134" t="str">
            <v>II-18</v>
          </cell>
          <cell r="Q134" t="str">
            <v>МКД</v>
          </cell>
          <cell r="R134">
            <v>12</v>
          </cell>
          <cell r="S134">
            <v>12</v>
          </cell>
          <cell r="T134">
            <v>1</v>
          </cell>
          <cell r="U134">
            <v>2</v>
          </cell>
          <cell r="W134">
            <v>87</v>
          </cell>
          <cell r="X134">
            <v>84</v>
          </cell>
          <cell r="Y134">
            <v>3</v>
          </cell>
          <cell r="Z134">
            <v>0</v>
          </cell>
          <cell r="AA134">
            <v>24</v>
          </cell>
          <cell r="AB134">
            <v>25</v>
          </cell>
          <cell r="AC134">
            <v>2</v>
          </cell>
          <cell r="AD134">
            <v>24</v>
          </cell>
          <cell r="AF134">
            <v>1</v>
          </cell>
          <cell r="AG134">
            <v>1</v>
          </cell>
          <cell r="AH134">
            <v>3683.1</v>
          </cell>
          <cell r="AI134">
            <v>3683.1</v>
          </cell>
          <cell r="AJ134">
            <v>0</v>
          </cell>
          <cell r="AK134">
            <v>1318.2</v>
          </cell>
          <cell r="AL134">
            <v>490</v>
          </cell>
          <cell r="AM134">
            <v>230</v>
          </cell>
          <cell r="AN134">
            <v>226</v>
          </cell>
          <cell r="AP134">
            <v>431.1</v>
          </cell>
          <cell r="AQ134">
            <v>74.27</v>
          </cell>
          <cell r="AR134">
            <v>219.73000000000002</v>
          </cell>
          <cell r="AS134">
            <v>7.1999999999999993</v>
          </cell>
          <cell r="AT134" t="str">
            <v>Блочные</v>
          </cell>
          <cell r="AU134" t="str">
            <v>рубероид</v>
          </cell>
          <cell r="AV134">
            <v>84</v>
          </cell>
          <cell r="AZ134" t="str">
            <v>нет</v>
          </cell>
          <cell r="BA134" t="str">
            <v>-</v>
          </cell>
          <cell r="BB134" t="str">
            <v>-</v>
          </cell>
          <cell r="BC134" t="str">
            <v>-</v>
          </cell>
          <cell r="BD134" t="str">
            <v>-</v>
          </cell>
          <cell r="BE134" t="str">
            <v>-</v>
          </cell>
          <cell r="BF134" t="str">
            <v>-</v>
          </cell>
          <cell r="BG134" t="str">
            <v>-</v>
          </cell>
          <cell r="BH134" t="str">
            <v>-</v>
          </cell>
          <cell r="BI134" t="str">
            <v>-</v>
          </cell>
          <cell r="BJ134" t="str">
            <v>-</v>
          </cell>
          <cell r="BK134" t="str">
            <v>-</v>
          </cell>
          <cell r="BL134" t="str">
            <v>-</v>
          </cell>
          <cell r="BM134" t="str">
            <v>-</v>
          </cell>
          <cell r="BN134" t="str">
            <v>-</v>
          </cell>
          <cell r="BO134" t="str">
            <v>-</v>
          </cell>
          <cell r="BP134" t="str">
            <v>-</v>
          </cell>
          <cell r="BQ134" t="str">
            <v>ленточный</v>
          </cell>
          <cell r="BS134" t="str">
            <v>Железобетонные</v>
          </cell>
          <cell r="BT134">
            <v>5447</v>
          </cell>
          <cell r="BU134">
            <v>2</v>
          </cell>
          <cell r="BV134" t="str">
            <v>Панельные</v>
          </cell>
          <cell r="BW134">
            <v>1740</v>
          </cell>
          <cell r="BX134">
            <v>838</v>
          </cell>
          <cell r="BY134">
            <v>1667.4</v>
          </cell>
          <cell r="BZ134">
            <v>419</v>
          </cell>
          <cell r="CA134" t="str">
            <v>облицованный плиткой</v>
          </cell>
          <cell r="CB134">
            <v>2969</v>
          </cell>
          <cell r="CC134">
            <v>2519.1</v>
          </cell>
          <cell r="CD134">
            <v>1</v>
          </cell>
          <cell r="CE134">
            <v>474</v>
          </cell>
          <cell r="CF134" t="str">
            <v>не скатная</v>
          </cell>
          <cell r="CG134">
            <v>0</v>
          </cell>
          <cell r="CH134">
            <v>0</v>
          </cell>
          <cell r="CI134">
            <v>431.1</v>
          </cell>
          <cell r="CJ134" t="str">
            <v>На лестничной клетке</v>
          </cell>
          <cell r="CK134">
            <v>1</v>
          </cell>
          <cell r="CL134">
            <v>31.56</v>
          </cell>
          <cell r="CM134">
            <v>6</v>
          </cell>
          <cell r="CR134">
            <v>2</v>
          </cell>
          <cell r="CZ134">
            <v>1</v>
          </cell>
          <cell r="DA134">
            <v>1</v>
          </cell>
          <cell r="DB134">
            <v>126</v>
          </cell>
          <cell r="DC134">
            <v>745</v>
          </cell>
          <cell r="DD134">
            <v>85</v>
          </cell>
          <cell r="DE134">
            <v>1845</v>
          </cell>
          <cell r="DF134">
            <v>0</v>
          </cell>
          <cell r="DG134">
            <v>0</v>
          </cell>
          <cell r="DH134">
            <v>1</v>
          </cell>
          <cell r="DI134">
            <v>204</v>
          </cell>
          <cell r="DK134">
            <v>68</v>
          </cell>
          <cell r="DL134">
            <v>1232.5</v>
          </cell>
          <cell r="DM134">
            <v>84</v>
          </cell>
          <cell r="DO134">
            <v>952</v>
          </cell>
          <cell r="DQ134">
            <v>500.5</v>
          </cell>
          <cell r="DR134">
            <v>739.28</v>
          </cell>
          <cell r="DS134">
            <v>93</v>
          </cell>
          <cell r="DT134">
            <v>7</v>
          </cell>
          <cell r="DU134">
            <v>7</v>
          </cell>
          <cell r="DV134">
            <v>7</v>
          </cell>
          <cell r="DW134">
            <v>1</v>
          </cell>
          <cell r="DX134" t="str">
            <v>внутренние</v>
          </cell>
          <cell r="EE134">
            <v>12</v>
          </cell>
          <cell r="EF134">
            <v>35.74</v>
          </cell>
          <cell r="EG134">
            <v>38</v>
          </cell>
          <cell r="EH134">
            <v>182.4</v>
          </cell>
          <cell r="EI134">
            <v>5.04</v>
          </cell>
          <cell r="EK134">
            <v>2.79</v>
          </cell>
          <cell r="EL134">
            <v>2.88</v>
          </cell>
          <cell r="EM134">
            <v>29.04</v>
          </cell>
          <cell r="EN134">
            <v>9.1</v>
          </cell>
          <cell r="EO134">
            <v>10.8</v>
          </cell>
          <cell r="EP134">
            <v>2.5</v>
          </cell>
          <cell r="EQ134">
            <v>162</v>
          </cell>
          <cell r="ER134">
            <v>0.64</v>
          </cell>
          <cell r="ES134" t="str">
            <v>на 1-м этаже</v>
          </cell>
          <cell r="ET134" t="str">
            <v>Переносной</v>
          </cell>
          <cell r="EU134">
            <v>0</v>
          </cell>
          <cell r="EV134">
            <v>1</v>
          </cell>
          <cell r="EW134">
            <v>0</v>
          </cell>
          <cell r="EX134">
            <v>0</v>
          </cell>
          <cell r="EY134">
            <v>2</v>
          </cell>
          <cell r="FH134">
            <v>1</v>
          </cell>
          <cell r="FI134">
            <v>2</v>
          </cell>
        </row>
        <row r="135">
          <cell r="A135">
            <v>17201</v>
          </cell>
          <cell r="B135" t="str">
            <v>Обручева ул. д. 57</v>
          </cell>
          <cell r="C135" t="str">
            <v>Обручева ул.</v>
          </cell>
          <cell r="D135">
            <v>57</v>
          </cell>
          <cell r="F135" t="str">
            <v>Протокол общего собрания собственников</v>
          </cell>
          <cell r="I135" t="str">
            <v>-</v>
          </cell>
          <cell r="K135" t="str">
            <v>-</v>
          </cell>
          <cell r="L135" t="str">
            <v>договор</v>
          </cell>
          <cell r="M135" t="str">
            <v>за счет регионального оператора</v>
          </cell>
          <cell r="N135">
            <v>1965</v>
          </cell>
          <cell r="O135">
            <v>1965</v>
          </cell>
          <cell r="P135" t="str">
            <v>II-18</v>
          </cell>
          <cell r="Q135" t="str">
            <v>МКД</v>
          </cell>
          <cell r="R135">
            <v>12</v>
          </cell>
          <cell r="S135">
            <v>12</v>
          </cell>
          <cell r="T135">
            <v>1</v>
          </cell>
          <cell r="U135">
            <v>2</v>
          </cell>
          <cell r="W135">
            <v>84</v>
          </cell>
          <cell r="X135">
            <v>84</v>
          </cell>
          <cell r="Y135">
            <v>0</v>
          </cell>
          <cell r="Z135">
            <v>0</v>
          </cell>
          <cell r="AA135">
            <v>24</v>
          </cell>
          <cell r="AB135">
            <v>25</v>
          </cell>
          <cell r="AC135">
            <v>2</v>
          </cell>
          <cell r="AD135">
            <v>24</v>
          </cell>
          <cell r="AF135">
            <v>1</v>
          </cell>
          <cell r="AG135">
            <v>1</v>
          </cell>
          <cell r="AH135">
            <v>3639.7</v>
          </cell>
          <cell r="AI135">
            <v>3639.7</v>
          </cell>
          <cell r="AJ135">
            <v>0</v>
          </cell>
          <cell r="AK135">
            <v>1320</v>
          </cell>
          <cell r="AL135">
            <v>490</v>
          </cell>
          <cell r="AM135">
            <v>232</v>
          </cell>
          <cell r="AN135">
            <v>241</v>
          </cell>
          <cell r="AP135">
            <v>423.5</v>
          </cell>
          <cell r="AQ135">
            <v>76.84</v>
          </cell>
          <cell r="AR135">
            <v>247.16</v>
          </cell>
          <cell r="AS135">
            <v>7.1999999999999993</v>
          </cell>
          <cell r="AT135" t="str">
            <v>Блочные</v>
          </cell>
          <cell r="AU135" t="str">
            <v>рубероид</v>
          </cell>
          <cell r="AV135">
            <v>84</v>
          </cell>
          <cell r="AZ135" t="str">
            <v>нет</v>
          </cell>
          <cell r="BA135" t="str">
            <v>-</v>
          </cell>
          <cell r="BB135" t="str">
            <v>-</v>
          </cell>
          <cell r="BC135" t="str">
            <v>-</v>
          </cell>
          <cell r="BD135" t="str">
            <v>-</v>
          </cell>
          <cell r="BE135" t="str">
            <v>-</v>
          </cell>
          <cell r="BF135" t="str">
            <v>-</v>
          </cell>
          <cell r="BG135" t="str">
            <v>-</v>
          </cell>
          <cell r="BH135" t="str">
            <v>-</v>
          </cell>
          <cell r="BI135" t="str">
            <v>-</v>
          </cell>
          <cell r="BJ135" t="str">
            <v>-</v>
          </cell>
          <cell r="BK135" t="str">
            <v>-</v>
          </cell>
          <cell r="BL135" t="str">
            <v>-</v>
          </cell>
          <cell r="BM135" t="str">
            <v>-</v>
          </cell>
          <cell r="BN135" t="str">
            <v>-</v>
          </cell>
          <cell r="BO135" t="str">
            <v>-</v>
          </cell>
          <cell r="BP135" t="str">
            <v>-</v>
          </cell>
          <cell r="BQ135" t="str">
            <v>ленточный</v>
          </cell>
          <cell r="BS135" t="str">
            <v>Железобетонные</v>
          </cell>
          <cell r="BT135">
            <v>5447</v>
          </cell>
          <cell r="BU135">
            <v>2</v>
          </cell>
          <cell r="BV135" t="str">
            <v>Панельные</v>
          </cell>
          <cell r="BW135">
            <v>1740</v>
          </cell>
          <cell r="BX135">
            <v>838</v>
          </cell>
          <cell r="BY135">
            <v>1667.4</v>
          </cell>
          <cell r="BZ135">
            <v>419</v>
          </cell>
          <cell r="CA135" t="str">
            <v>облицованный плиткой</v>
          </cell>
          <cell r="CB135">
            <v>2969</v>
          </cell>
          <cell r="CC135">
            <v>2519.1</v>
          </cell>
          <cell r="CD135">
            <v>1</v>
          </cell>
          <cell r="CE135">
            <v>466</v>
          </cell>
          <cell r="CF135" t="str">
            <v>не скатная</v>
          </cell>
          <cell r="CG135">
            <v>0</v>
          </cell>
          <cell r="CH135">
            <v>0</v>
          </cell>
          <cell r="CI135">
            <v>423.5</v>
          </cell>
          <cell r="CJ135" t="str">
            <v>На лестничной клетке</v>
          </cell>
          <cell r="CK135">
            <v>1</v>
          </cell>
          <cell r="CL135">
            <v>31.56</v>
          </cell>
          <cell r="CM135">
            <v>6</v>
          </cell>
          <cell r="CR135">
            <v>2</v>
          </cell>
          <cell r="CZ135">
            <v>1</v>
          </cell>
          <cell r="DA135">
            <v>1</v>
          </cell>
          <cell r="DB135">
            <v>126</v>
          </cell>
          <cell r="DC135">
            <v>745</v>
          </cell>
          <cell r="DD135">
            <v>85</v>
          </cell>
          <cell r="DE135">
            <v>1845</v>
          </cell>
          <cell r="DF135">
            <v>0</v>
          </cell>
          <cell r="DG135">
            <v>0</v>
          </cell>
          <cell r="DH135">
            <v>1</v>
          </cell>
          <cell r="DI135">
            <v>204</v>
          </cell>
          <cell r="DK135">
            <v>68</v>
          </cell>
          <cell r="DL135">
            <v>1232.5</v>
          </cell>
          <cell r="DM135">
            <v>84</v>
          </cell>
          <cell r="DO135">
            <v>952</v>
          </cell>
          <cell r="DQ135">
            <v>500.5</v>
          </cell>
          <cell r="DR135">
            <v>739.28</v>
          </cell>
          <cell r="DS135">
            <v>93</v>
          </cell>
          <cell r="DT135">
            <v>7</v>
          </cell>
          <cell r="DU135">
            <v>7</v>
          </cell>
          <cell r="DV135">
            <v>7</v>
          </cell>
          <cell r="DW135">
            <v>1</v>
          </cell>
          <cell r="DX135" t="str">
            <v>внутренние</v>
          </cell>
          <cell r="EE135">
            <v>12</v>
          </cell>
          <cell r="EF135">
            <v>35.74</v>
          </cell>
          <cell r="EG135">
            <v>38</v>
          </cell>
          <cell r="EH135">
            <v>182.4</v>
          </cell>
          <cell r="EI135">
            <v>5.04</v>
          </cell>
          <cell r="EK135">
            <v>2.79</v>
          </cell>
          <cell r="EL135">
            <v>2.88</v>
          </cell>
          <cell r="EM135">
            <v>29.04</v>
          </cell>
          <cell r="EN135">
            <v>9.1</v>
          </cell>
          <cell r="EO135">
            <v>10.8</v>
          </cell>
          <cell r="EP135">
            <v>2.9</v>
          </cell>
          <cell r="EQ135">
            <v>171</v>
          </cell>
          <cell r="ER135">
            <v>0.68</v>
          </cell>
          <cell r="ES135" t="str">
            <v>на 1-м этаже</v>
          </cell>
          <cell r="ET135" t="str">
            <v>Переносной</v>
          </cell>
          <cell r="EU135">
            <v>0</v>
          </cell>
          <cell r="EV135">
            <v>1</v>
          </cell>
          <cell r="EW135">
            <v>0</v>
          </cell>
          <cell r="EX135">
            <v>0</v>
          </cell>
          <cell r="EY135">
            <v>2</v>
          </cell>
          <cell r="FH135">
            <v>1</v>
          </cell>
          <cell r="FI135">
            <v>2</v>
          </cell>
        </row>
        <row r="136">
          <cell r="A136">
            <v>17202</v>
          </cell>
          <cell r="B136" t="str">
            <v>Обручева ул. д. 59</v>
          </cell>
          <cell r="C136" t="str">
            <v>Обручева ул.</v>
          </cell>
          <cell r="D136">
            <v>59</v>
          </cell>
          <cell r="F136" t="str">
            <v>Протокол общего собрания собственников</v>
          </cell>
          <cell r="I136" t="str">
            <v>-</v>
          </cell>
          <cell r="K136" t="str">
            <v>-</v>
          </cell>
          <cell r="L136" t="str">
            <v>договор</v>
          </cell>
          <cell r="M136" t="str">
            <v>за счет регионального оператора</v>
          </cell>
          <cell r="N136">
            <v>1965</v>
          </cell>
          <cell r="O136">
            <v>1965</v>
          </cell>
          <cell r="P136" t="str">
            <v>II-18</v>
          </cell>
          <cell r="Q136" t="str">
            <v>МКД</v>
          </cell>
          <cell r="R136">
            <v>12</v>
          </cell>
          <cell r="S136">
            <v>12</v>
          </cell>
          <cell r="T136">
            <v>1</v>
          </cell>
          <cell r="U136">
            <v>2</v>
          </cell>
          <cell r="W136">
            <v>84</v>
          </cell>
          <cell r="X136">
            <v>84</v>
          </cell>
          <cell r="Y136">
            <v>0</v>
          </cell>
          <cell r="Z136">
            <v>0</v>
          </cell>
          <cell r="AA136">
            <v>24</v>
          </cell>
          <cell r="AB136">
            <v>25</v>
          </cell>
          <cell r="AC136">
            <v>2</v>
          </cell>
          <cell r="AD136">
            <v>24</v>
          </cell>
          <cell r="AF136">
            <v>1</v>
          </cell>
          <cell r="AG136">
            <v>1</v>
          </cell>
          <cell r="AH136">
            <v>3654.1000000000004</v>
          </cell>
          <cell r="AI136">
            <v>3654.1000000000004</v>
          </cell>
          <cell r="AJ136">
            <v>0</v>
          </cell>
          <cell r="AK136">
            <v>1308.8</v>
          </cell>
          <cell r="AL136">
            <v>490</v>
          </cell>
          <cell r="AM136">
            <v>228</v>
          </cell>
          <cell r="AN136">
            <v>231</v>
          </cell>
          <cell r="AP136">
            <v>424.9</v>
          </cell>
          <cell r="AQ136">
            <v>71.789999999999992</v>
          </cell>
          <cell r="AR136">
            <v>196.21</v>
          </cell>
          <cell r="AS136">
            <v>7.1999999999999993</v>
          </cell>
          <cell r="AT136" t="str">
            <v>Блочные</v>
          </cell>
          <cell r="AU136" t="str">
            <v>рубероид</v>
          </cell>
          <cell r="AV136">
            <v>84</v>
          </cell>
          <cell r="AZ136" t="str">
            <v>нет</v>
          </cell>
          <cell r="BA136" t="str">
            <v>-</v>
          </cell>
          <cell r="BB136" t="str">
            <v>-</v>
          </cell>
          <cell r="BC136" t="str">
            <v>-</v>
          </cell>
          <cell r="BD136" t="str">
            <v>-</v>
          </cell>
          <cell r="BE136" t="str">
            <v>-</v>
          </cell>
          <cell r="BF136" t="str">
            <v>-</v>
          </cell>
          <cell r="BG136" t="str">
            <v>-</v>
          </cell>
          <cell r="BH136" t="str">
            <v>-</v>
          </cell>
          <cell r="BI136" t="str">
            <v>-</v>
          </cell>
          <cell r="BJ136" t="str">
            <v>-</v>
          </cell>
          <cell r="BK136" t="str">
            <v>-</v>
          </cell>
          <cell r="BL136" t="str">
            <v>-</v>
          </cell>
          <cell r="BM136" t="str">
            <v>-</v>
          </cell>
          <cell r="BN136" t="str">
            <v>-</v>
          </cell>
          <cell r="BO136" t="str">
            <v>-</v>
          </cell>
          <cell r="BP136" t="str">
            <v>-</v>
          </cell>
          <cell r="BQ136" t="str">
            <v>ленточный</v>
          </cell>
          <cell r="BS136" t="str">
            <v>Железобетонные</v>
          </cell>
          <cell r="BT136">
            <v>5447</v>
          </cell>
          <cell r="BU136">
            <v>2</v>
          </cell>
          <cell r="BV136" t="str">
            <v>Панельные</v>
          </cell>
          <cell r="BW136">
            <v>1740</v>
          </cell>
          <cell r="BX136">
            <v>838</v>
          </cell>
          <cell r="BY136">
            <v>1667.4</v>
          </cell>
          <cell r="BZ136">
            <v>419</v>
          </cell>
          <cell r="CA136" t="str">
            <v>облицованный плиткой</v>
          </cell>
          <cell r="CB136">
            <v>2969</v>
          </cell>
          <cell r="CC136">
            <v>2519.1</v>
          </cell>
          <cell r="CD136">
            <v>1</v>
          </cell>
          <cell r="CE136">
            <v>467</v>
          </cell>
          <cell r="CF136" t="str">
            <v>не скатная</v>
          </cell>
          <cell r="CG136">
            <v>0</v>
          </cell>
          <cell r="CH136">
            <v>0</v>
          </cell>
          <cell r="CI136">
            <v>424.9</v>
          </cell>
          <cell r="CJ136" t="str">
            <v>На лестничной клетке</v>
          </cell>
          <cell r="CK136">
            <v>1</v>
          </cell>
          <cell r="CL136">
            <v>31.56</v>
          </cell>
          <cell r="CM136">
            <v>6</v>
          </cell>
          <cell r="CR136">
            <v>2</v>
          </cell>
          <cell r="CZ136">
            <v>1</v>
          </cell>
          <cell r="DA136">
            <v>1</v>
          </cell>
          <cell r="DB136">
            <v>126</v>
          </cell>
          <cell r="DC136">
            <v>745</v>
          </cell>
          <cell r="DD136">
            <v>85</v>
          </cell>
          <cell r="DE136">
            <v>1845</v>
          </cell>
          <cell r="DF136">
            <v>0</v>
          </cell>
          <cell r="DG136">
            <v>0</v>
          </cell>
          <cell r="DH136">
            <v>1</v>
          </cell>
          <cell r="DI136">
            <v>204</v>
          </cell>
          <cell r="DK136">
            <v>68</v>
          </cell>
          <cell r="DL136">
            <v>1232.5</v>
          </cell>
          <cell r="DM136">
            <v>84</v>
          </cell>
          <cell r="DO136">
            <v>952</v>
          </cell>
          <cell r="DQ136">
            <v>500.5</v>
          </cell>
          <cell r="DR136">
            <v>739.28</v>
          </cell>
          <cell r="DS136">
            <v>93</v>
          </cell>
          <cell r="DT136">
            <v>7</v>
          </cell>
          <cell r="DU136">
            <v>7</v>
          </cell>
          <cell r="DV136">
            <v>7</v>
          </cell>
          <cell r="DW136">
            <v>1</v>
          </cell>
          <cell r="DX136" t="str">
            <v>внутренние</v>
          </cell>
          <cell r="EE136">
            <v>12</v>
          </cell>
          <cell r="EF136">
            <v>35.74</v>
          </cell>
          <cell r="EG136">
            <v>38</v>
          </cell>
          <cell r="EH136">
            <v>182.4</v>
          </cell>
          <cell r="EI136">
            <v>5.04</v>
          </cell>
          <cell r="EK136">
            <v>2.79</v>
          </cell>
          <cell r="EL136">
            <v>2.88</v>
          </cell>
          <cell r="EM136">
            <v>29.04</v>
          </cell>
          <cell r="EN136">
            <v>9.1</v>
          </cell>
          <cell r="EO136">
            <v>10.8</v>
          </cell>
          <cell r="EP136">
            <v>3.2</v>
          </cell>
          <cell r="EQ136">
            <v>135</v>
          </cell>
          <cell r="ER136">
            <v>0.53</v>
          </cell>
          <cell r="ES136" t="str">
            <v>на 1-м этаже</v>
          </cell>
          <cell r="ET136" t="str">
            <v>Переносной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2</v>
          </cell>
          <cell r="FH136">
            <v>1</v>
          </cell>
          <cell r="FI136">
            <v>2</v>
          </cell>
        </row>
        <row r="137">
          <cell r="A137">
            <v>17203</v>
          </cell>
          <cell r="B137" t="str">
            <v>Обручева ул. д. 61</v>
          </cell>
          <cell r="C137" t="str">
            <v>Обручева ул.</v>
          </cell>
          <cell r="D137">
            <v>61</v>
          </cell>
          <cell r="F137" t="str">
            <v>Протокол общего собрания собственников</v>
          </cell>
          <cell r="I137" t="str">
            <v>-</v>
          </cell>
          <cell r="K137" t="str">
            <v>-</v>
          </cell>
          <cell r="L137" t="str">
            <v>договор</v>
          </cell>
          <cell r="M137" t="str">
            <v>за счет регионального оператора</v>
          </cell>
          <cell r="N137">
            <v>1965</v>
          </cell>
          <cell r="O137">
            <v>1965</v>
          </cell>
          <cell r="P137" t="str">
            <v>II-18</v>
          </cell>
          <cell r="Q137" t="str">
            <v>МКД</v>
          </cell>
          <cell r="R137">
            <v>12</v>
          </cell>
          <cell r="S137">
            <v>12</v>
          </cell>
          <cell r="T137">
            <v>1</v>
          </cell>
          <cell r="U137">
            <v>2</v>
          </cell>
          <cell r="W137">
            <v>84</v>
          </cell>
          <cell r="X137">
            <v>84</v>
          </cell>
          <cell r="Y137">
            <v>0</v>
          </cell>
          <cell r="Z137">
            <v>0</v>
          </cell>
          <cell r="AA137">
            <v>24</v>
          </cell>
          <cell r="AB137">
            <v>25</v>
          </cell>
          <cell r="AC137">
            <v>2</v>
          </cell>
          <cell r="AD137">
            <v>24</v>
          </cell>
          <cell r="AF137">
            <v>1</v>
          </cell>
          <cell r="AG137">
            <v>1</v>
          </cell>
          <cell r="AH137">
            <v>3650.5999999999995</v>
          </cell>
          <cell r="AI137">
            <v>3650.5999999999995</v>
          </cell>
          <cell r="AJ137">
            <v>0</v>
          </cell>
          <cell r="AK137">
            <v>1323.6</v>
          </cell>
          <cell r="AL137">
            <v>490</v>
          </cell>
          <cell r="AM137">
            <v>252</v>
          </cell>
          <cell r="AN137">
            <v>221</v>
          </cell>
          <cell r="AP137">
            <v>425.3</v>
          </cell>
          <cell r="AQ137">
            <v>86.81</v>
          </cell>
          <cell r="AR137">
            <v>215.19</v>
          </cell>
          <cell r="AS137">
            <v>7.1999999999999993</v>
          </cell>
          <cell r="AT137" t="str">
            <v>Блочные</v>
          </cell>
          <cell r="AU137" t="str">
            <v>рубероид</v>
          </cell>
          <cell r="AV137">
            <v>84</v>
          </cell>
          <cell r="AZ137" t="str">
            <v>нет</v>
          </cell>
          <cell r="BA137" t="str">
            <v>-</v>
          </cell>
          <cell r="BB137" t="str">
            <v>-</v>
          </cell>
          <cell r="BC137" t="str">
            <v>-</v>
          </cell>
          <cell r="BD137" t="str">
            <v>-</v>
          </cell>
          <cell r="BE137" t="str">
            <v>-</v>
          </cell>
          <cell r="BF137" t="str">
            <v>-</v>
          </cell>
          <cell r="BG137" t="str">
            <v>-</v>
          </cell>
          <cell r="BH137" t="str">
            <v>-</v>
          </cell>
          <cell r="BI137" t="str">
            <v>-</v>
          </cell>
          <cell r="BJ137" t="str">
            <v>-</v>
          </cell>
          <cell r="BK137" t="str">
            <v>-</v>
          </cell>
          <cell r="BL137" t="str">
            <v>-</v>
          </cell>
          <cell r="BM137" t="str">
            <v>-</v>
          </cell>
          <cell r="BN137" t="str">
            <v>-</v>
          </cell>
          <cell r="BO137" t="str">
            <v>-</v>
          </cell>
          <cell r="BP137" t="str">
            <v>-</v>
          </cell>
          <cell r="BQ137" t="str">
            <v>ленточный</v>
          </cell>
          <cell r="BS137" t="str">
            <v>Железобетонные</v>
          </cell>
          <cell r="BT137">
            <v>5447</v>
          </cell>
          <cell r="BU137">
            <v>2</v>
          </cell>
          <cell r="BV137" t="str">
            <v>Панельные</v>
          </cell>
          <cell r="BW137">
            <v>1740</v>
          </cell>
          <cell r="BX137">
            <v>838</v>
          </cell>
          <cell r="BY137">
            <v>1667.4</v>
          </cell>
          <cell r="BZ137">
            <v>419</v>
          </cell>
          <cell r="CA137" t="str">
            <v>облицованный плиткой</v>
          </cell>
          <cell r="CB137">
            <v>2969</v>
          </cell>
          <cell r="CC137">
            <v>2519.1</v>
          </cell>
          <cell r="CD137">
            <v>1</v>
          </cell>
          <cell r="CE137">
            <v>468</v>
          </cell>
          <cell r="CF137" t="str">
            <v>не скатная</v>
          </cell>
          <cell r="CG137">
            <v>0</v>
          </cell>
          <cell r="CH137">
            <v>0</v>
          </cell>
          <cell r="CI137">
            <v>425.3</v>
          </cell>
          <cell r="CJ137" t="str">
            <v>На лестничной клетке</v>
          </cell>
          <cell r="CK137">
            <v>1</v>
          </cell>
          <cell r="CL137">
            <v>31.56</v>
          </cell>
          <cell r="CM137">
            <v>6</v>
          </cell>
          <cell r="CR137">
            <v>2</v>
          </cell>
          <cell r="CZ137">
            <v>1</v>
          </cell>
          <cell r="DA137">
            <v>1</v>
          </cell>
          <cell r="DB137">
            <v>126</v>
          </cell>
          <cell r="DC137">
            <v>745</v>
          </cell>
          <cell r="DD137">
            <v>85</v>
          </cell>
          <cell r="DE137">
            <v>1845</v>
          </cell>
          <cell r="DF137">
            <v>0</v>
          </cell>
          <cell r="DG137">
            <v>0</v>
          </cell>
          <cell r="DH137">
            <v>1</v>
          </cell>
          <cell r="DI137">
            <v>204</v>
          </cell>
          <cell r="DK137">
            <v>68</v>
          </cell>
          <cell r="DL137">
            <v>1232.5</v>
          </cell>
          <cell r="DM137">
            <v>84</v>
          </cell>
          <cell r="DO137">
            <v>952</v>
          </cell>
          <cell r="DQ137">
            <v>500.5</v>
          </cell>
          <cell r="DR137">
            <v>739.28</v>
          </cell>
          <cell r="DS137">
            <v>93</v>
          </cell>
          <cell r="DT137">
            <v>7</v>
          </cell>
          <cell r="DU137">
            <v>7</v>
          </cell>
          <cell r="DV137">
            <v>7</v>
          </cell>
          <cell r="DW137">
            <v>1</v>
          </cell>
          <cell r="DX137" t="str">
            <v>внутренние</v>
          </cell>
          <cell r="EE137">
            <v>12</v>
          </cell>
          <cell r="EF137">
            <v>35.74</v>
          </cell>
          <cell r="EG137">
            <v>38</v>
          </cell>
          <cell r="EH137">
            <v>182.4</v>
          </cell>
          <cell r="EI137">
            <v>5.04</v>
          </cell>
          <cell r="EK137">
            <v>2.79</v>
          </cell>
          <cell r="EL137">
            <v>2.88</v>
          </cell>
          <cell r="EM137">
            <v>29.04</v>
          </cell>
          <cell r="EN137">
            <v>9.1</v>
          </cell>
          <cell r="EO137">
            <v>10.8</v>
          </cell>
          <cell r="EP137">
            <v>2.2000000000000002</v>
          </cell>
          <cell r="EQ137">
            <v>144</v>
          </cell>
          <cell r="ER137">
            <v>0.56999999999999995</v>
          </cell>
          <cell r="ES137" t="str">
            <v>на 1-м этаже</v>
          </cell>
          <cell r="ET137" t="str">
            <v>Переносной</v>
          </cell>
          <cell r="EU137">
            <v>0</v>
          </cell>
          <cell r="EV137">
            <v>1</v>
          </cell>
          <cell r="EW137">
            <v>0</v>
          </cell>
          <cell r="EX137">
            <v>0</v>
          </cell>
          <cell r="EY137">
            <v>2</v>
          </cell>
          <cell r="FH137">
            <v>1</v>
          </cell>
          <cell r="FI137">
            <v>2</v>
          </cell>
        </row>
        <row r="138">
          <cell r="A138">
            <v>17204</v>
          </cell>
          <cell r="B138" t="str">
            <v>Обручева ул. д. 63</v>
          </cell>
          <cell r="C138" t="str">
            <v>Обручева ул.</v>
          </cell>
          <cell r="D138">
            <v>63</v>
          </cell>
          <cell r="F138" t="str">
            <v>Протокол общего собрания собственников</v>
          </cell>
          <cell r="I138" t="str">
            <v>-</v>
          </cell>
          <cell r="K138" t="str">
            <v>-</v>
          </cell>
          <cell r="L138" t="str">
            <v>договор</v>
          </cell>
          <cell r="M138" t="str">
            <v>за счет регионального оператора</v>
          </cell>
          <cell r="N138">
            <v>1965</v>
          </cell>
          <cell r="O138">
            <v>1965</v>
          </cell>
          <cell r="P138" t="str">
            <v>II-18</v>
          </cell>
          <cell r="Q138" t="str">
            <v>МКД</v>
          </cell>
          <cell r="R138">
            <v>12</v>
          </cell>
          <cell r="S138">
            <v>12</v>
          </cell>
          <cell r="T138">
            <v>1</v>
          </cell>
          <cell r="U138">
            <v>2</v>
          </cell>
          <cell r="W138">
            <v>84</v>
          </cell>
          <cell r="X138">
            <v>84</v>
          </cell>
          <cell r="Y138">
            <v>0</v>
          </cell>
          <cell r="Z138">
            <v>0</v>
          </cell>
          <cell r="AA138">
            <v>24</v>
          </cell>
          <cell r="AB138">
            <v>25</v>
          </cell>
          <cell r="AC138">
            <v>2</v>
          </cell>
          <cell r="AD138">
            <v>24</v>
          </cell>
          <cell r="AF138">
            <v>1</v>
          </cell>
          <cell r="AG138">
            <v>1</v>
          </cell>
          <cell r="AH138">
            <v>3638.1</v>
          </cell>
          <cell r="AI138">
            <v>3638.1</v>
          </cell>
          <cell r="AJ138">
            <v>0</v>
          </cell>
          <cell r="AK138">
            <v>1334.8</v>
          </cell>
          <cell r="AL138">
            <v>490</v>
          </cell>
          <cell r="AM138">
            <v>201</v>
          </cell>
          <cell r="AN138">
            <v>289</v>
          </cell>
          <cell r="AP138">
            <v>422.4</v>
          </cell>
          <cell r="AQ138">
            <v>46.06</v>
          </cell>
          <cell r="AR138">
            <v>219.94</v>
          </cell>
          <cell r="AS138">
            <v>7.1999999999999993</v>
          </cell>
          <cell r="AT138" t="str">
            <v>Блочные</v>
          </cell>
          <cell r="AU138" t="str">
            <v>рулонная</v>
          </cell>
          <cell r="AV138">
            <v>84</v>
          </cell>
          <cell r="AZ138" t="str">
            <v>нет</v>
          </cell>
          <cell r="BA138" t="str">
            <v>-</v>
          </cell>
          <cell r="BB138" t="str">
            <v>-</v>
          </cell>
          <cell r="BC138" t="str">
            <v>-</v>
          </cell>
          <cell r="BD138" t="str">
            <v>-</v>
          </cell>
          <cell r="BE138" t="str">
            <v>-</v>
          </cell>
          <cell r="BF138" t="str">
            <v>-</v>
          </cell>
          <cell r="BG138" t="str">
            <v>-</v>
          </cell>
          <cell r="BH138" t="str">
            <v>-</v>
          </cell>
          <cell r="BI138" t="str">
            <v>-</v>
          </cell>
          <cell r="BJ138" t="str">
            <v>-</v>
          </cell>
          <cell r="BK138" t="str">
            <v>-</v>
          </cell>
          <cell r="BL138" t="str">
            <v>-</v>
          </cell>
          <cell r="BM138" t="str">
            <v>-</v>
          </cell>
          <cell r="BN138" t="str">
            <v>-</v>
          </cell>
          <cell r="BO138" t="str">
            <v>-</v>
          </cell>
          <cell r="BP138" t="str">
            <v>-</v>
          </cell>
          <cell r="BQ138" t="str">
            <v>ленточный</v>
          </cell>
          <cell r="BS138" t="str">
            <v>Железобетонные</v>
          </cell>
          <cell r="BT138">
            <v>5447</v>
          </cell>
          <cell r="BU138">
            <v>2</v>
          </cell>
          <cell r="BV138" t="str">
            <v>Панельные</v>
          </cell>
          <cell r="BW138">
            <v>1740</v>
          </cell>
          <cell r="BX138">
            <v>838</v>
          </cell>
          <cell r="BY138">
            <v>1667.4</v>
          </cell>
          <cell r="BZ138">
            <v>419</v>
          </cell>
          <cell r="CA138" t="str">
            <v>окрашенный</v>
          </cell>
          <cell r="CB138">
            <v>2969</v>
          </cell>
          <cell r="CC138">
            <v>2519.1</v>
          </cell>
          <cell r="CD138">
            <v>1</v>
          </cell>
          <cell r="CE138">
            <v>465</v>
          </cell>
          <cell r="CF138" t="str">
            <v>не скатная</v>
          </cell>
          <cell r="CG138">
            <v>0</v>
          </cell>
          <cell r="CH138">
            <v>0</v>
          </cell>
          <cell r="CI138">
            <v>422.4</v>
          </cell>
          <cell r="CJ138" t="str">
            <v>На лестничной клетке</v>
          </cell>
          <cell r="CK138">
            <v>1</v>
          </cell>
          <cell r="CL138">
            <v>31.56</v>
          </cell>
          <cell r="CM138">
            <v>6</v>
          </cell>
          <cell r="CR138">
            <v>2</v>
          </cell>
          <cell r="CZ138">
            <v>1</v>
          </cell>
          <cell r="DA138">
            <v>1</v>
          </cell>
          <cell r="DB138">
            <v>126</v>
          </cell>
          <cell r="DC138">
            <v>745</v>
          </cell>
          <cell r="DD138">
            <v>85</v>
          </cell>
          <cell r="DE138">
            <v>1845</v>
          </cell>
          <cell r="DF138">
            <v>0</v>
          </cell>
          <cell r="DG138">
            <v>0</v>
          </cell>
          <cell r="DH138">
            <v>1</v>
          </cell>
          <cell r="DI138">
            <v>204</v>
          </cell>
          <cell r="DK138">
            <v>68</v>
          </cell>
          <cell r="DL138">
            <v>1232.5</v>
          </cell>
          <cell r="DM138">
            <v>84</v>
          </cell>
          <cell r="DO138">
            <v>952</v>
          </cell>
          <cell r="DQ138">
            <v>500.5</v>
          </cell>
          <cell r="DR138">
            <v>739.28</v>
          </cell>
          <cell r="DS138">
            <v>93</v>
          </cell>
          <cell r="DT138">
            <v>7</v>
          </cell>
          <cell r="DU138">
            <v>7</v>
          </cell>
          <cell r="DV138">
            <v>7</v>
          </cell>
          <cell r="DW138">
            <v>1</v>
          </cell>
          <cell r="DX138" t="str">
            <v>внутренние</v>
          </cell>
          <cell r="EE138">
            <v>12</v>
          </cell>
          <cell r="EF138">
            <v>35.74</v>
          </cell>
          <cell r="EG138">
            <v>38</v>
          </cell>
          <cell r="EH138">
            <v>182.4</v>
          </cell>
          <cell r="EI138">
            <v>5.04</v>
          </cell>
          <cell r="EK138">
            <v>2.79</v>
          </cell>
          <cell r="EL138">
            <v>2.88</v>
          </cell>
          <cell r="EM138">
            <v>29.04</v>
          </cell>
          <cell r="EN138">
            <v>9.1</v>
          </cell>
          <cell r="EO138">
            <v>10.8</v>
          </cell>
          <cell r="EP138">
            <v>0.7</v>
          </cell>
          <cell r="EQ138">
            <v>166</v>
          </cell>
          <cell r="ER138">
            <v>0.66</v>
          </cell>
          <cell r="ES138" t="str">
            <v>на 1-м этаже</v>
          </cell>
          <cell r="ET138" t="str">
            <v>Переносной</v>
          </cell>
          <cell r="EU138">
            <v>0</v>
          </cell>
          <cell r="EV138">
            <v>1</v>
          </cell>
          <cell r="EW138">
            <v>0</v>
          </cell>
          <cell r="EX138">
            <v>0</v>
          </cell>
          <cell r="EY138">
            <v>2</v>
          </cell>
          <cell r="FH138">
            <v>1</v>
          </cell>
          <cell r="FI138">
            <v>2</v>
          </cell>
        </row>
        <row r="139">
          <cell r="A139">
            <v>17205</v>
          </cell>
          <cell r="B139" t="str">
            <v>Обручева ул. д. 65/54</v>
          </cell>
          <cell r="C139" t="str">
            <v>Обручева ул.</v>
          </cell>
          <cell r="D139" t="str">
            <v>65/54</v>
          </cell>
          <cell r="F139" t="str">
            <v>Протокол общего собрания собственников</v>
          </cell>
          <cell r="I139" t="str">
            <v>-</v>
          </cell>
          <cell r="K139" t="str">
            <v>-</v>
          </cell>
          <cell r="L139" t="str">
            <v>договор</v>
          </cell>
          <cell r="M139" t="str">
            <v>за счет регионального оператора</v>
          </cell>
          <cell r="N139">
            <v>1974</v>
          </cell>
          <cell r="O139">
            <v>1974</v>
          </cell>
          <cell r="P139" t="str">
            <v>II-68</v>
          </cell>
          <cell r="Q139" t="str">
            <v>МКД</v>
          </cell>
          <cell r="R139">
            <v>16</v>
          </cell>
          <cell r="S139">
            <v>16</v>
          </cell>
          <cell r="T139">
            <v>1</v>
          </cell>
          <cell r="U139">
            <v>1</v>
          </cell>
          <cell r="V139">
            <v>1</v>
          </cell>
          <cell r="W139">
            <v>112</v>
          </cell>
          <cell r="X139">
            <v>111</v>
          </cell>
          <cell r="Y139">
            <v>1</v>
          </cell>
          <cell r="Z139">
            <v>1</v>
          </cell>
          <cell r="AA139">
            <v>32</v>
          </cell>
          <cell r="AB139">
            <v>33</v>
          </cell>
          <cell r="AC139">
            <v>6</v>
          </cell>
          <cell r="AD139">
            <v>32</v>
          </cell>
          <cell r="AE139">
            <v>1</v>
          </cell>
          <cell r="AF139">
            <v>1</v>
          </cell>
          <cell r="AG139">
            <v>1</v>
          </cell>
          <cell r="AH139">
            <v>5242.2999999999993</v>
          </cell>
          <cell r="AI139">
            <v>5233.2999999999993</v>
          </cell>
          <cell r="AJ139">
            <v>9</v>
          </cell>
          <cell r="AK139">
            <v>1886.4</v>
          </cell>
          <cell r="AL139">
            <v>138.9</v>
          </cell>
          <cell r="AM139">
            <v>266</v>
          </cell>
          <cell r="AN139">
            <v>637</v>
          </cell>
          <cell r="AO139">
            <v>189</v>
          </cell>
          <cell r="AP139">
            <v>491.7</v>
          </cell>
          <cell r="AQ139">
            <v>101.4</v>
          </cell>
          <cell r="AR139">
            <v>801.6</v>
          </cell>
          <cell r="AS139">
            <v>18</v>
          </cell>
          <cell r="AT139" t="str">
            <v>Панельные</v>
          </cell>
          <cell r="AU139" t="str">
            <v>рулонная</v>
          </cell>
          <cell r="AV139">
            <v>111</v>
          </cell>
          <cell r="AZ139" t="str">
            <v>нет</v>
          </cell>
          <cell r="BA139" t="str">
            <v>-</v>
          </cell>
          <cell r="BB139" t="str">
            <v>-</v>
          </cell>
          <cell r="BC139" t="str">
            <v>-</v>
          </cell>
          <cell r="BD139" t="str">
            <v>-</v>
          </cell>
          <cell r="BE139" t="str">
            <v>-</v>
          </cell>
          <cell r="BF139" t="str">
            <v>-</v>
          </cell>
          <cell r="BG139" t="str">
            <v>-</v>
          </cell>
          <cell r="BH139" t="str">
            <v>-</v>
          </cell>
          <cell r="BI139" t="str">
            <v>-</v>
          </cell>
          <cell r="BJ139" t="str">
            <v>-</v>
          </cell>
          <cell r="BK139" t="str">
            <v>-</v>
          </cell>
          <cell r="BL139" t="str">
            <v>-</v>
          </cell>
          <cell r="BM139" t="str">
            <v>-</v>
          </cell>
          <cell r="BN139" t="str">
            <v>-</v>
          </cell>
          <cell r="BO139" t="str">
            <v>-</v>
          </cell>
          <cell r="BP139" t="str">
            <v>-</v>
          </cell>
          <cell r="BQ139" t="str">
            <v>ленточный</v>
          </cell>
          <cell r="BS139" t="str">
            <v>Железобетонные</v>
          </cell>
          <cell r="BT139">
            <v>13290</v>
          </cell>
          <cell r="BU139">
            <v>2</v>
          </cell>
          <cell r="BV139" t="str">
            <v>Панельные</v>
          </cell>
          <cell r="BW139">
            <v>297.5</v>
          </cell>
          <cell r="BX139">
            <v>146</v>
          </cell>
          <cell r="BY139">
            <v>297.5</v>
          </cell>
          <cell r="BZ139">
            <v>146</v>
          </cell>
          <cell r="CA139" t="str">
            <v>окрашенный</v>
          </cell>
          <cell r="CB139">
            <v>7520</v>
          </cell>
          <cell r="CC139">
            <v>0</v>
          </cell>
          <cell r="CD139">
            <v>1</v>
          </cell>
          <cell r="CE139">
            <v>541</v>
          </cell>
          <cell r="CF139" t="str">
            <v>не скатная</v>
          </cell>
          <cell r="CG139">
            <v>0</v>
          </cell>
          <cell r="CH139">
            <v>0</v>
          </cell>
          <cell r="CI139">
            <v>491.7</v>
          </cell>
          <cell r="CJ139" t="str">
            <v>На лестничной клетке</v>
          </cell>
          <cell r="CK139">
            <v>1</v>
          </cell>
          <cell r="CL139">
            <v>42.08</v>
          </cell>
          <cell r="CM139">
            <v>15</v>
          </cell>
          <cell r="CR139">
            <v>7.2</v>
          </cell>
          <cell r="CZ139">
            <v>0</v>
          </cell>
          <cell r="DA139">
            <v>1</v>
          </cell>
          <cell r="DB139">
            <v>0</v>
          </cell>
          <cell r="DC139">
            <v>1305.5999999999999</v>
          </cell>
          <cell r="DD139">
            <v>163</v>
          </cell>
          <cell r="DE139">
            <v>1189.2</v>
          </cell>
          <cell r="DF139">
            <v>0</v>
          </cell>
          <cell r="DG139">
            <v>0</v>
          </cell>
          <cell r="DH139">
            <v>1</v>
          </cell>
          <cell r="DI139">
            <v>334</v>
          </cell>
          <cell r="DK139">
            <v>76</v>
          </cell>
          <cell r="DL139">
            <v>1638</v>
          </cell>
          <cell r="DM139">
            <v>111</v>
          </cell>
          <cell r="DO139">
            <v>1638</v>
          </cell>
          <cell r="DQ139">
            <v>553</v>
          </cell>
          <cell r="DR139">
            <v>0</v>
          </cell>
          <cell r="DS139">
            <v>0</v>
          </cell>
          <cell r="DT139">
            <v>7</v>
          </cell>
          <cell r="DU139">
            <v>0</v>
          </cell>
          <cell r="DV139">
            <v>14</v>
          </cell>
          <cell r="DW139">
            <v>1</v>
          </cell>
          <cell r="DX139" t="str">
            <v>внутренние</v>
          </cell>
          <cell r="EE139">
            <v>15</v>
          </cell>
          <cell r="EF139">
            <v>23.2</v>
          </cell>
          <cell r="EG139">
            <v>34</v>
          </cell>
          <cell r="EH139">
            <v>163.19999999999999</v>
          </cell>
          <cell r="EI139">
            <v>6.72</v>
          </cell>
          <cell r="EK139">
            <v>2.79</v>
          </cell>
          <cell r="EL139">
            <v>3.84</v>
          </cell>
          <cell r="EM139">
            <v>14.08</v>
          </cell>
          <cell r="EN139">
            <v>12.35</v>
          </cell>
          <cell r="EO139">
            <v>10.8</v>
          </cell>
          <cell r="EP139">
            <v>13</v>
          </cell>
          <cell r="EQ139">
            <v>213</v>
          </cell>
          <cell r="ER139">
            <v>0.84</v>
          </cell>
          <cell r="ES139" t="str">
            <v>в подвале</v>
          </cell>
          <cell r="ET139" t="str">
            <v>Переносной</v>
          </cell>
          <cell r="EU139">
            <v>0</v>
          </cell>
          <cell r="EV139">
            <v>1</v>
          </cell>
          <cell r="EW139">
            <v>0</v>
          </cell>
          <cell r="EX139">
            <v>0</v>
          </cell>
          <cell r="EY139">
            <v>2</v>
          </cell>
          <cell r="FH139">
            <v>1</v>
          </cell>
          <cell r="FI139">
            <v>2</v>
          </cell>
        </row>
        <row r="140">
          <cell r="A140">
            <v>19360</v>
          </cell>
          <cell r="B140" t="str">
            <v>Перекопская ул. д. 17 к. 1</v>
          </cell>
          <cell r="C140" t="str">
            <v>Перекопская ул.</v>
          </cell>
          <cell r="D140">
            <v>17</v>
          </cell>
          <cell r="E140">
            <v>1</v>
          </cell>
          <cell r="F140" t="str">
            <v>Протокол общего собрания собственников</v>
          </cell>
          <cell r="I140" t="str">
            <v>-</v>
          </cell>
          <cell r="K140" t="str">
            <v>-</v>
          </cell>
          <cell r="L140" t="str">
            <v>договор</v>
          </cell>
          <cell r="M140" t="str">
            <v>за счет регионального оператора</v>
          </cell>
          <cell r="N140">
            <v>1963</v>
          </cell>
          <cell r="O140">
            <v>1963</v>
          </cell>
          <cell r="P140" t="str">
            <v>I-510</v>
          </cell>
          <cell r="Q140" t="str">
            <v>МКД</v>
          </cell>
          <cell r="R140">
            <v>5</v>
          </cell>
          <cell r="S140">
            <v>5</v>
          </cell>
          <cell r="T140">
            <v>4</v>
          </cell>
          <cell r="W140">
            <v>80</v>
          </cell>
          <cell r="X140">
            <v>79</v>
          </cell>
          <cell r="Y140">
            <v>1</v>
          </cell>
          <cell r="Z140">
            <v>0</v>
          </cell>
          <cell r="AA140">
            <v>20</v>
          </cell>
          <cell r="AB140">
            <v>36</v>
          </cell>
          <cell r="AC140">
            <v>0</v>
          </cell>
          <cell r="AF140">
            <v>1</v>
          </cell>
          <cell r="AG140">
            <v>1</v>
          </cell>
          <cell r="AH140">
            <v>3533.7000000000007</v>
          </cell>
          <cell r="AI140">
            <v>3474.8000000000006</v>
          </cell>
          <cell r="AJ140">
            <v>58.9</v>
          </cell>
          <cell r="AK140">
            <v>2160.4</v>
          </cell>
          <cell r="AL140">
            <v>397</v>
          </cell>
          <cell r="AM140">
            <v>358</v>
          </cell>
          <cell r="AP140">
            <v>901.2</v>
          </cell>
          <cell r="AQ140">
            <v>139.66999999999999</v>
          </cell>
          <cell r="AR140">
            <v>218.33</v>
          </cell>
          <cell r="AS140">
            <v>0</v>
          </cell>
          <cell r="AT140" t="str">
            <v>Блочные</v>
          </cell>
          <cell r="AU140" t="str">
            <v>рубероид</v>
          </cell>
          <cell r="AV140">
            <v>79</v>
          </cell>
          <cell r="AZ140" t="str">
            <v>нет</v>
          </cell>
          <cell r="BA140" t="str">
            <v>-</v>
          </cell>
          <cell r="BB140" t="str">
            <v>-</v>
          </cell>
          <cell r="BC140" t="str">
            <v>-</v>
          </cell>
          <cell r="BD140" t="str">
            <v>-</v>
          </cell>
          <cell r="BE140" t="str">
            <v>-</v>
          </cell>
          <cell r="BF140" t="str">
            <v>-</v>
          </cell>
          <cell r="BG140" t="str">
            <v>-</v>
          </cell>
          <cell r="BH140" t="str">
            <v>-</v>
          </cell>
          <cell r="BI140" t="str">
            <v>-</v>
          </cell>
          <cell r="BJ140" t="str">
            <v>-</v>
          </cell>
          <cell r="BK140" t="str">
            <v>-</v>
          </cell>
          <cell r="BL140" t="str">
            <v>-</v>
          </cell>
          <cell r="BM140" t="str">
            <v>-</v>
          </cell>
          <cell r="BN140" t="str">
            <v>-</v>
          </cell>
          <cell r="BO140" t="str">
            <v>-</v>
          </cell>
          <cell r="BP140" t="str">
            <v>-</v>
          </cell>
          <cell r="BQ140" t="str">
            <v>ленточный</v>
          </cell>
          <cell r="BS140" t="str">
            <v>Железобетонные</v>
          </cell>
          <cell r="BT140">
            <v>7760</v>
          </cell>
          <cell r="BU140">
            <v>5</v>
          </cell>
          <cell r="BV140" t="str">
            <v>Панельные</v>
          </cell>
          <cell r="BW140">
            <v>985</v>
          </cell>
          <cell r="BX140">
            <v>394</v>
          </cell>
          <cell r="BY140">
            <v>985</v>
          </cell>
          <cell r="BZ140">
            <v>394</v>
          </cell>
          <cell r="CA140" t="str">
            <v>окрашенный</v>
          </cell>
          <cell r="CB140">
            <v>1852</v>
          </cell>
          <cell r="CC140">
            <v>1722</v>
          </cell>
          <cell r="CD140">
            <v>1</v>
          </cell>
          <cell r="CE140">
            <v>991</v>
          </cell>
          <cell r="CF140" t="str">
            <v>не скатная</v>
          </cell>
          <cell r="CG140">
            <v>160</v>
          </cell>
          <cell r="CH140">
            <v>253</v>
          </cell>
          <cell r="CI140">
            <v>901.2</v>
          </cell>
          <cell r="CK140">
            <v>0</v>
          </cell>
          <cell r="CL140">
            <v>0</v>
          </cell>
          <cell r="CM140">
            <v>0</v>
          </cell>
          <cell r="CR140">
            <v>0</v>
          </cell>
          <cell r="CZ140">
            <v>1</v>
          </cell>
          <cell r="DA140">
            <v>1</v>
          </cell>
          <cell r="DB140">
            <v>162</v>
          </cell>
          <cell r="DC140">
            <v>400</v>
          </cell>
          <cell r="DD140">
            <v>48</v>
          </cell>
          <cell r="DE140">
            <v>2032</v>
          </cell>
          <cell r="DF140">
            <v>0</v>
          </cell>
          <cell r="DG140">
            <v>0</v>
          </cell>
          <cell r="DH140">
            <v>4</v>
          </cell>
          <cell r="DI140">
            <v>248</v>
          </cell>
          <cell r="DK140">
            <v>85</v>
          </cell>
          <cell r="DL140">
            <v>935</v>
          </cell>
          <cell r="DM140">
            <v>79</v>
          </cell>
          <cell r="DO140">
            <v>967</v>
          </cell>
          <cell r="DQ140">
            <v>648</v>
          </cell>
          <cell r="DR140">
            <v>594</v>
          </cell>
          <cell r="DS140">
            <v>87</v>
          </cell>
          <cell r="DT140">
            <v>16</v>
          </cell>
          <cell r="DU140">
            <v>16</v>
          </cell>
          <cell r="DV140">
            <v>16</v>
          </cell>
          <cell r="DW140">
            <v>0</v>
          </cell>
          <cell r="DX140" t="str">
            <v>наружные</v>
          </cell>
          <cell r="EE140">
            <v>32</v>
          </cell>
          <cell r="EF140">
            <v>29.44</v>
          </cell>
          <cell r="EG140">
            <v>8</v>
          </cell>
          <cell r="EH140">
            <v>38.4</v>
          </cell>
          <cell r="EI140">
            <v>7.68</v>
          </cell>
          <cell r="EK140">
            <v>11.16</v>
          </cell>
          <cell r="EL140">
            <v>4.8</v>
          </cell>
          <cell r="EM140">
            <v>17.600000000000001</v>
          </cell>
          <cell r="EN140">
            <v>9.1</v>
          </cell>
          <cell r="EO140">
            <v>0</v>
          </cell>
          <cell r="EP140">
            <v>0</v>
          </cell>
          <cell r="EQ140">
            <v>193</v>
          </cell>
          <cell r="ER140">
            <v>0</v>
          </cell>
          <cell r="ES140" t="str">
            <v>нет</v>
          </cell>
          <cell r="ET140">
            <v>0</v>
          </cell>
          <cell r="EU140">
            <v>0</v>
          </cell>
          <cell r="EV140">
            <v>1</v>
          </cell>
          <cell r="EW140">
            <v>0</v>
          </cell>
          <cell r="EX140">
            <v>0</v>
          </cell>
          <cell r="EY140">
            <v>1</v>
          </cell>
          <cell r="FB140">
            <v>20</v>
          </cell>
          <cell r="FH140">
            <v>0</v>
          </cell>
          <cell r="FI140">
            <v>5</v>
          </cell>
        </row>
        <row r="141">
          <cell r="A141">
            <v>19361</v>
          </cell>
          <cell r="B141" t="str">
            <v>Перекопская ул. д. 17 к. 2</v>
          </cell>
          <cell r="C141" t="str">
            <v>Перекопская ул.</v>
          </cell>
          <cell r="D141">
            <v>17</v>
          </cell>
          <cell r="E141">
            <v>2</v>
          </cell>
          <cell r="F141" t="str">
            <v>Протокол общего собрания собственников</v>
          </cell>
          <cell r="I141" t="str">
            <v>-</v>
          </cell>
          <cell r="K141" t="str">
            <v>-</v>
          </cell>
          <cell r="L141" t="str">
            <v>договор</v>
          </cell>
          <cell r="M141" t="str">
            <v>за счет регионального оператора</v>
          </cell>
          <cell r="N141">
            <v>1963</v>
          </cell>
          <cell r="O141">
            <v>1963</v>
          </cell>
          <cell r="P141" t="str">
            <v>I-510</v>
          </cell>
          <cell r="Q141" t="str">
            <v>МКД</v>
          </cell>
          <cell r="R141">
            <v>5</v>
          </cell>
          <cell r="S141">
            <v>5</v>
          </cell>
          <cell r="T141">
            <v>4</v>
          </cell>
          <cell r="W141">
            <v>79</v>
          </cell>
          <cell r="X141">
            <v>79</v>
          </cell>
          <cell r="Y141">
            <v>0</v>
          </cell>
          <cell r="Z141">
            <v>0</v>
          </cell>
          <cell r="AA141">
            <v>20</v>
          </cell>
          <cell r="AB141">
            <v>36</v>
          </cell>
          <cell r="AC141">
            <v>0</v>
          </cell>
          <cell r="AF141">
            <v>1</v>
          </cell>
          <cell r="AG141">
            <v>1</v>
          </cell>
          <cell r="AH141">
            <v>3522.8</v>
          </cell>
          <cell r="AI141">
            <v>3522.8</v>
          </cell>
          <cell r="AJ141">
            <v>0</v>
          </cell>
          <cell r="AK141">
            <v>2156</v>
          </cell>
          <cell r="AL141">
            <v>397</v>
          </cell>
          <cell r="AM141">
            <v>358</v>
          </cell>
          <cell r="AP141">
            <v>899</v>
          </cell>
          <cell r="AQ141">
            <v>134</v>
          </cell>
          <cell r="AR141">
            <v>224</v>
          </cell>
          <cell r="AS141">
            <v>0</v>
          </cell>
          <cell r="AT141" t="str">
            <v>Блочные</v>
          </cell>
          <cell r="AU141" t="str">
            <v>рубероид</v>
          </cell>
          <cell r="AV141">
            <v>79</v>
          </cell>
          <cell r="AZ141" t="str">
            <v>нет</v>
          </cell>
          <cell r="BA141" t="str">
            <v>-</v>
          </cell>
          <cell r="BB141" t="str">
            <v>-</v>
          </cell>
          <cell r="BC141" t="str">
            <v>-</v>
          </cell>
          <cell r="BD141" t="str">
            <v>-</v>
          </cell>
          <cell r="BE141" t="str">
            <v>-</v>
          </cell>
          <cell r="BF141" t="str">
            <v>-</v>
          </cell>
          <cell r="BG141" t="str">
            <v>-</v>
          </cell>
          <cell r="BH141" t="str">
            <v>-</v>
          </cell>
          <cell r="BI141" t="str">
            <v>-</v>
          </cell>
          <cell r="BJ141" t="str">
            <v>-</v>
          </cell>
          <cell r="BK141" t="str">
            <v>-</v>
          </cell>
          <cell r="BL141" t="str">
            <v>-</v>
          </cell>
          <cell r="BM141" t="str">
            <v>-</v>
          </cell>
          <cell r="BN141" t="str">
            <v>-</v>
          </cell>
          <cell r="BO141" t="str">
            <v>-</v>
          </cell>
          <cell r="BP141" t="str">
            <v>-</v>
          </cell>
          <cell r="BQ141" t="str">
            <v>ленточный</v>
          </cell>
          <cell r="BS141" t="str">
            <v>Железобетонные</v>
          </cell>
          <cell r="BT141">
            <v>7760</v>
          </cell>
          <cell r="BU141">
            <v>5</v>
          </cell>
          <cell r="BV141" t="str">
            <v>Панельные</v>
          </cell>
          <cell r="BW141">
            <v>985</v>
          </cell>
          <cell r="BX141">
            <v>394</v>
          </cell>
          <cell r="BY141">
            <v>985</v>
          </cell>
          <cell r="BZ141">
            <v>394</v>
          </cell>
          <cell r="CA141" t="str">
            <v>окрашенный</v>
          </cell>
          <cell r="CB141">
            <v>1852</v>
          </cell>
          <cell r="CC141">
            <v>1722</v>
          </cell>
          <cell r="CD141">
            <v>1</v>
          </cell>
          <cell r="CE141">
            <v>989</v>
          </cell>
          <cell r="CF141" t="str">
            <v>не скатная</v>
          </cell>
          <cell r="CG141">
            <v>160</v>
          </cell>
          <cell r="CH141">
            <v>253</v>
          </cell>
          <cell r="CI141">
            <v>899</v>
          </cell>
          <cell r="CK141">
            <v>0</v>
          </cell>
          <cell r="CL141">
            <v>0</v>
          </cell>
          <cell r="CM141">
            <v>0</v>
          </cell>
          <cell r="CR141">
            <v>0</v>
          </cell>
          <cell r="CZ141">
            <v>1</v>
          </cell>
          <cell r="DA141">
            <v>1</v>
          </cell>
          <cell r="DB141">
            <v>162</v>
          </cell>
          <cell r="DC141">
            <v>400</v>
          </cell>
          <cell r="DD141">
            <v>48</v>
          </cell>
          <cell r="DE141">
            <v>2032</v>
          </cell>
          <cell r="DF141">
            <v>0</v>
          </cell>
          <cell r="DG141">
            <v>0</v>
          </cell>
          <cell r="DH141">
            <v>4</v>
          </cell>
          <cell r="DI141">
            <v>248</v>
          </cell>
          <cell r="DK141">
            <v>85</v>
          </cell>
          <cell r="DL141">
            <v>935</v>
          </cell>
          <cell r="DM141">
            <v>79</v>
          </cell>
          <cell r="DO141">
            <v>967</v>
          </cell>
          <cell r="DQ141">
            <v>648</v>
          </cell>
          <cell r="DR141">
            <v>594</v>
          </cell>
          <cell r="DS141">
            <v>87</v>
          </cell>
          <cell r="DT141">
            <v>16</v>
          </cell>
          <cell r="DU141">
            <v>16</v>
          </cell>
          <cell r="DV141">
            <v>16</v>
          </cell>
          <cell r="DW141">
            <v>0</v>
          </cell>
          <cell r="DX141" t="str">
            <v>наружные</v>
          </cell>
          <cell r="EE141">
            <v>32</v>
          </cell>
          <cell r="EF141">
            <v>29.44</v>
          </cell>
          <cell r="EG141">
            <v>8</v>
          </cell>
          <cell r="EH141">
            <v>38.4</v>
          </cell>
          <cell r="EI141">
            <v>7.68</v>
          </cell>
          <cell r="EK141">
            <v>11.16</v>
          </cell>
          <cell r="EL141">
            <v>4.8</v>
          </cell>
          <cell r="EM141">
            <v>17.600000000000001</v>
          </cell>
          <cell r="EN141">
            <v>9.1</v>
          </cell>
          <cell r="EO141">
            <v>0</v>
          </cell>
          <cell r="EP141">
            <v>0</v>
          </cell>
          <cell r="EQ141">
            <v>189</v>
          </cell>
          <cell r="ER141">
            <v>0</v>
          </cell>
          <cell r="ES141" t="str">
            <v>нет</v>
          </cell>
          <cell r="ET141">
            <v>0</v>
          </cell>
          <cell r="EU141">
            <v>0</v>
          </cell>
          <cell r="EV141">
            <v>1</v>
          </cell>
          <cell r="EW141">
            <v>0</v>
          </cell>
          <cell r="EX141">
            <v>0</v>
          </cell>
          <cell r="EY141">
            <v>1</v>
          </cell>
          <cell r="FB141">
            <v>20</v>
          </cell>
          <cell r="FH141">
            <v>0</v>
          </cell>
          <cell r="FI141">
            <v>5</v>
          </cell>
        </row>
        <row r="142">
          <cell r="A142">
            <v>19362</v>
          </cell>
          <cell r="B142" t="str">
            <v>Перекопская ул. д. 17 к. 3</v>
          </cell>
          <cell r="C142" t="str">
            <v>Перекопская ул.</v>
          </cell>
          <cell r="D142">
            <v>17</v>
          </cell>
          <cell r="E142">
            <v>3</v>
          </cell>
          <cell r="F142" t="str">
            <v>Протокол общего собрания собственников</v>
          </cell>
          <cell r="I142" t="str">
            <v>-</v>
          </cell>
          <cell r="K142" t="str">
            <v>-</v>
          </cell>
          <cell r="L142" t="str">
            <v>договор</v>
          </cell>
          <cell r="M142" t="str">
            <v>за счет регионального оператора</v>
          </cell>
          <cell r="N142">
            <v>1965</v>
          </cell>
          <cell r="O142">
            <v>1965</v>
          </cell>
          <cell r="P142" t="str">
            <v>I-510</v>
          </cell>
          <cell r="Q142" t="str">
            <v>МКД</v>
          </cell>
          <cell r="R142">
            <v>5</v>
          </cell>
          <cell r="S142">
            <v>5</v>
          </cell>
          <cell r="T142">
            <v>4</v>
          </cell>
          <cell r="W142">
            <v>80</v>
          </cell>
          <cell r="X142">
            <v>80</v>
          </cell>
          <cell r="Y142">
            <v>0</v>
          </cell>
          <cell r="Z142">
            <v>0</v>
          </cell>
          <cell r="AA142">
            <v>20</v>
          </cell>
          <cell r="AB142">
            <v>36</v>
          </cell>
          <cell r="AC142">
            <v>0</v>
          </cell>
          <cell r="AF142">
            <v>1</v>
          </cell>
          <cell r="AG142">
            <v>1</v>
          </cell>
          <cell r="AH142">
            <v>3528.099999999999</v>
          </cell>
          <cell r="AI142">
            <v>3528.099999999999</v>
          </cell>
          <cell r="AJ142">
            <v>0</v>
          </cell>
          <cell r="AK142">
            <v>2166</v>
          </cell>
          <cell r="AL142">
            <v>397</v>
          </cell>
          <cell r="AM142">
            <v>360</v>
          </cell>
          <cell r="AP142">
            <v>903</v>
          </cell>
          <cell r="AQ142">
            <v>141.20999999999998</v>
          </cell>
          <cell r="AR142">
            <v>218.79000000000002</v>
          </cell>
          <cell r="AS142">
            <v>0</v>
          </cell>
          <cell r="AT142" t="str">
            <v>Блочные</v>
          </cell>
          <cell r="AU142" t="str">
            <v>рубероид</v>
          </cell>
          <cell r="AV142">
            <v>80</v>
          </cell>
          <cell r="AZ142" t="str">
            <v>нет</v>
          </cell>
          <cell r="BA142" t="str">
            <v>-</v>
          </cell>
          <cell r="BB142" t="str">
            <v>-</v>
          </cell>
          <cell r="BC142" t="str">
            <v>-</v>
          </cell>
          <cell r="BD142" t="str">
            <v>-</v>
          </cell>
          <cell r="BE142" t="str">
            <v>-</v>
          </cell>
          <cell r="BF142" t="str">
            <v>-</v>
          </cell>
          <cell r="BG142" t="str">
            <v>-</v>
          </cell>
          <cell r="BH142" t="str">
            <v>-</v>
          </cell>
          <cell r="BI142" t="str">
            <v>-</v>
          </cell>
          <cell r="BJ142" t="str">
            <v>-</v>
          </cell>
          <cell r="BK142" t="str">
            <v>-</v>
          </cell>
          <cell r="BL142" t="str">
            <v>-</v>
          </cell>
          <cell r="BM142" t="str">
            <v>-</v>
          </cell>
          <cell r="BN142" t="str">
            <v>-</v>
          </cell>
          <cell r="BO142" t="str">
            <v>-</v>
          </cell>
          <cell r="BP142" t="str">
            <v>-</v>
          </cell>
          <cell r="BQ142" t="str">
            <v>ленточный</v>
          </cell>
          <cell r="BS142" t="str">
            <v>Железобетонные</v>
          </cell>
          <cell r="BT142">
            <v>7760</v>
          </cell>
          <cell r="BU142">
            <v>5</v>
          </cell>
          <cell r="BV142" t="str">
            <v>Панельные</v>
          </cell>
          <cell r="BW142">
            <v>985</v>
          </cell>
          <cell r="BX142">
            <v>394</v>
          </cell>
          <cell r="BY142">
            <v>985</v>
          </cell>
          <cell r="BZ142">
            <v>394</v>
          </cell>
          <cell r="CA142" t="str">
            <v>окрашенный</v>
          </cell>
          <cell r="CB142">
            <v>1852</v>
          </cell>
          <cell r="CC142">
            <v>1722</v>
          </cell>
          <cell r="CD142">
            <v>1</v>
          </cell>
          <cell r="CE142">
            <v>993</v>
          </cell>
          <cell r="CF142" t="str">
            <v>не скатная</v>
          </cell>
          <cell r="CG142">
            <v>160</v>
          </cell>
          <cell r="CH142">
            <v>253</v>
          </cell>
          <cell r="CI142">
            <v>903</v>
          </cell>
          <cell r="CK142">
            <v>0</v>
          </cell>
          <cell r="CL142">
            <v>0</v>
          </cell>
          <cell r="CM142">
            <v>0</v>
          </cell>
          <cell r="CR142">
            <v>0</v>
          </cell>
          <cell r="CZ142">
            <v>1</v>
          </cell>
          <cell r="DA142">
            <v>1</v>
          </cell>
          <cell r="DB142">
            <v>162</v>
          </cell>
          <cell r="DC142">
            <v>400</v>
          </cell>
          <cell r="DD142">
            <v>48</v>
          </cell>
          <cell r="DE142">
            <v>2032</v>
          </cell>
          <cell r="DF142">
            <v>0</v>
          </cell>
          <cell r="DG142">
            <v>0</v>
          </cell>
          <cell r="DH142">
            <v>4</v>
          </cell>
          <cell r="DI142">
            <v>248</v>
          </cell>
          <cell r="DK142">
            <v>85</v>
          </cell>
          <cell r="DL142">
            <v>935</v>
          </cell>
          <cell r="DM142">
            <v>80</v>
          </cell>
          <cell r="DO142">
            <v>967</v>
          </cell>
          <cell r="DQ142">
            <v>648</v>
          </cell>
          <cell r="DR142">
            <v>594</v>
          </cell>
          <cell r="DS142">
            <v>87</v>
          </cell>
          <cell r="DT142">
            <v>16</v>
          </cell>
          <cell r="DU142">
            <v>16</v>
          </cell>
          <cell r="DV142">
            <v>16</v>
          </cell>
          <cell r="DW142">
            <v>0</v>
          </cell>
          <cell r="DX142" t="str">
            <v>наружные</v>
          </cell>
          <cell r="EE142">
            <v>32</v>
          </cell>
          <cell r="EF142">
            <v>29.44</v>
          </cell>
          <cell r="EG142">
            <v>8</v>
          </cell>
          <cell r="EH142">
            <v>38.4</v>
          </cell>
          <cell r="EI142">
            <v>7.68</v>
          </cell>
          <cell r="EK142">
            <v>11.16</v>
          </cell>
          <cell r="EL142">
            <v>4.8</v>
          </cell>
          <cell r="EM142">
            <v>17.600000000000001</v>
          </cell>
          <cell r="EN142">
            <v>9.1</v>
          </cell>
          <cell r="EO142">
            <v>0</v>
          </cell>
          <cell r="EP142">
            <v>0</v>
          </cell>
          <cell r="EQ142">
            <v>215</v>
          </cell>
          <cell r="ER142">
            <v>0</v>
          </cell>
          <cell r="ES142" t="str">
            <v>нет</v>
          </cell>
          <cell r="ET142">
            <v>0</v>
          </cell>
          <cell r="EU142">
            <v>0</v>
          </cell>
          <cell r="EV142">
            <v>1</v>
          </cell>
          <cell r="EW142">
            <v>0</v>
          </cell>
          <cell r="EX142">
            <v>0</v>
          </cell>
          <cell r="EY142">
            <v>1</v>
          </cell>
          <cell r="FH142">
            <v>0</v>
          </cell>
          <cell r="FI142">
            <v>5</v>
          </cell>
        </row>
        <row r="143">
          <cell r="A143">
            <v>19363</v>
          </cell>
          <cell r="B143" t="str">
            <v>Перекопская ул. д. 17 к. 4</v>
          </cell>
          <cell r="C143" t="str">
            <v>Перекопская ул.</v>
          </cell>
          <cell r="D143">
            <v>17</v>
          </cell>
          <cell r="E143">
            <v>4</v>
          </cell>
          <cell r="F143" t="str">
            <v>Протокол общего собрания собственников</v>
          </cell>
          <cell r="I143" t="str">
            <v>-</v>
          </cell>
          <cell r="K143" t="str">
            <v>-</v>
          </cell>
          <cell r="L143" t="str">
            <v>договор</v>
          </cell>
          <cell r="M143" t="str">
            <v>за счет регионального оператора</v>
          </cell>
          <cell r="N143">
            <v>1962</v>
          </cell>
          <cell r="O143">
            <v>1962</v>
          </cell>
          <cell r="P143" t="str">
            <v>I-510</v>
          </cell>
          <cell r="Q143" t="str">
            <v>МКД</v>
          </cell>
          <cell r="R143">
            <v>5</v>
          </cell>
          <cell r="S143">
            <v>5</v>
          </cell>
          <cell r="T143">
            <v>4</v>
          </cell>
          <cell r="W143">
            <v>80</v>
          </cell>
          <cell r="X143">
            <v>80</v>
          </cell>
          <cell r="Y143">
            <v>0</v>
          </cell>
          <cell r="Z143">
            <v>0</v>
          </cell>
          <cell r="AA143">
            <v>20</v>
          </cell>
          <cell r="AB143">
            <v>36</v>
          </cell>
          <cell r="AC143">
            <v>0</v>
          </cell>
          <cell r="AF143">
            <v>1</v>
          </cell>
          <cell r="AG143">
            <v>1</v>
          </cell>
          <cell r="AH143">
            <v>3500.9999999999995</v>
          </cell>
          <cell r="AI143">
            <v>3500.9999999999995</v>
          </cell>
          <cell r="AJ143">
            <v>0</v>
          </cell>
          <cell r="AK143">
            <v>2153.4</v>
          </cell>
          <cell r="AL143">
            <v>397</v>
          </cell>
          <cell r="AM143">
            <v>358</v>
          </cell>
          <cell r="AP143">
            <v>897.7</v>
          </cell>
          <cell r="AQ143">
            <v>144.12</v>
          </cell>
          <cell r="AR143">
            <v>213.88</v>
          </cell>
          <cell r="AS143">
            <v>0</v>
          </cell>
          <cell r="AT143" t="str">
            <v>Блочные</v>
          </cell>
          <cell r="AU143" t="str">
            <v>рубероид</v>
          </cell>
          <cell r="AV143">
            <v>80</v>
          </cell>
          <cell r="AZ143" t="str">
            <v>нет</v>
          </cell>
          <cell r="BA143" t="str">
            <v>-</v>
          </cell>
          <cell r="BB143" t="str">
            <v>-</v>
          </cell>
          <cell r="BC143" t="str">
            <v>-</v>
          </cell>
          <cell r="BD143" t="str">
            <v>-</v>
          </cell>
          <cell r="BE143" t="str">
            <v>-</v>
          </cell>
          <cell r="BF143" t="str">
            <v>-</v>
          </cell>
          <cell r="BG143" t="str">
            <v>-</v>
          </cell>
          <cell r="BH143" t="str">
            <v>-</v>
          </cell>
          <cell r="BI143" t="str">
            <v>-</v>
          </cell>
          <cell r="BJ143" t="str">
            <v>-</v>
          </cell>
          <cell r="BK143" t="str">
            <v>-</v>
          </cell>
          <cell r="BL143" t="str">
            <v>-</v>
          </cell>
          <cell r="BM143" t="str">
            <v>-</v>
          </cell>
          <cell r="BN143" t="str">
            <v>-</v>
          </cell>
          <cell r="BO143" t="str">
            <v>-</v>
          </cell>
          <cell r="BP143" t="str">
            <v>-</v>
          </cell>
          <cell r="BQ143" t="str">
            <v>ленточный</v>
          </cell>
          <cell r="BS143" t="str">
            <v>Железобетонные</v>
          </cell>
          <cell r="BT143">
            <v>7760</v>
          </cell>
          <cell r="BU143">
            <v>5</v>
          </cell>
          <cell r="BV143" t="str">
            <v>Панельные</v>
          </cell>
          <cell r="BW143">
            <v>985</v>
          </cell>
          <cell r="BX143">
            <v>394</v>
          </cell>
          <cell r="BY143">
            <v>985</v>
          </cell>
          <cell r="BZ143">
            <v>394</v>
          </cell>
          <cell r="CA143" t="str">
            <v>окрашенный</v>
          </cell>
          <cell r="CB143">
            <v>1852</v>
          </cell>
          <cell r="CC143">
            <v>1722</v>
          </cell>
          <cell r="CD143">
            <v>1</v>
          </cell>
          <cell r="CE143">
            <v>1025</v>
          </cell>
          <cell r="CF143" t="str">
            <v>не скатная</v>
          </cell>
          <cell r="CG143">
            <v>160</v>
          </cell>
          <cell r="CH143">
            <v>253</v>
          </cell>
          <cell r="CI143">
            <v>897.7</v>
          </cell>
          <cell r="CK143">
            <v>0</v>
          </cell>
          <cell r="CL143">
            <v>0</v>
          </cell>
          <cell r="CM143">
            <v>0</v>
          </cell>
          <cell r="CR143">
            <v>0</v>
          </cell>
          <cell r="CZ143">
            <v>1</v>
          </cell>
          <cell r="DA143">
            <v>1</v>
          </cell>
          <cell r="DB143">
            <v>162</v>
          </cell>
          <cell r="DC143">
            <v>400</v>
          </cell>
          <cell r="DD143">
            <v>48</v>
          </cell>
          <cell r="DE143">
            <v>2032</v>
          </cell>
          <cell r="DF143">
            <v>0</v>
          </cell>
          <cell r="DG143">
            <v>0</v>
          </cell>
          <cell r="DH143">
            <v>4</v>
          </cell>
          <cell r="DI143">
            <v>248</v>
          </cell>
          <cell r="DK143">
            <v>85</v>
          </cell>
          <cell r="DL143">
            <v>935</v>
          </cell>
          <cell r="DM143">
            <v>80</v>
          </cell>
          <cell r="DO143">
            <v>967</v>
          </cell>
          <cell r="DQ143">
            <v>648</v>
          </cell>
          <cell r="DR143">
            <v>594</v>
          </cell>
          <cell r="DS143">
            <v>87</v>
          </cell>
          <cell r="DT143">
            <v>16</v>
          </cell>
          <cell r="DU143">
            <v>16</v>
          </cell>
          <cell r="DV143">
            <v>16</v>
          </cell>
          <cell r="DW143">
            <v>0</v>
          </cell>
          <cell r="DX143" t="str">
            <v>наружные</v>
          </cell>
          <cell r="EE143">
            <v>32</v>
          </cell>
          <cell r="EF143">
            <v>29.44</v>
          </cell>
          <cell r="EG143">
            <v>8</v>
          </cell>
          <cell r="EH143">
            <v>38.4</v>
          </cell>
          <cell r="EI143">
            <v>7.68</v>
          </cell>
          <cell r="EK143">
            <v>11.16</v>
          </cell>
          <cell r="EL143">
            <v>4.8</v>
          </cell>
          <cell r="EM143">
            <v>17.600000000000001</v>
          </cell>
          <cell r="EN143">
            <v>9.1</v>
          </cell>
          <cell r="EO143">
            <v>0</v>
          </cell>
          <cell r="EP143">
            <v>0</v>
          </cell>
          <cell r="EQ143">
            <v>179</v>
          </cell>
          <cell r="ER143">
            <v>0</v>
          </cell>
          <cell r="ES143" t="str">
            <v>нет</v>
          </cell>
          <cell r="ET143">
            <v>0</v>
          </cell>
          <cell r="EU143">
            <v>0</v>
          </cell>
          <cell r="EV143">
            <v>1</v>
          </cell>
          <cell r="EW143">
            <v>0</v>
          </cell>
          <cell r="EX143">
            <v>0</v>
          </cell>
          <cell r="EY143">
            <v>1</v>
          </cell>
          <cell r="FH143">
            <v>0</v>
          </cell>
          <cell r="FI143">
            <v>5</v>
          </cell>
        </row>
        <row r="144">
          <cell r="A144">
            <v>19364</v>
          </cell>
          <cell r="B144" t="str">
            <v>Перекопская ул. д. 17 к. 5</v>
          </cell>
          <cell r="C144" t="str">
            <v>Перекопская ул.</v>
          </cell>
          <cell r="D144">
            <v>17</v>
          </cell>
          <cell r="E144">
            <v>5</v>
          </cell>
          <cell r="F144" t="str">
            <v>Протокол общего собрания собственников</v>
          </cell>
          <cell r="I144" t="str">
            <v>-</v>
          </cell>
          <cell r="K144" t="str">
            <v>-</v>
          </cell>
          <cell r="L144" t="str">
            <v>договор</v>
          </cell>
          <cell r="M144" t="str">
            <v>за счет регионального оператора</v>
          </cell>
          <cell r="N144">
            <v>1967</v>
          </cell>
          <cell r="O144">
            <v>1967</v>
          </cell>
          <cell r="P144" t="str">
            <v>II-18</v>
          </cell>
          <cell r="Q144" t="str">
            <v>МКД</v>
          </cell>
          <cell r="R144">
            <v>12</v>
          </cell>
          <cell r="S144">
            <v>12</v>
          </cell>
          <cell r="T144">
            <v>1</v>
          </cell>
          <cell r="U144">
            <v>2</v>
          </cell>
          <cell r="W144">
            <v>84</v>
          </cell>
          <cell r="X144">
            <v>84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2</v>
          </cell>
          <cell r="AD144">
            <v>32</v>
          </cell>
          <cell r="AF144">
            <v>1</v>
          </cell>
          <cell r="AG144">
            <v>1</v>
          </cell>
          <cell r="AH144">
            <v>3633.5</v>
          </cell>
          <cell r="AI144">
            <v>3633.5</v>
          </cell>
          <cell r="AJ144">
            <v>0</v>
          </cell>
          <cell r="AK144">
            <v>1319</v>
          </cell>
          <cell r="AL144">
            <v>320</v>
          </cell>
          <cell r="AM144">
            <v>235</v>
          </cell>
          <cell r="AN144">
            <v>245</v>
          </cell>
          <cell r="AP144">
            <v>419.5</v>
          </cell>
          <cell r="AQ144">
            <v>77.27</v>
          </cell>
          <cell r="AR144">
            <v>402.73</v>
          </cell>
          <cell r="AS144">
            <v>0</v>
          </cell>
          <cell r="AT144" t="str">
            <v>Блочные</v>
          </cell>
          <cell r="AU144" t="str">
            <v>рубероид</v>
          </cell>
          <cell r="AV144">
            <v>84</v>
          </cell>
          <cell r="AZ144" t="str">
            <v>нет</v>
          </cell>
          <cell r="BA144" t="str">
            <v>-</v>
          </cell>
          <cell r="BB144" t="str">
            <v>-</v>
          </cell>
          <cell r="BC144" t="str">
            <v>-</v>
          </cell>
          <cell r="BD144" t="str">
            <v>-</v>
          </cell>
          <cell r="BE144" t="str">
            <v>-</v>
          </cell>
          <cell r="BF144" t="str">
            <v>-</v>
          </cell>
          <cell r="BG144" t="str">
            <v>-</v>
          </cell>
          <cell r="BH144" t="str">
            <v>-</v>
          </cell>
          <cell r="BI144" t="str">
            <v>-</v>
          </cell>
          <cell r="BJ144" t="str">
            <v>-</v>
          </cell>
          <cell r="BK144" t="str">
            <v>-</v>
          </cell>
          <cell r="BL144" t="str">
            <v>-</v>
          </cell>
          <cell r="BM144" t="str">
            <v>-</v>
          </cell>
          <cell r="BN144" t="str">
            <v>-</v>
          </cell>
          <cell r="BO144" t="str">
            <v>-</v>
          </cell>
          <cell r="BP144" t="str">
            <v>-</v>
          </cell>
          <cell r="BQ144" t="str">
            <v>ленточный</v>
          </cell>
          <cell r="BS144" t="str">
            <v>Железобетонные</v>
          </cell>
          <cell r="BT144">
            <v>0</v>
          </cell>
          <cell r="BU144">
            <v>2</v>
          </cell>
          <cell r="BV144" t="str">
            <v>Панельные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 t="str">
            <v>окрашенный</v>
          </cell>
          <cell r="CB144">
            <v>0</v>
          </cell>
          <cell r="CC144">
            <v>0</v>
          </cell>
          <cell r="CD144">
            <v>1</v>
          </cell>
          <cell r="CE144">
            <v>461</v>
          </cell>
          <cell r="CF144" t="str">
            <v>не скатная</v>
          </cell>
          <cell r="CG144">
            <v>0</v>
          </cell>
          <cell r="CH144">
            <v>0</v>
          </cell>
          <cell r="CI144">
            <v>419.5</v>
          </cell>
          <cell r="CJ144" t="str">
            <v>На лестничной клетке</v>
          </cell>
          <cell r="CK144">
            <v>1</v>
          </cell>
          <cell r="CL144">
            <v>31.56</v>
          </cell>
          <cell r="CM144">
            <v>0</v>
          </cell>
          <cell r="CR144">
            <v>2.1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K144">
            <v>0</v>
          </cell>
          <cell r="DL144">
            <v>0</v>
          </cell>
          <cell r="DM144">
            <v>84</v>
          </cell>
          <cell r="DO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7</v>
          </cell>
          <cell r="DU144">
            <v>0</v>
          </cell>
          <cell r="DV144">
            <v>0</v>
          </cell>
          <cell r="DW144">
            <v>0</v>
          </cell>
          <cell r="DX144" t="str">
            <v>внутренние</v>
          </cell>
          <cell r="EE144">
            <v>0</v>
          </cell>
          <cell r="EF144">
            <v>35.74</v>
          </cell>
          <cell r="EG144">
            <v>0</v>
          </cell>
          <cell r="EH144">
            <v>0</v>
          </cell>
          <cell r="EI144">
            <v>0</v>
          </cell>
          <cell r="EK144">
            <v>2.79</v>
          </cell>
          <cell r="EL144">
            <v>2.88</v>
          </cell>
          <cell r="EM144">
            <v>29.04</v>
          </cell>
          <cell r="EN144">
            <v>9.1</v>
          </cell>
          <cell r="EO144">
            <v>10.8</v>
          </cell>
          <cell r="EP144">
            <v>1</v>
          </cell>
          <cell r="EQ144">
            <v>141</v>
          </cell>
          <cell r="ER144">
            <v>0.56000000000000005</v>
          </cell>
          <cell r="ES144" t="str">
            <v>на 1-м этаже</v>
          </cell>
          <cell r="ET144" t="str">
            <v>Переносной</v>
          </cell>
          <cell r="EU144">
            <v>0</v>
          </cell>
          <cell r="EV144">
            <v>1</v>
          </cell>
          <cell r="EW144">
            <v>0</v>
          </cell>
          <cell r="EX144">
            <v>0</v>
          </cell>
          <cell r="EY144">
            <v>2</v>
          </cell>
          <cell r="FH144">
            <v>0</v>
          </cell>
          <cell r="FI144">
            <v>2</v>
          </cell>
        </row>
        <row r="145">
          <cell r="A145">
            <v>19366</v>
          </cell>
          <cell r="B145" t="str">
            <v>Перекопская ул. д. 21 к. 1</v>
          </cell>
          <cell r="C145" t="str">
            <v>Перекопская ул.</v>
          </cell>
          <cell r="D145">
            <v>21</v>
          </cell>
          <cell r="E145">
            <v>1</v>
          </cell>
          <cell r="F145" t="str">
            <v>Протокол общего собрания собственников</v>
          </cell>
          <cell r="I145" t="str">
            <v>-</v>
          </cell>
          <cell r="K145" t="str">
            <v>-</v>
          </cell>
          <cell r="L145" t="str">
            <v>договор</v>
          </cell>
          <cell r="M145" t="str">
            <v>за счет регионального оператора</v>
          </cell>
          <cell r="N145">
            <v>1977</v>
          </cell>
          <cell r="O145">
            <v>1977</v>
          </cell>
          <cell r="P145" t="str">
            <v>II-68</v>
          </cell>
          <cell r="Q145" t="str">
            <v>МКД</v>
          </cell>
          <cell r="R145">
            <v>12</v>
          </cell>
          <cell r="S145">
            <v>12</v>
          </cell>
          <cell r="T145">
            <v>3</v>
          </cell>
          <cell r="U145">
            <v>3</v>
          </cell>
          <cell r="V145">
            <v>3</v>
          </cell>
          <cell r="W145">
            <v>169</v>
          </cell>
          <cell r="X145">
            <v>168</v>
          </cell>
          <cell r="Y145">
            <v>1</v>
          </cell>
          <cell r="Z145">
            <v>1</v>
          </cell>
          <cell r="AA145">
            <v>24</v>
          </cell>
          <cell r="AB145">
            <v>25</v>
          </cell>
          <cell r="AC145">
            <v>6</v>
          </cell>
          <cell r="AD145">
            <v>24</v>
          </cell>
          <cell r="AF145">
            <v>1</v>
          </cell>
          <cell r="AG145">
            <v>1</v>
          </cell>
          <cell r="AH145">
            <v>9548.9</v>
          </cell>
          <cell r="AI145">
            <v>9540.1</v>
          </cell>
          <cell r="AJ145">
            <v>8.8000000000000007</v>
          </cell>
          <cell r="AK145">
            <v>4355.6000000000004</v>
          </cell>
          <cell r="AL145">
            <v>490</v>
          </cell>
          <cell r="AM145">
            <v>769</v>
          </cell>
          <cell r="AN145">
            <v>1245</v>
          </cell>
          <cell r="AP145">
            <v>1170.8</v>
          </cell>
          <cell r="AQ145">
            <v>263.48</v>
          </cell>
          <cell r="AR145">
            <v>1463.52</v>
          </cell>
          <cell r="AS145">
            <v>7.1999999999999993</v>
          </cell>
          <cell r="AT145" t="str">
            <v>Блочные</v>
          </cell>
          <cell r="AU145" t="str">
            <v>рулонная</v>
          </cell>
          <cell r="AV145">
            <v>168</v>
          </cell>
          <cell r="AZ145" t="str">
            <v>нет</v>
          </cell>
          <cell r="BA145" t="str">
            <v>-</v>
          </cell>
          <cell r="BB145" t="str">
            <v>-</v>
          </cell>
          <cell r="BC145" t="str">
            <v>-</v>
          </cell>
          <cell r="BD145" t="str">
            <v>-</v>
          </cell>
          <cell r="BE145" t="str">
            <v>-</v>
          </cell>
          <cell r="BF145" t="str">
            <v>-</v>
          </cell>
          <cell r="BG145" t="str">
            <v>-</v>
          </cell>
          <cell r="BH145" t="str">
            <v>-</v>
          </cell>
          <cell r="BI145" t="str">
            <v>-</v>
          </cell>
          <cell r="BJ145" t="str">
            <v>-</v>
          </cell>
          <cell r="BK145" t="str">
            <v>-</v>
          </cell>
          <cell r="BL145" t="str">
            <v>-</v>
          </cell>
          <cell r="BM145" t="str">
            <v>-</v>
          </cell>
          <cell r="BN145" t="str">
            <v>-</v>
          </cell>
          <cell r="BO145" t="str">
            <v>-</v>
          </cell>
          <cell r="BP145" t="str">
            <v>-</v>
          </cell>
          <cell r="BQ145" t="str">
            <v>ленточный</v>
          </cell>
          <cell r="BS145" t="str">
            <v>Железобетонные</v>
          </cell>
          <cell r="BT145">
            <v>5447</v>
          </cell>
          <cell r="BU145">
            <v>4</v>
          </cell>
          <cell r="BV145" t="str">
            <v>Панельные</v>
          </cell>
          <cell r="BW145">
            <v>1740</v>
          </cell>
          <cell r="BX145">
            <v>838</v>
          </cell>
          <cell r="BY145">
            <v>1667.4</v>
          </cell>
          <cell r="BZ145">
            <v>419</v>
          </cell>
          <cell r="CA145" t="str">
            <v>окрашенный</v>
          </cell>
          <cell r="CB145">
            <v>2969</v>
          </cell>
          <cell r="CC145">
            <v>2519.1</v>
          </cell>
          <cell r="CD145">
            <v>1</v>
          </cell>
          <cell r="CE145">
            <v>1319</v>
          </cell>
          <cell r="CF145" t="str">
            <v>не скатная</v>
          </cell>
          <cell r="CG145">
            <v>0</v>
          </cell>
          <cell r="CH145">
            <v>0</v>
          </cell>
          <cell r="CI145">
            <v>1170.8</v>
          </cell>
          <cell r="CJ145" t="str">
            <v>На лестничной клетке</v>
          </cell>
          <cell r="CK145">
            <v>3</v>
          </cell>
          <cell r="CL145">
            <v>94.679999999999993</v>
          </cell>
          <cell r="CM145">
            <v>6</v>
          </cell>
          <cell r="CR145">
            <v>9</v>
          </cell>
          <cell r="CZ145">
            <v>1</v>
          </cell>
          <cell r="DA145">
            <v>1</v>
          </cell>
          <cell r="DB145">
            <v>126</v>
          </cell>
          <cell r="DC145">
            <v>745</v>
          </cell>
          <cell r="DD145">
            <v>85</v>
          </cell>
          <cell r="DE145">
            <v>1845</v>
          </cell>
          <cell r="DF145">
            <v>0</v>
          </cell>
          <cell r="DG145">
            <v>0</v>
          </cell>
          <cell r="DH145">
            <v>1</v>
          </cell>
          <cell r="DI145">
            <v>204</v>
          </cell>
          <cell r="DK145">
            <v>68</v>
          </cell>
          <cell r="DL145">
            <v>1232.5</v>
          </cell>
          <cell r="DM145">
            <v>168</v>
          </cell>
          <cell r="DO145">
            <v>952</v>
          </cell>
          <cell r="DQ145">
            <v>500.5</v>
          </cell>
          <cell r="DR145">
            <v>739.28</v>
          </cell>
          <cell r="DS145">
            <v>93</v>
          </cell>
          <cell r="DT145">
            <v>15</v>
          </cell>
          <cell r="DU145">
            <v>7</v>
          </cell>
          <cell r="DV145">
            <v>7</v>
          </cell>
          <cell r="DW145">
            <v>1</v>
          </cell>
          <cell r="DX145" t="str">
            <v>внутренние</v>
          </cell>
          <cell r="EE145">
            <v>12</v>
          </cell>
          <cell r="EF145">
            <v>107.22</v>
          </cell>
          <cell r="EG145">
            <v>38</v>
          </cell>
          <cell r="EH145">
            <v>182.4</v>
          </cell>
          <cell r="EI145">
            <v>15.120000000000001</v>
          </cell>
          <cell r="EK145">
            <v>8.370000000000001</v>
          </cell>
          <cell r="EL145">
            <v>8.64</v>
          </cell>
          <cell r="EM145">
            <v>31.68</v>
          </cell>
          <cell r="EN145">
            <v>18.2</v>
          </cell>
          <cell r="EO145">
            <v>32.4</v>
          </cell>
          <cell r="EP145">
            <v>31.1</v>
          </cell>
          <cell r="EQ145">
            <v>461</v>
          </cell>
          <cell r="ER145">
            <v>1.83</v>
          </cell>
          <cell r="ES145" t="str">
            <v>в подвале</v>
          </cell>
          <cell r="ET145" t="str">
            <v>Переносной</v>
          </cell>
          <cell r="EU145">
            <v>0</v>
          </cell>
          <cell r="EV145">
            <v>2</v>
          </cell>
          <cell r="EW145">
            <v>0</v>
          </cell>
          <cell r="EX145">
            <v>0</v>
          </cell>
          <cell r="EY145">
            <v>3</v>
          </cell>
          <cell r="FH145">
            <v>1</v>
          </cell>
          <cell r="FI145">
            <v>4</v>
          </cell>
        </row>
        <row r="146">
          <cell r="A146">
            <v>19367</v>
          </cell>
          <cell r="B146" t="str">
            <v>Перекопская ул. д. 21 к. 2</v>
          </cell>
          <cell r="C146" t="str">
            <v>Перекопская ул.</v>
          </cell>
          <cell r="D146">
            <v>21</v>
          </cell>
          <cell r="E146">
            <v>2</v>
          </cell>
          <cell r="F146" t="str">
            <v>Протокол общего собрания собственников</v>
          </cell>
          <cell r="I146" t="str">
            <v>-</v>
          </cell>
          <cell r="K146" t="str">
            <v>-</v>
          </cell>
          <cell r="L146" t="str">
            <v>договор</v>
          </cell>
          <cell r="M146" t="str">
            <v>за счет регионального оператора</v>
          </cell>
          <cell r="N146">
            <v>1977</v>
          </cell>
          <cell r="O146">
            <v>1977</v>
          </cell>
          <cell r="P146" t="str">
            <v>II-68</v>
          </cell>
          <cell r="Q146" t="str">
            <v>МКД</v>
          </cell>
          <cell r="R146">
            <v>16</v>
          </cell>
          <cell r="S146">
            <v>16</v>
          </cell>
          <cell r="T146">
            <v>1</v>
          </cell>
          <cell r="U146">
            <v>1</v>
          </cell>
          <cell r="V146">
            <v>1</v>
          </cell>
          <cell r="W146">
            <v>112</v>
          </cell>
          <cell r="X146">
            <v>111</v>
          </cell>
          <cell r="Y146">
            <v>1</v>
          </cell>
          <cell r="Z146">
            <v>1</v>
          </cell>
          <cell r="AA146">
            <v>32</v>
          </cell>
          <cell r="AB146">
            <v>33</v>
          </cell>
          <cell r="AC146">
            <v>6</v>
          </cell>
          <cell r="AD146">
            <v>32</v>
          </cell>
          <cell r="AF146">
            <v>1</v>
          </cell>
          <cell r="AG146">
            <v>1</v>
          </cell>
          <cell r="AH146">
            <v>5413.8999999999969</v>
          </cell>
          <cell r="AI146">
            <v>5406.6999999999971</v>
          </cell>
          <cell r="AJ146">
            <v>7.2</v>
          </cell>
          <cell r="AK146">
            <v>1894</v>
          </cell>
          <cell r="AL146">
            <v>138.9</v>
          </cell>
          <cell r="AM146">
            <v>254</v>
          </cell>
          <cell r="AN146">
            <v>644</v>
          </cell>
          <cell r="AP146">
            <v>498</v>
          </cell>
          <cell r="AQ146">
            <v>109.49000000000001</v>
          </cell>
          <cell r="AR146">
            <v>534.51</v>
          </cell>
          <cell r="AS146">
            <v>18</v>
          </cell>
          <cell r="AT146" t="str">
            <v>Блочные</v>
          </cell>
          <cell r="AU146" t="str">
            <v>рулонная</v>
          </cell>
          <cell r="AV146">
            <v>111</v>
          </cell>
          <cell r="AZ146" t="str">
            <v>нет</v>
          </cell>
          <cell r="BA146" t="str">
            <v>-</v>
          </cell>
          <cell r="BB146" t="str">
            <v>-</v>
          </cell>
          <cell r="BC146" t="str">
            <v>-</v>
          </cell>
          <cell r="BD146" t="str">
            <v>-</v>
          </cell>
          <cell r="BE146" t="str">
            <v>-</v>
          </cell>
          <cell r="BF146" t="str">
            <v>-</v>
          </cell>
          <cell r="BG146" t="str">
            <v>-</v>
          </cell>
          <cell r="BH146" t="str">
            <v>-</v>
          </cell>
          <cell r="BI146" t="str">
            <v>-</v>
          </cell>
          <cell r="BJ146" t="str">
            <v>-</v>
          </cell>
          <cell r="BK146" t="str">
            <v>-</v>
          </cell>
          <cell r="BL146" t="str">
            <v>-</v>
          </cell>
          <cell r="BM146" t="str">
            <v>-</v>
          </cell>
          <cell r="BN146" t="str">
            <v>-</v>
          </cell>
          <cell r="BO146" t="str">
            <v>-</v>
          </cell>
          <cell r="BP146" t="str">
            <v>-</v>
          </cell>
          <cell r="BQ146" t="str">
            <v>ленточный</v>
          </cell>
          <cell r="BS146" t="str">
            <v>Железобетонные</v>
          </cell>
          <cell r="BT146">
            <v>13290</v>
          </cell>
          <cell r="BU146">
            <v>2</v>
          </cell>
          <cell r="BV146" t="str">
            <v>Панельные</v>
          </cell>
          <cell r="BW146">
            <v>297.5</v>
          </cell>
          <cell r="BX146">
            <v>146</v>
          </cell>
          <cell r="BY146">
            <v>297.5</v>
          </cell>
          <cell r="BZ146">
            <v>146</v>
          </cell>
          <cell r="CA146" t="str">
            <v>окрашенный</v>
          </cell>
          <cell r="CB146">
            <v>7520</v>
          </cell>
          <cell r="CC146">
            <v>0</v>
          </cell>
          <cell r="CD146">
            <v>1</v>
          </cell>
          <cell r="CE146">
            <v>836</v>
          </cell>
          <cell r="CF146" t="str">
            <v>не скатная</v>
          </cell>
          <cell r="CG146">
            <v>0</v>
          </cell>
          <cell r="CH146">
            <v>0</v>
          </cell>
          <cell r="CI146">
            <v>498</v>
          </cell>
          <cell r="CJ146" t="str">
            <v>На лестничной клетке</v>
          </cell>
          <cell r="CK146">
            <v>1</v>
          </cell>
          <cell r="CL146">
            <v>42.08</v>
          </cell>
          <cell r="CM146">
            <v>15</v>
          </cell>
          <cell r="CR146">
            <v>3.2</v>
          </cell>
          <cell r="CZ146">
            <v>0</v>
          </cell>
          <cell r="DA146">
            <v>1</v>
          </cell>
          <cell r="DB146">
            <v>0</v>
          </cell>
          <cell r="DC146">
            <v>1305.5999999999999</v>
          </cell>
          <cell r="DD146">
            <v>163</v>
          </cell>
          <cell r="DE146">
            <v>1189.2</v>
          </cell>
          <cell r="DF146">
            <v>0</v>
          </cell>
          <cell r="DG146">
            <v>0</v>
          </cell>
          <cell r="DH146">
            <v>1</v>
          </cell>
          <cell r="DI146">
            <v>334</v>
          </cell>
          <cell r="DK146">
            <v>76</v>
          </cell>
          <cell r="DL146">
            <v>1638</v>
          </cell>
          <cell r="DM146">
            <v>111</v>
          </cell>
          <cell r="DO146">
            <v>1638</v>
          </cell>
          <cell r="DQ146">
            <v>553</v>
          </cell>
          <cell r="DR146">
            <v>0</v>
          </cell>
          <cell r="DS146">
            <v>0</v>
          </cell>
          <cell r="DT146">
            <v>7</v>
          </cell>
          <cell r="DU146">
            <v>0</v>
          </cell>
          <cell r="DV146">
            <v>14</v>
          </cell>
          <cell r="DW146">
            <v>1</v>
          </cell>
          <cell r="DX146" t="str">
            <v>внутренние</v>
          </cell>
          <cell r="EE146">
            <v>15</v>
          </cell>
          <cell r="EF146">
            <v>23.2</v>
          </cell>
          <cell r="EG146">
            <v>34</v>
          </cell>
          <cell r="EH146">
            <v>163.19999999999999</v>
          </cell>
          <cell r="EI146">
            <v>6.72</v>
          </cell>
          <cell r="EK146">
            <v>2.79</v>
          </cell>
          <cell r="EL146">
            <v>3.84</v>
          </cell>
          <cell r="EM146">
            <v>14.08</v>
          </cell>
          <cell r="EN146">
            <v>12.35</v>
          </cell>
          <cell r="EO146">
            <v>10.8</v>
          </cell>
          <cell r="EP146">
            <v>9.8000000000000007</v>
          </cell>
          <cell r="EQ146">
            <v>231</v>
          </cell>
          <cell r="ER146">
            <v>0.92</v>
          </cell>
          <cell r="ES146" t="str">
            <v>в подвале</v>
          </cell>
          <cell r="ET146" t="str">
            <v>Переносной</v>
          </cell>
          <cell r="EU146">
            <v>0</v>
          </cell>
          <cell r="EV146">
            <v>1</v>
          </cell>
          <cell r="EW146">
            <v>0</v>
          </cell>
          <cell r="EX146">
            <v>0</v>
          </cell>
          <cell r="EY146">
            <v>3</v>
          </cell>
          <cell r="FH146">
            <v>1</v>
          </cell>
          <cell r="FI146">
            <v>2</v>
          </cell>
        </row>
        <row r="147">
          <cell r="A147">
            <v>31191</v>
          </cell>
          <cell r="B147" t="str">
            <v>Перекопская ул. д. 22 к. 1</v>
          </cell>
          <cell r="C147" t="str">
            <v>Перекопская ул.</v>
          </cell>
          <cell r="D147">
            <v>22</v>
          </cell>
          <cell r="E147">
            <v>1</v>
          </cell>
          <cell r="F147" t="str">
            <v>Протокол общего собрания собственников</v>
          </cell>
          <cell r="I147" t="str">
            <v>-</v>
          </cell>
          <cell r="K147" t="str">
            <v>-</v>
          </cell>
          <cell r="L147" t="str">
            <v>договор</v>
          </cell>
          <cell r="M147" t="str">
            <v>за счет регионального оператора</v>
          </cell>
          <cell r="N147">
            <v>1976</v>
          </cell>
          <cell r="O147">
            <v>1976</v>
          </cell>
          <cell r="P147" t="str">
            <v>II-49</v>
          </cell>
          <cell r="Q147" t="str">
            <v>МКД</v>
          </cell>
          <cell r="R147">
            <v>9</v>
          </cell>
          <cell r="S147">
            <v>9</v>
          </cell>
          <cell r="T147">
            <v>8</v>
          </cell>
          <cell r="U147">
            <v>8</v>
          </cell>
          <cell r="W147">
            <v>287</v>
          </cell>
          <cell r="X147">
            <v>286</v>
          </cell>
          <cell r="Y147">
            <v>1</v>
          </cell>
          <cell r="Z147">
            <v>0</v>
          </cell>
          <cell r="AA147">
            <v>0</v>
          </cell>
          <cell r="AB147">
            <v>144</v>
          </cell>
          <cell r="AC147">
            <v>8</v>
          </cell>
          <cell r="AF147">
            <v>0</v>
          </cell>
          <cell r="AG147">
            <v>1</v>
          </cell>
          <cell r="AH147">
            <v>13937.9</v>
          </cell>
          <cell r="AI147">
            <v>13879.5</v>
          </cell>
          <cell r="AJ147">
            <v>58.4</v>
          </cell>
          <cell r="AK147">
            <v>3773</v>
          </cell>
          <cell r="AL147">
            <v>0</v>
          </cell>
          <cell r="AM147">
            <v>1547</v>
          </cell>
          <cell r="AN147">
            <v>139</v>
          </cell>
          <cell r="AP147">
            <v>0</v>
          </cell>
          <cell r="AQ147">
            <v>323.18</v>
          </cell>
          <cell r="AR147">
            <v>1362.82</v>
          </cell>
          <cell r="AS147">
            <v>48</v>
          </cell>
          <cell r="AT147" t="str">
            <v>Панельные</v>
          </cell>
          <cell r="AU147" t="str">
            <v>рулонная</v>
          </cell>
          <cell r="AV147">
            <v>286</v>
          </cell>
          <cell r="AZ147" t="str">
            <v>нет</v>
          </cell>
          <cell r="BA147" t="str">
            <v>-</v>
          </cell>
          <cell r="BB147" t="str">
            <v>-</v>
          </cell>
          <cell r="BC147" t="str">
            <v>-</v>
          </cell>
          <cell r="BD147" t="str">
            <v>-</v>
          </cell>
          <cell r="BE147" t="str">
            <v>-</v>
          </cell>
          <cell r="BF147" t="str">
            <v>-</v>
          </cell>
          <cell r="BG147" t="str">
            <v>-</v>
          </cell>
          <cell r="BH147" t="str">
            <v>-</v>
          </cell>
          <cell r="BI147" t="str">
            <v>-</v>
          </cell>
          <cell r="BJ147" t="str">
            <v>-</v>
          </cell>
          <cell r="BK147" t="str">
            <v>-</v>
          </cell>
          <cell r="BL147" t="str">
            <v>-</v>
          </cell>
          <cell r="BM147" t="str">
            <v>-</v>
          </cell>
          <cell r="BN147" t="str">
            <v>-</v>
          </cell>
          <cell r="BO147" t="str">
            <v>-</v>
          </cell>
          <cell r="BP147" t="str">
            <v>-</v>
          </cell>
          <cell r="BQ147" t="str">
            <v>ленточный</v>
          </cell>
          <cell r="BS147" t="str">
            <v>Железобетонные</v>
          </cell>
          <cell r="BT147">
            <v>36274</v>
          </cell>
          <cell r="BU147">
            <v>9</v>
          </cell>
          <cell r="BV147" t="str">
            <v>Панельные</v>
          </cell>
          <cell r="BW147">
            <v>3608</v>
          </cell>
          <cell r="BX147">
            <v>1904</v>
          </cell>
          <cell r="BY147">
            <v>3608</v>
          </cell>
          <cell r="BZ147">
            <v>1904</v>
          </cell>
          <cell r="CA147" t="str">
            <v>облицованный плиткой</v>
          </cell>
          <cell r="CB147">
            <v>12324</v>
          </cell>
          <cell r="CC147">
            <v>2856</v>
          </cell>
          <cell r="CD147">
            <v>1</v>
          </cell>
          <cell r="CE147">
            <v>2296</v>
          </cell>
          <cell r="CF147" t="str">
            <v>не скатная</v>
          </cell>
          <cell r="CG147">
            <v>408</v>
          </cell>
          <cell r="CH147">
            <v>0</v>
          </cell>
          <cell r="CI147">
            <v>2087</v>
          </cell>
          <cell r="CJ147" t="str">
            <v>На лестничной клетке</v>
          </cell>
          <cell r="CK147">
            <v>8</v>
          </cell>
          <cell r="CL147">
            <v>189.35999999999999</v>
          </cell>
          <cell r="CM147">
            <v>40</v>
          </cell>
          <cell r="CR147">
            <v>8</v>
          </cell>
          <cell r="CZ147">
            <v>2</v>
          </cell>
          <cell r="DA147">
            <v>4</v>
          </cell>
          <cell r="DB147">
            <v>216</v>
          </cell>
          <cell r="DC147">
            <v>928</v>
          </cell>
          <cell r="DD147">
            <v>672</v>
          </cell>
          <cell r="DE147">
            <v>4104</v>
          </cell>
          <cell r="DF147">
            <v>0</v>
          </cell>
          <cell r="DG147">
            <v>0</v>
          </cell>
          <cell r="DH147">
            <v>8</v>
          </cell>
          <cell r="DI147">
            <v>896</v>
          </cell>
          <cell r="DK147">
            <v>336</v>
          </cell>
          <cell r="DL147">
            <v>7064</v>
          </cell>
          <cell r="DM147">
            <v>286</v>
          </cell>
          <cell r="DO147">
            <v>3498</v>
          </cell>
          <cell r="DQ147">
            <v>2992</v>
          </cell>
          <cell r="DR147">
            <v>0</v>
          </cell>
          <cell r="DS147">
            <v>0</v>
          </cell>
          <cell r="DT147">
            <v>32</v>
          </cell>
          <cell r="DU147">
            <v>32</v>
          </cell>
          <cell r="DV147">
            <v>0</v>
          </cell>
          <cell r="DW147">
            <v>0</v>
          </cell>
          <cell r="DX147" t="str">
            <v>внутренние</v>
          </cell>
          <cell r="EE147">
            <v>72</v>
          </cell>
          <cell r="EF147">
            <v>215.2</v>
          </cell>
          <cell r="EG147">
            <v>68</v>
          </cell>
          <cell r="EH147">
            <v>326.39999999999998</v>
          </cell>
          <cell r="EI147">
            <v>30.24</v>
          </cell>
          <cell r="EK147">
            <v>22.32</v>
          </cell>
          <cell r="EL147">
            <v>17.28</v>
          </cell>
          <cell r="EM147">
            <v>174.24</v>
          </cell>
          <cell r="EN147">
            <v>31.200000000000003</v>
          </cell>
          <cell r="EO147">
            <v>30.4</v>
          </cell>
          <cell r="EP147">
            <v>20.8</v>
          </cell>
          <cell r="EQ147">
            <v>736</v>
          </cell>
          <cell r="ER147">
            <v>2.92</v>
          </cell>
          <cell r="ES147" t="str">
            <v>на 1-м этаже</v>
          </cell>
          <cell r="ET147" t="str">
            <v>Переносной</v>
          </cell>
          <cell r="EU147">
            <v>0</v>
          </cell>
          <cell r="EV147">
            <v>3</v>
          </cell>
          <cell r="EW147">
            <v>0</v>
          </cell>
          <cell r="EX147">
            <v>0</v>
          </cell>
          <cell r="EY147">
            <v>1</v>
          </cell>
          <cell r="FH147">
            <v>0</v>
          </cell>
          <cell r="FI147">
            <v>10</v>
          </cell>
        </row>
        <row r="148">
          <cell r="A148">
            <v>31192</v>
          </cell>
          <cell r="B148" t="str">
            <v>Перекопская ул. д. 22</v>
          </cell>
          <cell r="C148" t="str">
            <v>Перекопская ул.</v>
          </cell>
          <cell r="D148">
            <v>22</v>
          </cell>
          <cell r="F148" t="str">
            <v>Протокол общего собрания собственников</v>
          </cell>
          <cell r="I148" t="str">
            <v>-</v>
          </cell>
          <cell r="K148" t="str">
            <v>-</v>
          </cell>
          <cell r="L148" t="str">
            <v>договор</v>
          </cell>
          <cell r="M148" t="str">
            <v>за счет регионального оператора</v>
          </cell>
          <cell r="N148">
            <v>1976</v>
          </cell>
          <cell r="O148">
            <v>1976</v>
          </cell>
          <cell r="P148" t="str">
            <v>II-49</v>
          </cell>
          <cell r="Q148" t="str">
            <v>МКД</v>
          </cell>
          <cell r="R148">
            <v>9</v>
          </cell>
          <cell r="S148">
            <v>9</v>
          </cell>
          <cell r="T148">
            <v>8</v>
          </cell>
          <cell r="U148">
            <v>8</v>
          </cell>
          <cell r="W148">
            <v>287</v>
          </cell>
          <cell r="X148">
            <v>287</v>
          </cell>
          <cell r="Y148">
            <v>0</v>
          </cell>
          <cell r="Z148">
            <v>0</v>
          </cell>
          <cell r="AA148">
            <v>0</v>
          </cell>
          <cell r="AB148">
            <v>144</v>
          </cell>
          <cell r="AC148">
            <v>8</v>
          </cell>
          <cell r="AF148">
            <v>0</v>
          </cell>
          <cell r="AG148">
            <v>1</v>
          </cell>
          <cell r="AH148">
            <v>13868.1</v>
          </cell>
          <cell r="AI148">
            <v>13868.1</v>
          </cell>
          <cell r="AJ148">
            <v>0</v>
          </cell>
          <cell r="AK148">
            <v>3759.4</v>
          </cell>
          <cell r="AL148">
            <v>0</v>
          </cell>
          <cell r="AM148">
            <v>1551</v>
          </cell>
          <cell r="AN148">
            <v>149</v>
          </cell>
          <cell r="AP148">
            <v>0</v>
          </cell>
          <cell r="AQ148">
            <v>324.01</v>
          </cell>
          <cell r="AR148">
            <v>1375.99</v>
          </cell>
          <cell r="AS148">
            <v>48</v>
          </cell>
          <cell r="AT148" t="str">
            <v>Панельные</v>
          </cell>
          <cell r="AU148" t="str">
            <v>рулонная</v>
          </cell>
          <cell r="AV148">
            <v>287</v>
          </cell>
          <cell r="AZ148" t="str">
            <v>нет</v>
          </cell>
          <cell r="BA148" t="str">
            <v>-</v>
          </cell>
          <cell r="BB148" t="str">
            <v>-</v>
          </cell>
          <cell r="BC148" t="str">
            <v>-</v>
          </cell>
          <cell r="BD148" t="str">
            <v>-</v>
          </cell>
          <cell r="BE148" t="str">
            <v>-</v>
          </cell>
          <cell r="BF148" t="str">
            <v>-</v>
          </cell>
          <cell r="BG148" t="str">
            <v>-</v>
          </cell>
          <cell r="BH148" t="str">
            <v>-</v>
          </cell>
          <cell r="BI148" t="str">
            <v>-</v>
          </cell>
          <cell r="BJ148" t="str">
            <v>-</v>
          </cell>
          <cell r="BK148" t="str">
            <v>-</v>
          </cell>
          <cell r="BL148" t="str">
            <v>-</v>
          </cell>
          <cell r="BM148" t="str">
            <v>-</v>
          </cell>
          <cell r="BN148" t="str">
            <v>-</v>
          </cell>
          <cell r="BO148" t="str">
            <v>-</v>
          </cell>
          <cell r="BP148" t="str">
            <v>-</v>
          </cell>
          <cell r="BQ148" t="str">
            <v>ленточный</v>
          </cell>
          <cell r="BS148" t="str">
            <v>Железобетонные</v>
          </cell>
          <cell r="BT148">
            <v>36274</v>
          </cell>
          <cell r="BU148">
            <v>9</v>
          </cell>
          <cell r="BV148" t="str">
            <v>Панельные</v>
          </cell>
          <cell r="BW148">
            <v>3608</v>
          </cell>
          <cell r="BX148">
            <v>1904</v>
          </cell>
          <cell r="BY148">
            <v>3608</v>
          </cell>
          <cell r="BZ148">
            <v>1904</v>
          </cell>
          <cell r="CA148" t="str">
            <v>облицованный плиткой</v>
          </cell>
          <cell r="CB148">
            <v>12324</v>
          </cell>
          <cell r="CC148">
            <v>2856</v>
          </cell>
          <cell r="CD148">
            <v>1</v>
          </cell>
          <cell r="CE148">
            <v>2265</v>
          </cell>
          <cell r="CF148" t="str">
            <v>не скатная</v>
          </cell>
          <cell r="CG148">
            <v>408</v>
          </cell>
          <cell r="CH148">
            <v>0</v>
          </cell>
          <cell r="CI148">
            <v>2059.4</v>
          </cell>
          <cell r="CJ148" t="str">
            <v>На лестничной клетке</v>
          </cell>
          <cell r="CK148">
            <v>8</v>
          </cell>
          <cell r="CL148">
            <v>189.35999999999999</v>
          </cell>
          <cell r="CM148">
            <v>40</v>
          </cell>
          <cell r="CR148">
            <v>15.2</v>
          </cell>
          <cell r="CZ148">
            <v>2</v>
          </cell>
          <cell r="DA148">
            <v>4</v>
          </cell>
          <cell r="DB148">
            <v>216</v>
          </cell>
          <cell r="DC148">
            <v>928</v>
          </cell>
          <cell r="DD148">
            <v>672</v>
          </cell>
          <cell r="DE148">
            <v>4104</v>
          </cell>
          <cell r="DF148">
            <v>0</v>
          </cell>
          <cell r="DG148">
            <v>0</v>
          </cell>
          <cell r="DH148">
            <v>8</v>
          </cell>
          <cell r="DI148">
            <v>896</v>
          </cell>
          <cell r="DK148">
            <v>336</v>
          </cell>
          <cell r="DL148">
            <v>7064</v>
          </cell>
          <cell r="DM148">
            <v>287</v>
          </cell>
          <cell r="DO148">
            <v>3498</v>
          </cell>
          <cell r="DQ148">
            <v>2992</v>
          </cell>
          <cell r="DR148">
            <v>0</v>
          </cell>
          <cell r="DS148">
            <v>0</v>
          </cell>
          <cell r="DT148">
            <v>32</v>
          </cell>
          <cell r="DU148">
            <v>32</v>
          </cell>
          <cell r="DV148">
            <v>0</v>
          </cell>
          <cell r="DW148">
            <v>0</v>
          </cell>
          <cell r="DX148" t="str">
            <v>внутренние</v>
          </cell>
          <cell r="EE148">
            <v>72</v>
          </cell>
          <cell r="EF148">
            <v>215.2</v>
          </cell>
          <cell r="EG148">
            <v>68</v>
          </cell>
          <cell r="EH148">
            <v>326.39999999999998</v>
          </cell>
          <cell r="EI148">
            <v>30.24</v>
          </cell>
          <cell r="EK148">
            <v>22.32</v>
          </cell>
          <cell r="EL148">
            <v>17.28</v>
          </cell>
          <cell r="EM148">
            <v>174.24</v>
          </cell>
          <cell r="EN148">
            <v>31.200000000000003</v>
          </cell>
          <cell r="EO148">
            <v>30.4</v>
          </cell>
          <cell r="EP148">
            <v>20.6</v>
          </cell>
          <cell r="EQ148">
            <v>639</v>
          </cell>
          <cell r="ER148">
            <v>2.5299999999999998</v>
          </cell>
          <cell r="ES148" t="str">
            <v>на 1-м этаже</v>
          </cell>
          <cell r="ET148" t="str">
            <v>Переносной</v>
          </cell>
          <cell r="EU148">
            <v>0</v>
          </cell>
          <cell r="EV148">
            <v>2</v>
          </cell>
          <cell r="EW148">
            <v>0</v>
          </cell>
          <cell r="EX148">
            <v>0</v>
          </cell>
          <cell r="EY148">
            <v>2</v>
          </cell>
          <cell r="FH148">
            <v>0</v>
          </cell>
          <cell r="FI148">
            <v>10</v>
          </cell>
        </row>
        <row r="149">
          <cell r="A149">
            <v>31193</v>
          </cell>
          <cell r="B149" t="str">
            <v>Перекопская ул. д. 24</v>
          </cell>
          <cell r="C149" t="str">
            <v>Перекопская ул.</v>
          </cell>
          <cell r="D149">
            <v>24</v>
          </cell>
          <cell r="F149" t="str">
            <v>Протокол общего собрания собственников</v>
          </cell>
          <cell r="I149" t="str">
            <v>-</v>
          </cell>
          <cell r="K149" t="str">
            <v>-</v>
          </cell>
          <cell r="L149" t="str">
            <v>договор</v>
          </cell>
          <cell r="M149" t="str">
            <v>за счет регионального оператора</v>
          </cell>
          <cell r="N149">
            <v>1976</v>
          </cell>
          <cell r="O149">
            <v>1976</v>
          </cell>
          <cell r="P149" t="str">
            <v>II-49</v>
          </cell>
          <cell r="Q149" t="str">
            <v>МКД</v>
          </cell>
          <cell r="R149">
            <v>9</v>
          </cell>
          <cell r="S149">
            <v>9</v>
          </cell>
          <cell r="T149">
            <v>4</v>
          </cell>
          <cell r="U149">
            <v>4</v>
          </cell>
          <cell r="W149">
            <v>144</v>
          </cell>
          <cell r="X149">
            <v>144</v>
          </cell>
          <cell r="Y149">
            <v>0</v>
          </cell>
          <cell r="Z149">
            <v>0</v>
          </cell>
          <cell r="AA149">
            <v>36</v>
          </cell>
          <cell r="AB149">
            <v>36</v>
          </cell>
          <cell r="AC149">
            <v>8</v>
          </cell>
          <cell r="AF149">
            <v>0</v>
          </cell>
          <cell r="AG149">
            <v>1</v>
          </cell>
          <cell r="AH149">
            <v>7117.6000000000022</v>
          </cell>
          <cell r="AI149">
            <v>7117.6000000000022</v>
          </cell>
          <cell r="AJ149">
            <v>0</v>
          </cell>
          <cell r="AK149">
            <v>1903.1</v>
          </cell>
          <cell r="AL149">
            <v>202.8</v>
          </cell>
          <cell r="AM149">
            <v>772</v>
          </cell>
          <cell r="AN149">
            <v>85</v>
          </cell>
          <cell r="AP149">
            <v>0</v>
          </cell>
          <cell r="AQ149">
            <v>158.79</v>
          </cell>
          <cell r="AR149">
            <v>698.21</v>
          </cell>
          <cell r="AS149">
            <v>38.4</v>
          </cell>
          <cell r="AT149" t="str">
            <v>Панельные</v>
          </cell>
          <cell r="AU149" t="str">
            <v>рулонная</v>
          </cell>
          <cell r="AV149">
            <v>144</v>
          </cell>
          <cell r="AZ149" t="str">
            <v>нет</v>
          </cell>
          <cell r="BA149" t="str">
            <v>-</v>
          </cell>
          <cell r="BB149" t="str">
            <v>-</v>
          </cell>
          <cell r="BC149" t="str">
            <v>-</v>
          </cell>
          <cell r="BD149" t="str">
            <v>-</v>
          </cell>
          <cell r="BE149" t="str">
            <v>-</v>
          </cell>
          <cell r="BF149" t="str">
            <v>-</v>
          </cell>
          <cell r="BG149" t="str">
            <v>-</v>
          </cell>
          <cell r="BH149" t="str">
            <v>-</v>
          </cell>
          <cell r="BI149" t="str">
            <v>-</v>
          </cell>
          <cell r="BJ149" t="str">
            <v>-</v>
          </cell>
          <cell r="BK149" t="str">
            <v>-</v>
          </cell>
          <cell r="BL149" t="str">
            <v>-</v>
          </cell>
          <cell r="BM149" t="str">
            <v>-</v>
          </cell>
          <cell r="BN149" t="str">
            <v>-</v>
          </cell>
          <cell r="BO149" t="str">
            <v>-</v>
          </cell>
          <cell r="BP149" t="str">
            <v>-</v>
          </cell>
          <cell r="BQ149" t="str">
            <v>ленточный</v>
          </cell>
          <cell r="BS149" t="str">
            <v>Железобетонные</v>
          </cell>
          <cell r="BT149">
            <v>11268</v>
          </cell>
          <cell r="BU149">
            <v>5</v>
          </cell>
          <cell r="BV149" t="str">
            <v>Панельные</v>
          </cell>
          <cell r="BW149">
            <v>1560</v>
          </cell>
          <cell r="BX149">
            <v>835</v>
          </cell>
          <cell r="BY149">
            <v>1560</v>
          </cell>
          <cell r="BZ149">
            <v>835</v>
          </cell>
          <cell r="CA149" t="str">
            <v>облицованный плиткой</v>
          </cell>
          <cell r="CB149">
            <v>5180</v>
          </cell>
          <cell r="CC149">
            <v>3221</v>
          </cell>
          <cell r="CD149">
            <v>1</v>
          </cell>
          <cell r="CE149">
            <v>1154</v>
          </cell>
          <cell r="CF149" t="str">
            <v>не скатная</v>
          </cell>
          <cell r="CG149">
            <v>0</v>
          </cell>
          <cell r="CH149">
            <v>0</v>
          </cell>
          <cell r="CI149">
            <v>1046.0999999999999</v>
          </cell>
          <cell r="CJ149" t="str">
            <v>На лестничной клетке</v>
          </cell>
          <cell r="CK149">
            <v>4</v>
          </cell>
          <cell r="CL149">
            <v>94.679999999999993</v>
          </cell>
          <cell r="CM149">
            <v>32</v>
          </cell>
          <cell r="CR149">
            <v>6</v>
          </cell>
          <cell r="CZ149">
            <v>36</v>
          </cell>
          <cell r="DA149">
            <v>20</v>
          </cell>
          <cell r="DB149">
            <v>540</v>
          </cell>
          <cell r="DC149">
            <v>2356</v>
          </cell>
          <cell r="DD149">
            <v>224</v>
          </cell>
          <cell r="DE149">
            <v>3564</v>
          </cell>
          <cell r="DF149">
            <v>0</v>
          </cell>
          <cell r="DG149">
            <v>0</v>
          </cell>
          <cell r="DH149">
            <v>4</v>
          </cell>
          <cell r="DI149">
            <v>504</v>
          </cell>
          <cell r="DK149">
            <v>106</v>
          </cell>
          <cell r="DL149">
            <v>1648</v>
          </cell>
          <cell r="DM149">
            <v>144</v>
          </cell>
          <cell r="DO149">
            <v>1528</v>
          </cell>
          <cell r="DQ149">
            <v>1264</v>
          </cell>
          <cell r="DR149">
            <v>0</v>
          </cell>
          <cell r="DS149">
            <v>161</v>
          </cell>
          <cell r="DT149">
            <v>16</v>
          </cell>
          <cell r="DU149">
            <v>16</v>
          </cell>
          <cell r="DV149">
            <v>16</v>
          </cell>
          <cell r="DW149">
            <v>0</v>
          </cell>
          <cell r="DX149" t="str">
            <v>внутренние</v>
          </cell>
          <cell r="EE149">
            <v>36</v>
          </cell>
          <cell r="EF149">
            <v>107.6</v>
          </cell>
          <cell r="EG149">
            <v>28</v>
          </cell>
          <cell r="EH149">
            <v>134.4</v>
          </cell>
          <cell r="EI149">
            <v>15.12</v>
          </cell>
          <cell r="EK149">
            <v>11.16</v>
          </cell>
          <cell r="EL149">
            <v>8.64</v>
          </cell>
          <cell r="EM149">
            <v>87.12</v>
          </cell>
          <cell r="EN149">
            <v>15.600000000000001</v>
          </cell>
          <cell r="EO149">
            <v>43.2</v>
          </cell>
          <cell r="EP149">
            <v>10.5</v>
          </cell>
          <cell r="EQ149">
            <v>402</v>
          </cell>
          <cell r="ER149">
            <v>1.59</v>
          </cell>
          <cell r="ES149" t="str">
            <v>на 1-м этаже</v>
          </cell>
          <cell r="ET149" t="str">
            <v>Переносной</v>
          </cell>
          <cell r="EU149">
            <v>0</v>
          </cell>
          <cell r="EV149">
            <v>1</v>
          </cell>
          <cell r="EW149">
            <v>0</v>
          </cell>
          <cell r="EX149">
            <v>0</v>
          </cell>
          <cell r="EY149">
            <v>2</v>
          </cell>
          <cell r="FH149">
            <v>0</v>
          </cell>
          <cell r="FI149">
            <v>5</v>
          </cell>
        </row>
        <row r="150">
          <cell r="A150">
            <v>19368</v>
          </cell>
          <cell r="B150" t="str">
            <v>Перекопская ул. д. 25 к. 1</v>
          </cell>
          <cell r="C150" t="str">
            <v>Перекопская ул.</v>
          </cell>
          <cell r="D150">
            <v>25</v>
          </cell>
          <cell r="E150">
            <v>1</v>
          </cell>
          <cell r="F150" t="str">
            <v>Протокол общего собрания собственников</v>
          </cell>
          <cell r="I150" t="str">
            <v>-</v>
          </cell>
          <cell r="K150" t="str">
            <v>-</v>
          </cell>
          <cell r="L150" t="str">
            <v>договор</v>
          </cell>
          <cell r="M150" t="str">
            <v>за счет регионального оператора</v>
          </cell>
          <cell r="N150">
            <v>1963</v>
          </cell>
          <cell r="O150">
            <v>1963</v>
          </cell>
          <cell r="P150" t="str">
            <v>I-510</v>
          </cell>
          <cell r="Q150" t="str">
            <v>МКД</v>
          </cell>
          <cell r="R150">
            <v>5</v>
          </cell>
          <cell r="S150">
            <v>5</v>
          </cell>
          <cell r="T150">
            <v>3</v>
          </cell>
          <cell r="W150">
            <v>60</v>
          </cell>
          <cell r="X150">
            <v>60</v>
          </cell>
          <cell r="Y150">
            <v>0</v>
          </cell>
          <cell r="Z150">
            <v>0</v>
          </cell>
          <cell r="AA150">
            <v>15</v>
          </cell>
          <cell r="AB150">
            <v>15</v>
          </cell>
          <cell r="AC150">
            <v>0</v>
          </cell>
          <cell r="AF150">
            <v>1</v>
          </cell>
          <cell r="AG150">
            <v>1</v>
          </cell>
          <cell r="AH150">
            <v>2580.3000000000002</v>
          </cell>
          <cell r="AI150">
            <v>2580.3000000000002</v>
          </cell>
          <cell r="AJ150">
            <v>0</v>
          </cell>
          <cell r="AK150">
            <v>1607</v>
          </cell>
          <cell r="AL150">
            <v>84.6</v>
          </cell>
          <cell r="AM150">
            <v>262</v>
          </cell>
          <cell r="AN150">
            <v>10</v>
          </cell>
          <cell r="AP150">
            <v>667.5</v>
          </cell>
          <cell r="AQ150">
            <v>110.33</v>
          </cell>
          <cell r="AR150">
            <v>163.67000000000002</v>
          </cell>
          <cell r="AS150">
            <v>0</v>
          </cell>
          <cell r="AT150" t="str">
            <v>Блочные</v>
          </cell>
          <cell r="AU150" t="str">
            <v>рубероид</v>
          </cell>
          <cell r="AV150">
            <v>60</v>
          </cell>
          <cell r="AZ150" t="str">
            <v>нет</v>
          </cell>
          <cell r="BA150" t="str">
            <v>-</v>
          </cell>
          <cell r="BB150" t="str">
            <v>-</v>
          </cell>
          <cell r="BC150" t="str">
            <v>-</v>
          </cell>
          <cell r="BD150" t="str">
            <v>-</v>
          </cell>
          <cell r="BE150" t="str">
            <v>-</v>
          </cell>
          <cell r="BF150" t="str">
            <v>-</v>
          </cell>
          <cell r="BG150" t="str">
            <v>-</v>
          </cell>
          <cell r="BH150" t="str">
            <v>-</v>
          </cell>
          <cell r="BI150" t="str">
            <v>-</v>
          </cell>
          <cell r="BJ150" t="str">
            <v>-</v>
          </cell>
          <cell r="BK150" t="str">
            <v>-</v>
          </cell>
          <cell r="BL150" t="str">
            <v>-</v>
          </cell>
          <cell r="BM150" t="str">
            <v>-</v>
          </cell>
          <cell r="BN150" t="str">
            <v>-</v>
          </cell>
          <cell r="BO150" t="str">
            <v>-</v>
          </cell>
          <cell r="BP150" t="str">
            <v>-</v>
          </cell>
          <cell r="BQ150" t="str">
            <v>ленточный</v>
          </cell>
          <cell r="BS150" t="str">
            <v>Железобетонные</v>
          </cell>
          <cell r="BT150">
            <v>4320</v>
          </cell>
          <cell r="BU150">
            <v>4</v>
          </cell>
          <cell r="BV150" t="str">
            <v>Панельные</v>
          </cell>
          <cell r="BW150">
            <v>1827.5</v>
          </cell>
          <cell r="BX150">
            <v>831</v>
          </cell>
          <cell r="BY150">
            <v>827.5</v>
          </cell>
          <cell r="BZ150">
            <v>331</v>
          </cell>
          <cell r="CA150" t="str">
            <v>окрашенный</v>
          </cell>
          <cell r="CB150">
            <v>1458</v>
          </cell>
          <cell r="CC150">
            <v>1354.8</v>
          </cell>
          <cell r="CD150">
            <v>1</v>
          </cell>
          <cell r="CE150">
            <v>734</v>
          </cell>
          <cell r="CF150" t="str">
            <v>не скатная</v>
          </cell>
          <cell r="CG150">
            <v>125.1</v>
          </cell>
          <cell r="CH150">
            <v>197.9</v>
          </cell>
          <cell r="CI150">
            <v>667.5</v>
          </cell>
          <cell r="CK150">
            <v>0</v>
          </cell>
          <cell r="CL150">
            <v>0</v>
          </cell>
          <cell r="CM150">
            <v>0</v>
          </cell>
          <cell r="CR150">
            <v>0</v>
          </cell>
          <cell r="CZ150">
            <v>1</v>
          </cell>
          <cell r="DA150">
            <v>1</v>
          </cell>
          <cell r="DB150">
            <v>180</v>
          </cell>
          <cell r="DC150">
            <v>1300</v>
          </cell>
          <cell r="DD150">
            <v>33</v>
          </cell>
          <cell r="DE150">
            <v>1317.5</v>
          </cell>
          <cell r="DF150">
            <v>0</v>
          </cell>
          <cell r="DG150">
            <v>0</v>
          </cell>
          <cell r="DH150">
            <v>3</v>
          </cell>
          <cell r="DI150">
            <v>187</v>
          </cell>
          <cell r="DK150">
            <v>39</v>
          </cell>
          <cell r="DL150">
            <v>724.5</v>
          </cell>
          <cell r="DM150">
            <v>60</v>
          </cell>
          <cell r="DO150">
            <v>474.21999999999997</v>
          </cell>
          <cell r="DQ150">
            <v>666</v>
          </cell>
          <cell r="DR150">
            <v>484</v>
          </cell>
          <cell r="DS150">
            <v>87</v>
          </cell>
          <cell r="DT150">
            <v>12</v>
          </cell>
          <cell r="DU150">
            <v>12</v>
          </cell>
          <cell r="DV150">
            <v>15</v>
          </cell>
          <cell r="DW150">
            <v>0</v>
          </cell>
          <cell r="DX150" t="str">
            <v>наружные</v>
          </cell>
          <cell r="EE150">
            <v>12</v>
          </cell>
          <cell r="EF150">
            <v>22.1</v>
          </cell>
          <cell r="EG150">
            <v>6</v>
          </cell>
          <cell r="EH150">
            <v>28.799999999999997</v>
          </cell>
          <cell r="EI150">
            <v>5.76</v>
          </cell>
          <cell r="EK150">
            <v>8.370000000000001</v>
          </cell>
          <cell r="EL150">
            <v>3.5999999999999996</v>
          </cell>
          <cell r="EM150">
            <v>13.200000000000001</v>
          </cell>
          <cell r="EN150">
            <v>6.5</v>
          </cell>
          <cell r="EO150">
            <v>0</v>
          </cell>
          <cell r="EP150">
            <v>0</v>
          </cell>
          <cell r="EQ150">
            <v>153</v>
          </cell>
          <cell r="ER150">
            <v>0</v>
          </cell>
          <cell r="ES150" t="str">
            <v>нет</v>
          </cell>
          <cell r="ET150">
            <v>0</v>
          </cell>
          <cell r="EU150">
            <v>0</v>
          </cell>
          <cell r="EV150">
            <v>1</v>
          </cell>
          <cell r="EW150">
            <v>0</v>
          </cell>
          <cell r="EX150">
            <v>0</v>
          </cell>
          <cell r="EY150">
            <v>1</v>
          </cell>
          <cell r="FH150">
            <v>0</v>
          </cell>
          <cell r="FI150">
            <v>4</v>
          </cell>
        </row>
        <row r="151">
          <cell r="A151">
            <v>19369</v>
          </cell>
          <cell r="B151" t="str">
            <v>Перекопская ул. д. 25 к. 2</v>
          </cell>
          <cell r="C151" t="str">
            <v>Перекопская ул.</v>
          </cell>
          <cell r="D151">
            <v>25</v>
          </cell>
          <cell r="E151">
            <v>2</v>
          </cell>
          <cell r="F151" t="str">
            <v>Протокол общего собрания собственников</v>
          </cell>
          <cell r="I151" t="str">
            <v>-</v>
          </cell>
          <cell r="K151" t="str">
            <v>-</v>
          </cell>
          <cell r="L151" t="str">
            <v>договор</v>
          </cell>
          <cell r="M151" t="str">
            <v>за счет регионального оператора</v>
          </cell>
          <cell r="N151">
            <v>1963</v>
          </cell>
          <cell r="O151">
            <v>1963</v>
          </cell>
          <cell r="P151" t="str">
            <v>I-510</v>
          </cell>
          <cell r="Q151" t="str">
            <v>МКД</v>
          </cell>
          <cell r="R151">
            <v>5</v>
          </cell>
          <cell r="S151">
            <v>5</v>
          </cell>
          <cell r="T151">
            <v>3</v>
          </cell>
          <cell r="W151">
            <v>60</v>
          </cell>
          <cell r="X151">
            <v>60</v>
          </cell>
          <cell r="Y151">
            <v>0</v>
          </cell>
          <cell r="Z151">
            <v>0</v>
          </cell>
          <cell r="AA151">
            <v>15</v>
          </cell>
          <cell r="AB151">
            <v>15</v>
          </cell>
          <cell r="AC151">
            <v>0</v>
          </cell>
          <cell r="AF151">
            <v>1</v>
          </cell>
          <cell r="AG151">
            <v>1</v>
          </cell>
          <cell r="AH151">
            <v>2584.2999999999993</v>
          </cell>
          <cell r="AI151">
            <v>2584.2999999999993</v>
          </cell>
          <cell r="AJ151">
            <v>0</v>
          </cell>
          <cell r="AK151">
            <v>1603.2</v>
          </cell>
          <cell r="AL151">
            <v>84.6</v>
          </cell>
          <cell r="AM151">
            <v>256</v>
          </cell>
          <cell r="AN151">
            <v>16</v>
          </cell>
          <cell r="AP151">
            <v>665.6</v>
          </cell>
          <cell r="AQ151">
            <v>109.57000000000001</v>
          </cell>
          <cell r="AR151">
            <v>164.43</v>
          </cell>
          <cell r="AS151">
            <v>0</v>
          </cell>
          <cell r="AT151" t="str">
            <v>Блочные</v>
          </cell>
          <cell r="AU151" t="str">
            <v>рубероид</v>
          </cell>
          <cell r="AV151">
            <v>60</v>
          </cell>
          <cell r="AZ151" t="str">
            <v>нет</v>
          </cell>
          <cell r="BA151" t="str">
            <v>-</v>
          </cell>
          <cell r="BB151" t="str">
            <v>-</v>
          </cell>
          <cell r="BC151" t="str">
            <v>-</v>
          </cell>
          <cell r="BD151" t="str">
            <v>-</v>
          </cell>
          <cell r="BE151" t="str">
            <v>-</v>
          </cell>
          <cell r="BF151" t="str">
            <v>-</v>
          </cell>
          <cell r="BG151" t="str">
            <v>-</v>
          </cell>
          <cell r="BH151" t="str">
            <v>-</v>
          </cell>
          <cell r="BI151" t="str">
            <v>-</v>
          </cell>
          <cell r="BJ151" t="str">
            <v>-</v>
          </cell>
          <cell r="BK151" t="str">
            <v>-</v>
          </cell>
          <cell r="BL151" t="str">
            <v>-</v>
          </cell>
          <cell r="BM151" t="str">
            <v>-</v>
          </cell>
          <cell r="BN151" t="str">
            <v>-</v>
          </cell>
          <cell r="BO151" t="str">
            <v>-</v>
          </cell>
          <cell r="BP151" t="str">
            <v>-</v>
          </cell>
          <cell r="BQ151" t="str">
            <v>ленточный</v>
          </cell>
          <cell r="BS151" t="str">
            <v>Железобетонные</v>
          </cell>
          <cell r="BT151">
            <v>4320</v>
          </cell>
          <cell r="BU151">
            <v>4</v>
          </cell>
          <cell r="BV151" t="str">
            <v>Панельные</v>
          </cell>
          <cell r="BW151">
            <v>1827.5</v>
          </cell>
          <cell r="BX151">
            <v>831</v>
          </cell>
          <cell r="BY151">
            <v>827.5</v>
          </cell>
          <cell r="BZ151">
            <v>331</v>
          </cell>
          <cell r="CA151" t="str">
            <v>окрашенный</v>
          </cell>
          <cell r="CB151">
            <v>1458</v>
          </cell>
          <cell r="CC151">
            <v>1354.8</v>
          </cell>
          <cell r="CD151">
            <v>1</v>
          </cell>
          <cell r="CE151">
            <v>732</v>
          </cell>
          <cell r="CF151" t="str">
            <v>не скатная</v>
          </cell>
          <cell r="CG151">
            <v>125.1</v>
          </cell>
          <cell r="CH151">
            <v>197.9</v>
          </cell>
          <cell r="CI151">
            <v>665.6</v>
          </cell>
          <cell r="CK151">
            <v>0</v>
          </cell>
          <cell r="CL151">
            <v>0</v>
          </cell>
          <cell r="CM151">
            <v>0</v>
          </cell>
          <cell r="CR151">
            <v>0</v>
          </cell>
          <cell r="CZ151">
            <v>1</v>
          </cell>
          <cell r="DA151">
            <v>1</v>
          </cell>
          <cell r="DB151">
            <v>180</v>
          </cell>
          <cell r="DC151">
            <v>1300</v>
          </cell>
          <cell r="DD151">
            <v>33</v>
          </cell>
          <cell r="DE151">
            <v>1317.5</v>
          </cell>
          <cell r="DF151">
            <v>0</v>
          </cell>
          <cell r="DG151">
            <v>0</v>
          </cell>
          <cell r="DH151">
            <v>3</v>
          </cell>
          <cell r="DI151">
            <v>187</v>
          </cell>
          <cell r="DK151">
            <v>39</v>
          </cell>
          <cell r="DL151">
            <v>724.5</v>
          </cell>
          <cell r="DM151">
            <v>60</v>
          </cell>
          <cell r="DO151">
            <v>474.21999999999997</v>
          </cell>
          <cell r="DQ151">
            <v>666</v>
          </cell>
          <cell r="DR151">
            <v>484</v>
          </cell>
          <cell r="DS151">
            <v>87</v>
          </cell>
          <cell r="DT151">
            <v>12</v>
          </cell>
          <cell r="DU151">
            <v>12</v>
          </cell>
          <cell r="DV151">
            <v>15</v>
          </cell>
          <cell r="DW151">
            <v>0</v>
          </cell>
          <cell r="DX151" t="str">
            <v>наружные</v>
          </cell>
          <cell r="EE151">
            <v>12</v>
          </cell>
          <cell r="EF151">
            <v>22.1</v>
          </cell>
          <cell r="EG151">
            <v>6</v>
          </cell>
          <cell r="EH151">
            <v>28.799999999999997</v>
          </cell>
          <cell r="EI151">
            <v>5.76</v>
          </cell>
          <cell r="EK151">
            <v>8.370000000000001</v>
          </cell>
          <cell r="EL151">
            <v>3.5999999999999996</v>
          </cell>
          <cell r="EM151">
            <v>13.200000000000001</v>
          </cell>
          <cell r="EN151">
            <v>6.5</v>
          </cell>
          <cell r="EO151">
            <v>0</v>
          </cell>
          <cell r="EP151">
            <v>0</v>
          </cell>
          <cell r="EQ151">
            <v>158</v>
          </cell>
          <cell r="ER151">
            <v>0</v>
          </cell>
          <cell r="ES151" t="str">
            <v>нет</v>
          </cell>
          <cell r="ET151">
            <v>0</v>
          </cell>
          <cell r="EU151">
            <v>0</v>
          </cell>
          <cell r="EV151">
            <v>1</v>
          </cell>
          <cell r="EW151">
            <v>0</v>
          </cell>
          <cell r="EX151">
            <v>0</v>
          </cell>
          <cell r="EY151">
            <v>1</v>
          </cell>
          <cell r="FH151">
            <v>0</v>
          </cell>
          <cell r="FI151">
            <v>4</v>
          </cell>
        </row>
        <row r="152">
          <cell r="A152">
            <v>31190</v>
          </cell>
          <cell r="B152" t="str">
            <v>Перекопская ул. д. 26 к. 1</v>
          </cell>
          <cell r="C152" t="str">
            <v>Перекопская ул.</v>
          </cell>
          <cell r="D152">
            <v>26</v>
          </cell>
          <cell r="E152">
            <v>1</v>
          </cell>
          <cell r="F152" t="str">
            <v>Протокол общего собрания собственников</v>
          </cell>
          <cell r="I152" t="str">
            <v>-</v>
          </cell>
          <cell r="K152" t="str">
            <v>-</v>
          </cell>
          <cell r="L152" t="str">
            <v>договор</v>
          </cell>
          <cell r="M152" t="str">
            <v>за счет регионального оператора</v>
          </cell>
          <cell r="N152">
            <v>1976</v>
          </cell>
          <cell r="O152">
            <v>1976</v>
          </cell>
          <cell r="P152" t="str">
            <v>П-3</v>
          </cell>
          <cell r="Q152" t="str">
            <v>МКД</v>
          </cell>
          <cell r="R152">
            <v>17</v>
          </cell>
          <cell r="S152">
            <v>17</v>
          </cell>
          <cell r="T152">
            <v>2</v>
          </cell>
          <cell r="U152">
            <v>4</v>
          </cell>
          <cell r="W152">
            <v>129</v>
          </cell>
          <cell r="X152">
            <v>128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>
            <v>4</v>
          </cell>
          <cell r="AD152">
            <v>32</v>
          </cell>
          <cell r="AF152">
            <v>1</v>
          </cell>
          <cell r="AG152">
            <v>1</v>
          </cell>
          <cell r="AH152">
            <v>8148.6</v>
          </cell>
          <cell r="AI152">
            <v>8134.3</v>
          </cell>
          <cell r="AJ152">
            <v>14.3</v>
          </cell>
          <cell r="AK152">
            <v>2717.4</v>
          </cell>
          <cell r="AL152">
            <v>320</v>
          </cell>
          <cell r="AM152">
            <v>418</v>
          </cell>
          <cell r="AN152">
            <v>834</v>
          </cell>
          <cell r="AP152">
            <v>732.7</v>
          </cell>
          <cell r="AQ152">
            <v>179.89</v>
          </cell>
          <cell r="AR152">
            <v>646.11</v>
          </cell>
          <cell r="AS152">
            <v>0</v>
          </cell>
          <cell r="AT152" t="str">
            <v>Панельные</v>
          </cell>
          <cell r="AU152" t="str">
            <v>совмещ. ж/б основанию</v>
          </cell>
          <cell r="AV152">
            <v>128</v>
          </cell>
          <cell r="AZ152" t="str">
            <v>нет</v>
          </cell>
          <cell r="BA152" t="str">
            <v>-</v>
          </cell>
          <cell r="BB152" t="str">
            <v>-</v>
          </cell>
          <cell r="BC152" t="str">
            <v>-</v>
          </cell>
          <cell r="BD152" t="str">
            <v>-</v>
          </cell>
          <cell r="BE152" t="str">
            <v>-</v>
          </cell>
          <cell r="BF152" t="str">
            <v>-</v>
          </cell>
          <cell r="BG152" t="str">
            <v>-</v>
          </cell>
          <cell r="BH152" t="str">
            <v>-</v>
          </cell>
          <cell r="BI152" t="str">
            <v>-</v>
          </cell>
          <cell r="BJ152" t="str">
            <v>-</v>
          </cell>
          <cell r="BK152" t="str">
            <v>-</v>
          </cell>
          <cell r="BL152" t="str">
            <v>-</v>
          </cell>
          <cell r="BM152" t="str">
            <v>-</v>
          </cell>
          <cell r="BN152" t="str">
            <v>-</v>
          </cell>
          <cell r="BO152" t="str">
            <v>-</v>
          </cell>
          <cell r="BP152" t="str">
            <v>-</v>
          </cell>
          <cell r="BQ152" t="str">
            <v>ленточный</v>
          </cell>
          <cell r="BS152" t="str">
            <v>Железобетонные</v>
          </cell>
          <cell r="BT152">
            <v>0</v>
          </cell>
          <cell r="BU152">
            <v>3</v>
          </cell>
          <cell r="BV152" t="str">
            <v>Панельные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 t="str">
            <v>окрашенный</v>
          </cell>
          <cell r="CB152">
            <v>0</v>
          </cell>
          <cell r="CC152">
            <v>0</v>
          </cell>
          <cell r="CD152">
            <v>1</v>
          </cell>
          <cell r="CE152">
            <v>834</v>
          </cell>
          <cell r="CF152" t="str">
            <v>не скатная</v>
          </cell>
          <cell r="CG152">
            <v>0</v>
          </cell>
          <cell r="CH152">
            <v>0</v>
          </cell>
          <cell r="CI152">
            <v>732.7</v>
          </cell>
          <cell r="CJ152" t="str">
            <v>На лестничной клетке</v>
          </cell>
          <cell r="CK152">
            <v>2</v>
          </cell>
          <cell r="CL152">
            <v>84.16</v>
          </cell>
          <cell r="CM152">
            <v>0</v>
          </cell>
          <cell r="CR152">
            <v>14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K152">
            <v>0</v>
          </cell>
          <cell r="DL152">
            <v>0</v>
          </cell>
          <cell r="DM152">
            <v>128</v>
          </cell>
          <cell r="DO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8</v>
          </cell>
          <cell r="DU152">
            <v>0</v>
          </cell>
          <cell r="DV152">
            <v>0</v>
          </cell>
          <cell r="DW152">
            <v>0</v>
          </cell>
          <cell r="DX152" t="str">
            <v>внутренние</v>
          </cell>
          <cell r="EE152">
            <v>0</v>
          </cell>
          <cell r="EF152">
            <v>49.3</v>
          </cell>
          <cell r="EG152">
            <v>0</v>
          </cell>
          <cell r="EH152">
            <v>0</v>
          </cell>
          <cell r="EI152">
            <v>14.28</v>
          </cell>
          <cell r="EK152">
            <v>5.58</v>
          </cell>
          <cell r="EL152">
            <v>30.6</v>
          </cell>
          <cell r="EM152">
            <v>29.92</v>
          </cell>
          <cell r="EN152">
            <v>14.3</v>
          </cell>
          <cell r="EO152">
            <v>21.6</v>
          </cell>
          <cell r="EP152">
            <v>13.4</v>
          </cell>
          <cell r="EQ152">
            <v>326</v>
          </cell>
          <cell r="ER152">
            <v>1.29</v>
          </cell>
          <cell r="ES152" t="str">
            <v>на 1-м этаже</v>
          </cell>
          <cell r="ET152" t="str">
            <v>Переносной</v>
          </cell>
          <cell r="EU152">
            <v>0</v>
          </cell>
          <cell r="EV152">
            <v>1</v>
          </cell>
          <cell r="EW152">
            <v>0</v>
          </cell>
          <cell r="EX152">
            <v>0</v>
          </cell>
          <cell r="EY152">
            <v>3</v>
          </cell>
          <cell r="FH152">
            <v>0</v>
          </cell>
          <cell r="FI152">
            <v>3</v>
          </cell>
        </row>
        <row r="153">
          <cell r="A153">
            <v>31189</v>
          </cell>
          <cell r="B153" t="str">
            <v>Перекопская ул. д. 26</v>
          </cell>
          <cell r="C153" t="str">
            <v>Перекопская ул.</v>
          </cell>
          <cell r="D153">
            <v>26</v>
          </cell>
          <cell r="F153" t="str">
            <v>Протокол общего собрания собственников</v>
          </cell>
          <cell r="I153" t="str">
            <v>-</v>
          </cell>
          <cell r="K153" t="str">
            <v>-</v>
          </cell>
          <cell r="L153" t="str">
            <v>договор</v>
          </cell>
          <cell r="M153" t="str">
            <v>за счет регионального оператора</v>
          </cell>
          <cell r="N153">
            <v>1976</v>
          </cell>
          <cell r="O153">
            <v>1976</v>
          </cell>
          <cell r="P153" t="str">
            <v>II-49</v>
          </cell>
          <cell r="Q153" t="str">
            <v>МКД</v>
          </cell>
          <cell r="R153">
            <v>9</v>
          </cell>
          <cell r="S153">
            <v>9</v>
          </cell>
          <cell r="T153">
            <v>4</v>
          </cell>
          <cell r="U153">
            <v>4</v>
          </cell>
          <cell r="W153">
            <v>144</v>
          </cell>
          <cell r="X153">
            <v>144</v>
          </cell>
          <cell r="Y153">
            <v>0</v>
          </cell>
          <cell r="Z153">
            <v>0</v>
          </cell>
          <cell r="AA153">
            <v>36</v>
          </cell>
          <cell r="AB153">
            <v>36</v>
          </cell>
          <cell r="AC153">
            <v>8</v>
          </cell>
          <cell r="AF153">
            <v>0</v>
          </cell>
          <cell r="AG153">
            <v>1</v>
          </cell>
          <cell r="AH153">
            <v>6895.2000000000025</v>
          </cell>
          <cell r="AI153">
            <v>6895.2000000000025</v>
          </cell>
          <cell r="AJ153">
            <v>0</v>
          </cell>
          <cell r="AK153">
            <v>1892.7</v>
          </cell>
          <cell r="AL153">
            <v>202.8</v>
          </cell>
          <cell r="AM153">
            <v>772</v>
          </cell>
          <cell r="AN153">
            <v>65</v>
          </cell>
          <cell r="AP153">
            <v>0</v>
          </cell>
          <cell r="AQ153">
            <v>171.47</v>
          </cell>
          <cell r="AR153">
            <v>665.53</v>
          </cell>
          <cell r="AS153">
            <v>38.4</v>
          </cell>
          <cell r="AT153" t="str">
            <v>Панельные</v>
          </cell>
          <cell r="AU153" t="str">
            <v>рулонная</v>
          </cell>
          <cell r="AV153">
            <v>144</v>
          </cell>
          <cell r="AZ153" t="str">
            <v>нет</v>
          </cell>
          <cell r="BA153" t="str">
            <v>-</v>
          </cell>
          <cell r="BB153" t="str">
            <v>-</v>
          </cell>
          <cell r="BC153" t="str">
            <v>-</v>
          </cell>
          <cell r="BD153" t="str">
            <v>-</v>
          </cell>
          <cell r="BE153" t="str">
            <v>-</v>
          </cell>
          <cell r="BF153" t="str">
            <v>-</v>
          </cell>
          <cell r="BG153" t="str">
            <v>-</v>
          </cell>
          <cell r="BH153" t="str">
            <v>-</v>
          </cell>
          <cell r="BI153" t="str">
            <v>-</v>
          </cell>
          <cell r="BJ153" t="str">
            <v>-</v>
          </cell>
          <cell r="BK153" t="str">
            <v>-</v>
          </cell>
          <cell r="BL153" t="str">
            <v>-</v>
          </cell>
          <cell r="BM153" t="str">
            <v>-</v>
          </cell>
          <cell r="BN153" t="str">
            <v>-</v>
          </cell>
          <cell r="BO153" t="str">
            <v>-</v>
          </cell>
          <cell r="BP153" t="str">
            <v>-</v>
          </cell>
          <cell r="BQ153" t="str">
            <v>ленточный</v>
          </cell>
          <cell r="BS153" t="str">
            <v>Железобетонные</v>
          </cell>
          <cell r="BT153">
            <v>11268</v>
          </cell>
          <cell r="BU153">
            <v>5</v>
          </cell>
          <cell r="BV153" t="str">
            <v>Панельные</v>
          </cell>
          <cell r="BW153">
            <v>1560</v>
          </cell>
          <cell r="BX153">
            <v>835</v>
          </cell>
          <cell r="BY153">
            <v>1560</v>
          </cell>
          <cell r="BZ153">
            <v>835</v>
          </cell>
          <cell r="CA153" t="str">
            <v>облицованный плиткой</v>
          </cell>
          <cell r="CB153">
            <v>5180</v>
          </cell>
          <cell r="CC153">
            <v>3221</v>
          </cell>
          <cell r="CD153">
            <v>1</v>
          </cell>
          <cell r="CE153">
            <v>1161</v>
          </cell>
          <cell r="CF153" t="str">
            <v>не скатная</v>
          </cell>
          <cell r="CG153">
            <v>0</v>
          </cell>
          <cell r="CH153">
            <v>0</v>
          </cell>
          <cell r="CI153">
            <v>1055.7</v>
          </cell>
          <cell r="CJ153" t="str">
            <v>На лестничной клетке</v>
          </cell>
          <cell r="CK153">
            <v>4</v>
          </cell>
          <cell r="CL153">
            <v>94.679999999999993</v>
          </cell>
          <cell r="CM153">
            <v>32</v>
          </cell>
          <cell r="CR153">
            <v>6.4</v>
          </cell>
          <cell r="CZ153">
            <v>36</v>
          </cell>
          <cell r="DA153">
            <v>20</v>
          </cell>
          <cell r="DB153">
            <v>540</v>
          </cell>
          <cell r="DC153">
            <v>2356</v>
          </cell>
          <cell r="DD153">
            <v>224</v>
          </cell>
          <cell r="DE153">
            <v>3564</v>
          </cell>
          <cell r="DF153">
            <v>0</v>
          </cell>
          <cell r="DG153">
            <v>0</v>
          </cell>
          <cell r="DH153">
            <v>4</v>
          </cell>
          <cell r="DI153">
            <v>504</v>
          </cell>
          <cell r="DK153">
            <v>106</v>
          </cell>
          <cell r="DL153">
            <v>1648</v>
          </cell>
          <cell r="DM153">
            <v>144</v>
          </cell>
          <cell r="DO153">
            <v>1528</v>
          </cell>
          <cell r="DQ153">
            <v>1264</v>
          </cell>
          <cell r="DR153">
            <v>0</v>
          </cell>
          <cell r="DS153">
            <v>161</v>
          </cell>
          <cell r="DT153">
            <v>16</v>
          </cell>
          <cell r="DU153">
            <v>16</v>
          </cell>
          <cell r="DV153">
            <v>16</v>
          </cell>
          <cell r="DW153">
            <v>0</v>
          </cell>
          <cell r="DX153" t="str">
            <v>внутренние</v>
          </cell>
          <cell r="EE153">
            <v>36</v>
          </cell>
          <cell r="EF153">
            <v>107.6</v>
          </cell>
          <cell r="EG153">
            <v>28</v>
          </cell>
          <cell r="EH153">
            <v>134.4</v>
          </cell>
          <cell r="EI153">
            <v>15.12</v>
          </cell>
          <cell r="EK153">
            <v>11.16</v>
          </cell>
          <cell r="EL153">
            <v>8.64</v>
          </cell>
          <cell r="EM153">
            <v>87.12</v>
          </cell>
          <cell r="EN153">
            <v>15.600000000000001</v>
          </cell>
          <cell r="EO153">
            <v>43.2</v>
          </cell>
          <cell r="EP153">
            <v>11.4</v>
          </cell>
          <cell r="EQ153">
            <v>371</v>
          </cell>
          <cell r="ER153">
            <v>1.47</v>
          </cell>
          <cell r="ES153" t="str">
            <v>на 1-м этаже</v>
          </cell>
          <cell r="ET153" t="str">
            <v>Переносной</v>
          </cell>
          <cell r="EU153">
            <v>0</v>
          </cell>
          <cell r="EV153">
            <v>1</v>
          </cell>
          <cell r="EW153">
            <v>0</v>
          </cell>
          <cell r="EX153">
            <v>0</v>
          </cell>
          <cell r="EY153">
            <v>2</v>
          </cell>
          <cell r="FH153">
            <v>0</v>
          </cell>
          <cell r="FI153">
            <v>5</v>
          </cell>
        </row>
        <row r="154">
          <cell r="A154">
            <v>19370</v>
          </cell>
          <cell r="B154" t="str">
            <v>Перекопская ул. д. 27 к. 1</v>
          </cell>
          <cell r="C154" t="str">
            <v>Перекопская ул.</v>
          </cell>
          <cell r="D154">
            <v>27</v>
          </cell>
          <cell r="E154">
            <v>1</v>
          </cell>
          <cell r="F154" t="str">
            <v>Протокол общего собрания собственников</v>
          </cell>
          <cell r="I154" t="str">
            <v>-</v>
          </cell>
          <cell r="K154" t="str">
            <v>-</v>
          </cell>
          <cell r="L154" t="str">
            <v>договор</v>
          </cell>
          <cell r="M154" t="str">
            <v>за счет регионального оператора</v>
          </cell>
          <cell r="N154">
            <v>1963</v>
          </cell>
          <cell r="O154">
            <v>1963</v>
          </cell>
          <cell r="P154" t="str">
            <v>I-510</v>
          </cell>
          <cell r="Q154" t="str">
            <v>МКД</v>
          </cell>
          <cell r="R154">
            <v>5</v>
          </cell>
          <cell r="S154">
            <v>5</v>
          </cell>
          <cell r="T154">
            <v>2</v>
          </cell>
          <cell r="W154">
            <v>41</v>
          </cell>
          <cell r="X154">
            <v>40</v>
          </cell>
          <cell r="Y154">
            <v>1</v>
          </cell>
          <cell r="Z154">
            <v>1</v>
          </cell>
          <cell r="AA154">
            <v>10</v>
          </cell>
          <cell r="AB154">
            <v>18</v>
          </cell>
          <cell r="AC154">
            <v>0</v>
          </cell>
          <cell r="AF154">
            <v>1</v>
          </cell>
          <cell r="AG154">
            <v>1</v>
          </cell>
          <cell r="AH154">
            <v>1642.3999999999999</v>
          </cell>
          <cell r="AI154">
            <v>1637.6</v>
          </cell>
          <cell r="AJ154">
            <v>4.8</v>
          </cell>
          <cell r="AK154">
            <v>1040.4000000000001</v>
          </cell>
          <cell r="AL154">
            <v>198.5</v>
          </cell>
          <cell r="AM154">
            <v>187</v>
          </cell>
          <cell r="AN154">
            <v>3</v>
          </cell>
          <cell r="AP154">
            <v>425.2</v>
          </cell>
          <cell r="AQ154">
            <v>82.149999999999991</v>
          </cell>
          <cell r="AR154">
            <v>123.85000000000001</v>
          </cell>
          <cell r="AS154">
            <v>0</v>
          </cell>
          <cell r="AT154" t="str">
            <v>Блочные</v>
          </cell>
          <cell r="AU154" t="str">
            <v>рубероид</v>
          </cell>
          <cell r="AV154">
            <v>40</v>
          </cell>
          <cell r="AZ154" t="str">
            <v>нет</v>
          </cell>
          <cell r="BA154" t="str">
            <v>-</v>
          </cell>
          <cell r="BB154" t="str">
            <v>-</v>
          </cell>
          <cell r="BC154" t="str">
            <v>-</v>
          </cell>
          <cell r="BD154" t="str">
            <v>-</v>
          </cell>
          <cell r="BE154" t="str">
            <v>-</v>
          </cell>
          <cell r="BF154" t="str">
            <v>-</v>
          </cell>
          <cell r="BG154" t="str">
            <v>-</v>
          </cell>
          <cell r="BH154" t="str">
            <v>-</v>
          </cell>
          <cell r="BI154" t="str">
            <v>-</v>
          </cell>
          <cell r="BJ154" t="str">
            <v>-</v>
          </cell>
          <cell r="BK154" t="str">
            <v>-</v>
          </cell>
          <cell r="BL154" t="str">
            <v>-</v>
          </cell>
          <cell r="BM154" t="str">
            <v>-</v>
          </cell>
          <cell r="BN154" t="str">
            <v>-</v>
          </cell>
          <cell r="BO154" t="str">
            <v>-</v>
          </cell>
          <cell r="BP154" t="str">
            <v>-</v>
          </cell>
          <cell r="BQ154" t="str">
            <v>ленточный</v>
          </cell>
          <cell r="BS154" t="str">
            <v>Железобетонные</v>
          </cell>
          <cell r="BT154">
            <v>3880</v>
          </cell>
          <cell r="BU154">
            <v>3</v>
          </cell>
          <cell r="BV154" t="str">
            <v>Панельные</v>
          </cell>
          <cell r="BW154">
            <v>492.5</v>
          </cell>
          <cell r="BX154">
            <v>197</v>
          </cell>
          <cell r="BY154">
            <v>492.5</v>
          </cell>
          <cell r="BZ154">
            <v>197</v>
          </cell>
          <cell r="CA154" t="str">
            <v>окрашенный</v>
          </cell>
          <cell r="CB154">
            <v>926</v>
          </cell>
          <cell r="CC154">
            <v>861</v>
          </cell>
          <cell r="CD154">
            <v>1</v>
          </cell>
          <cell r="CE154">
            <v>468</v>
          </cell>
          <cell r="CF154" t="str">
            <v>не скатная</v>
          </cell>
          <cell r="CG154">
            <v>80</v>
          </cell>
          <cell r="CH154">
            <v>126.5</v>
          </cell>
          <cell r="CI154">
            <v>425.2</v>
          </cell>
          <cell r="CK154">
            <v>0</v>
          </cell>
          <cell r="CL154">
            <v>0</v>
          </cell>
          <cell r="CM154">
            <v>0</v>
          </cell>
          <cell r="CR154">
            <v>0</v>
          </cell>
          <cell r="CZ154">
            <v>1</v>
          </cell>
          <cell r="DA154">
            <v>1</v>
          </cell>
          <cell r="DB154">
            <v>81</v>
          </cell>
          <cell r="DC154">
            <v>200</v>
          </cell>
          <cell r="DD154">
            <v>24</v>
          </cell>
          <cell r="DE154">
            <v>1016.5</v>
          </cell>
          <cell r="DF154">
            <v>0</v>
          </cell>
          <cell r="DG154">
            <v>0</v>
          </cell>
          <cell r="DH154">
            <v>2</v>
          </cell>
          <cell r="DI154">
            <v>124</v>
          </cell>
          <cell r="DK154">
            <v>52</v>
          </cell>
          <cell r="DL154">
            <v>467.5</v>
          </cell>
          <cell r="DM154">
            <v>40</v>
          </cell>
          <cell r="DO154">
            <v>483.5</v>
          </cell>
          <cell r="DQ154">
            <v>324</v>
          </cell>
          <cell r="DR154">
            <v>197</v>
          </cell>
          <cell r="DS154">
            <v>43</v>
          </cell>
          <cell r="DT154">
            <v>8</v>
          </cell>
          <cell r="DU154">
            <v>8</v>
          </cell>
          <cell r="DV154">
            <v>8</v>
          </cell>
          <cell r="DW154">
            <v>0</v>
          </cell>
          <cell r="DX154" t="str">
            <v>наружные</v>
          </cell>
          <cell r="EE154">
            <v>16</v>
          </cell>
          <cell r="EF154">
            <v>14.8</v>
          </cell>
          <cell r="EG154">
            <v>4</v>
          </cell>
          <cell r="EH154">
            <v>19.2</v>
          </cell>
          <cell r="EI154">
            <v>3.84</v>
          </cell>
          <cell r="EK154">
            <v>5.58</v>
          </cell>
          <cell r="EL154">
            <v>2.4</v>
          </cell>
          <cell r="EM154">
            <v>8.8000000000000007</v>
          </cell>
          <cell r="EN154">
            <v>4.55</v>
          </cell>
          <cell r="EO154">
            <v>0</v>
          </cell>
          <cell r="EP154">
            <v>0</v>
          </cell>
          <cell r="EQ154">
            <v>93</v>
          </cell>
          <cell r="ER154">
            <v>0</v>
          </cell>
          <cell r="ES154" t="str">
            <v>нет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1</v>
          </cell>
          <cell r="FH154">
            <v>0</v>
          </cell>
          <cell r="FI154">
            <v>3</v>
          </cell>
        </row>
        <row r="155">
          <cell r="A155">
            <v>19371</v>
          </cell>
          <cell r="B155" t="str">
            <v>Перекопская ул. д. 27 к. 2</v>
          </cell>
          <cell r="C155" t="str">
            <v>Перекопская ул.</v>
          </cell>
          <cell r="D155">
            <v>27</v>
          </cell>
          <cell r="E155">
            <v>2</v>
          </cell>
          <cell r="F155" t="str">
            <v>Протокол общего собрания собственников</v>
          </cell>
          <cell r="I155" t="str">
            <v>-</v>
          </cell>
          <cell r="K155" t="str">
            <v>-</v>
          </cell>
          <cell r="L155" t="str">
            <v>договор</v>
          </cell>
          <cell r="M155" t="str">
            <v>за счет регионального оператора</v>
          </cell>
          <cell r="N155">
            <v>1963</v>
          </cell>
          <cell r="O155">
            <v>1963</v>
          </cell>
          <cell r="P155" t="str">
            <v>I-510</v>
          </cell>
          <cell r="Q155" t="str">
            <v>МКД</v>
          </cell>
          <cell r="R155">
            <v>5</v>
          </cell>
          <cell r="S155">
            <v>5</v>
          </cell>
          <cell r="T155">
            <v>3</v>
          </cell>
          <cell r="W155">
            <v>60</v>
          </cell>
          <cell r="X155">
            <v>60</v>
          </cell>
          <cell r="Y155">
            <v>0</v>
          </cell>
          <cell r="Z155">
            <v>0</v>
          </cell>
          <cell r="AA155">
            <v>15</v>
          </cell>
          <cell r="AB155">
            <v>15</v>
          </cell>
          <cell r="AC155">
            <v>0</v>
          </cell>
          <cell r="AF155">
            <v>1</v>
          </cell>
          <cell r="AG155">
            <v>1</v>
          </cell>
          <cell r="AH155">
            <v>2574.8000000000002</v>
          </cell>
          <cell r="AI155">
            <v>2574.8000000000002</v>
          </cell>
          <cell r="AJ155">
            <v>0</v>
          </cell>
          <cell r="AK155">
            <v>1624</v>
          </cell>
          <cell r="AL155">
            <v>84.6</v>
          </cell>
          <cell r="AM155">
            <v>284</v>
          </cell>
          <cell r="AP155">
            <v>670</v>
          </cell>
          <cell r="AQ155">
            <v>113.7</v>
          </cell>
          <cell r="AR155">
            <v>170.3</v>
          </cell>
          <cell r="AS155">
            <v>0</v>
          </cell>
          <cell r="AT155" t="str">
            <v>Блочные</v>
          </cell>
          <cell r="AU155" t="str">
            <v>рубероид</v>
          </cell>
          <cell r="AV155">
            <v>60</v>
          </cell>
          <cell r="AZ155" t="str">
            <v>нет</v>
          </cell>
          <cell r="BA155" t="str">
            <v>-</v>
          </cell>
          <cell r="BB155" t="str">
            <v>-</v>
          </cell>
          <cell r="BC155" t="str">
            <v>-</v>
          </cell>
          <cell r="BD155" t="str">
            <v>-</v>
          </cell>
          <cell r="BE155" t="str">
            <v>-</v>
          </cell>
          <cell r="BF155" t="str">
            <v>-</v>
          </cell>
          <cell r="BG155" t="str">
            <v>-</v>
          </cell>
          <cell r="BH155" t="str">
            <v>-</v>
          </cell>
          <cell r="BI155" t="str">
            <v>-</v>
          </cell>
          <cell r="BJ155" t="str">
            <v>-</v>
          </cell>
          <cell r="BK155" t="str">
            <v>-</v>
          </cell>
          <cell r="BL155" t="str">
            <v>-</v>
          </cell>
          <cell r="BM155" t="str">
            <v>-</v>
          </cell>
          <cell r="BN155" t="str">
            <v>-</v>
          </cell>
          <cell r="BO155" t="str">
            <v>-</v>
          </cell>
          <cell r="BP155" t="str">
            <v>-</v>
          </cell>
          <cell r="BQ155" t="str">
            <v>ленточный</v>
          </cell>
          <cell r="BS155" t="str">
            <v>Железобетонные</v>
          </cell>
          <cell r="BT155">
            <v>4320</v>
          </cell>
          <cell r="BU155">
            <v>4</v>
          </cell>
          <cell r="BV155" t="str">
            <v>Панельные</v>
          </cell>
          <cell r="BW155">
            <v>1827.5</v>
          </cell>
          <cell r="BX155">
            <v>831</v>
          </cell>
          <cell r="BY155">
            <v>827.5</v>
          </cell>
          <cell r="BZ155">
            <v>331</v>
          </cell>
          <cell r="CA155" t="str">
            <v>окрашенный</v>
          </cell>
          <cell r="CB155">
            <v>1458</v>
          </cell>
          <cell r="CC155">
            <v>1354.8</v>
          </cell>
          <cell r="CD155">
            <v>1</v>
          </cell>
          <cell r="CE155">
            <v>737</v>
          </cell>
          <cell r="CF155" t="str">
            <v>не скатная</v>
          </cell>
          <cell r="CG155">
            <v>125.1</v>
          </cell>
          <cell r="CH155">
            <v>197.9</v>
          </cell>
          <cell r="CI155">
            <v>670</v>
          </cell>
          <cell r="CK155">
            <v>0</v>
          </cell>
          <cell r="CL155">
            <v>0</v>
          </cell>
          <cell r="CM155">
            <v>0</v>
          </cell>
          <cell r="CR155">
            <v>0</v>
          </cell>
          <cell r="CZ155">
            <v>1</v>
          </cell>
          <cell r="DA155">
            <v>1</v>
          </cell>
          <cell r="DB155">
            <v>180</v>
          </cell>
          <cell r="DC155">
            <v>1300</v>
          </cell>
          <cell r="DD155">
            <v>33</v>
          </cell>
          <cell r="DE155">
            <v>1317.5</v>
          </cell>
          <cell r="DF155">
            <v>0</v>
          </cell>
          <cell r="DG155">
            <v>0</v>
          </cell>
          <cell r="DH155">
            <v>3</v>
          </cell>
          <cell r="DI155">
            <v>187</v>
          </cell>
          <cell r="DK155">
            <v>39</v>
          </cell>
          <cell r="DL155">
            <v>724.5</v>
          </cell>
          <cell r="DM155">
            <v>60</v>
          </cell>
          <cell r="DO155">
            <v>474.21999999999997</v>
          </cell>
          <cell r="DQ155">
            <v>666</v>
          </cell>
          <cell r="DR155">
            <v>484</v>
          </cell>
          <cell r="DS155">
            <v>87</v>
          </cell>
          <cell r="DT155">
            <v>12</v>
          </cell>
          <cell r="DU155">
            <v>12</v>
          </cell>
          <cell r="DV155">
            <v>15</v>
          </cell>
          <cell r="DW155">
            <v>0</v>
          </cell>
          <cell r="DX155" t="str">
            <v>наружные</v>
          </cell>
          <cell r="EE155">
            <v>12</v>
          </cell>
          <cell r="EF155">
            <v>22.1</v>
          </cell>
          <cell r="EG155">
            <v>6</v>
          </cell>
          <cell r="EH155">
            <v>28.799999999999997</v>
          </cell>
          <cell r="EI155">
            <v>5.76</v>
          </cell>
          <cell r="EK155">
            <v>8.370000000000001</v>
          </cell>
          <cell r="EL155">
            <v>3.5999999999999996</v>
          </cell>
          <cell r="EM155">
            <v>13.200000000000001</v>
          </cell>
          <cell r="EN155">
            <v>6.5</v>
          </cell>
          <cell r="EO155">
            <v>0</v>
          </cell>
          <cell r="EP155">
            <v>0</v>
          </cell>
          <cell r="EQ155">
            <v>145</v>
          </cell>
          <cell r="ER155">
            <v>0</v>
          </cell>
          <cell r="ES155" t="str">
            <v>нет</v>
          </cell>
          <cell r="ET155">
            <v>0</v>
          </cell>
          <cell r="EU155">
            <v>0</v>
          </cell>
          <cell r="EV155">
            <v>1</v>
          </cell>
          <cell r="EW155">
            <v>0</v>
          </cell>
          <cell r="EX155">
            <v>0</v>
          </cell>
          <cell r="EY155">
            <v>1</v>
          </cell>
          <cell r="FH155">
            <v>0</v>
          </cell>
          <cell r="FI155">
            <v>4</v>
          </cell>
        </row>
        <row r="156">
          <cell r="A156">
            <v>19372</v>
          </cell>
          <cell r="B156" t="str">
            <v>Перекопская ул. д. 29</v>
          </cell>
          <cell r="C156" t="str">
            <v>Перекопская ул.</v>
          </cell>
          <cell r="D156">
            <v>29</v>
          </cell>
          <cell r="F156" t="str">
            <v>Протокол общего собрания собственников</v>
          </cell>
          <cell r="I156" t="str">
            <v>-</v>
          </cell>
          <cell r="K156" t="str">
            <v>-</v>
          </cell>
          <cell r="L156" t="str">
            <v>договор</v>
          </cell>
          <cell r="M156" t="str">
            <v>за счет регионального оператора</v>
          </cell>
          <cell r="N156">
            <v>1962</v>
          </cell>
          <cell r="O156">
            <v>1962</v>
          </cell>
          <cell r="P156" t="str">
            <v>I-510</v>
          </cell>
          <cell r="Q156" t="str">
            <v>МКД</v>
          </cell>
          <cell r="R156">
            <v>5</v>
          </cell>
          <cell r="S156">
            <v>5</v>
          </cell>
          <cell r="T156">
            <v>3</v>
          </cell>
          <cell r="W156">
            <v>60</v>
          </cell>
          <cell r="X156">
            <v>60</v>
          </cell>
          <cell r="Y156">
            <v>0</v>
          </cell>
          <cell r="Z156">
            <v>0</v>
          </cell>
          <cell r="AA156">
            <v>15</v>
          </cell>
          <cell r="AB156">
            <v>15</v>
          </cell>
          <cell r="AC156">
            <v>0</v>
          </cell>
          <cell r="AF156">
            <v>1</v>
          </cell>
          <cell r="AG156">
            <v>1</v>
          </cell>
          <cell r="AH156">
            <v>2569</v>
          </cell>
          <cell r="AI156">
            <v>2569</v>
          </cell>
          <cell r="AJ156">
            <v>0</v>
          </cell>
          <cell r="AK156">
            <v>1625</v>
          </cell>
          <cell r="AL156">
            <v>84.6</v>
          </cell>
          <cell r="AM156">
            <v>296</v>
          </cell>
          <cell r="AP156">
            <v>664.5</v>
          </cell>
          <cell r="AQ156">
            <v>112.75</v>
          </cell>
          <cell r="AR156">
            <v>183.25</v>
          </cell>
          <cell r="AS156">
            <v>0</v>
          </cell>
          <cell r="AT156" t="str">
            <v>Блочные</v>
          </cell>
          <cell r="AU156" t="str">
            <v>рубероид</v>
          </cell>
          <cell r="AV156">
            <v>60</v>
          </cell>
          <cell r="AZ156" t="str">
            <v>нет</v>
          </cell>
          <cell r="BA156" t="str">
            <v>-</v>
          </cell>
          <cell r="BB156" t="str">
            <v>-</v>
          </cell>
          <cell r="BC156" t="str">
            <v>-</v>
          </cell>
          <cell r="BD156" t="str">
            <v>-</v>
          </cell>
          <cell r="BE156" t="str">
            <v>-</v>
          </cell>
          <cell r="BF156" t="str">
            <v>-</v>
          </cell>
          <cell r="BG156" t="str">
            <v>-</v>
          </cell>
          <cell r="BH156" t="str">
            <v>-</v>
          </cell>
          <cell r="BI156" t="str">
            <v>-</v>
          </cell>
          <cell r="BJ156" t="str">
            <v>-</v>
          </cell>
          <cell r="BK156" t="str">
            <v>-</v>
          </cell>
          <cell r="BL156" t="str">
            <v>-</v>
          </cell>
          <cell r="BM156" t="str">
            <v>-</v>
          </cell>
          <cell r="BN156" t="str">
            <v>-</v>
          </cell>
          <cell r="BO156" t="str">
            <v>-</v>
          </cell>
          <cell r="BP156" t="str">
            <v>-</v>
          </cell>
          <cell r="BQ156" t="str">
            <v>ленточный</v>
          </cell>
          <cell r="BS156" t="str">
            <v>Железобетонные</v>
          </cell>
          <cell r="BT156">
            <v>4320</v>
          </cell>
          <cell r="BU156">
            <v>4</v>
          </cell>
          <cell r="BV156" t="str">
            <v>Панельные</v>
          </cell>
          <cell r="BW156">
            <v>1827.5</v>
          </cell>
          <cell r="BX156">
            <v>831</v>
          </cell>
          <cell r="BY156">
            <v>827.5</v>
          </cell>
          <cell r="BZ156">
            <v>331</v>
          </cell>
          <cell r="CA156" t="str">
            <v>окрашенный</v>
          </cell>
          <cell r="CB156">
            <v>1458</v>
          </cell>
          <cell r="CC156">
            <v>1354.8</v>
          </cell>
          <cell r="CD156">
            <v>1</v>
          </cell>
          <cell r="CE156">
            <v>732</v>
          </cell>
          <cell r="CF156" t="str">
            <v>не скатная</v>
          </cell>
          <cell r="CG156">
            <v>125.1</v>
          </cell>
          <cell r="CH156">
            <v>197.9</v>
          </cell>
          <cell r="CI156">
            <v>664.5</v>
          </cell>
          <cell r="CK156">
            <v>0</v>
          </cell>
          <cell r="CL156">
            <v>0</v>
          </cell>
          <cell r="CM156">
            <v>0</v>
          </cell>
          <cell r="CR156">
            <v>0</v>
          </cell>
          <cell r="CZ156">
            <v>1</v>
          </cell>
          <cell r="DA156">
            <v>1</v>
          </cell>
          <cell r="DB156">
            <v>180</v>
          </cell>
          <cell r="DC156">
            <v>1300</v>
          </cell>
          <cell r="DD156">
            <v>33</v>
          </cell>
          <cell r="DE156">
            <v>1317.5</v>
          </cell>
          <cell r="DF156">
            <v>0</v>
          </cell>
          <cell r="DG156">
            <v>0</v>
          </cell>
          <cell r="DH156">
            <v>3</v>
          </cell>
          <cell r="DI156">
            <v>187</v>
          </cell>
          <cell r="DK156">
            <v>39</v>
          </cell>
          <cell r="DL156">
            <v>724.5</v>
          </cell>
          <cell r="DM156">
            <v>60</v>
          </cell>
          <cell r="DO156">
            <v>474.21999999999997</v>
          </cell>
          <cell r="DQ156">
            <v>666</v>
          </cell>
          <cell r="DR156">
            <v>484</v>
          </cell>
          <cell r="DS156">
            <v>87</v>
          </cell>
          <cell r="DT156">
            <v>12</v>
          </cell>
          <cell r="DU156">
            <v>12</v>
          </cell>
          <cell r="DV156">
            <v>15</v>
          </cell>
          <cell r="DW156">
            <v>0</v>
          </cell>
          <cell r="DX156" t="str">
            <v>наружные</v>
          </cell>
          <cell r="EE156">
            <v>12</v>
          </cell>
          <cell r="EF156">
            <v>22.1</v>
          </cell>
          <cell r="EG156">
            <v>6</v>
          </cell>
          <cell r="EH156">
            <v>28.799999999999997</v>
          </cell>
          <cell r="EI156">
            <v>5.76</v>
          </cell>
          <cell r="EK156">
            <v>8.370000000000001</v>
          </cell>
          <cell r="EL156">
            <v>3.5999999999999996</v>
          </cell>
          <cell r="EM156">
            <v>13.200000000000001</v>
          </cell>
          <cell r="EN156">
            <v>6.5</v>
          </cell>
          <cell r="EO156">
            <v>0</v>
          </cell>
          <cell r="EP156">
            <v>0</v>
          </cell>
          <cell r="EQ156">
            <v>171</v>
          </cell>
          <cell r="ER156">
            <v>0</v>
          </cell>
          <cell r="ES156" t="str">
            <v>нет</v>
          </cell>
          <cell r="ET156">
            <v>0</v>
          </cell>
          <cell r="EU156">
            <v>0</v>
          </cell>
          <cell r="EV156">
            <v>1</v>
          </cell>
          <cell r="EW156">
            <v>0</v>
          </cell>
          <cell r="EX156">
            <v>0</v>
          </cell>
          <cell r="EY156">
            <v>1</v>
          </cell>
          <cell r="FB156">
            <v>15</v>
          </cell>
          <cell r="FH156">
            <v>0</v>
          </cell>
          <cell r="FI156">
            <v>4</v>
          </cell>
        </row>
        <row r="157">
          <cell r="A157">
            <v>31187</v>
          </cell>
          <cell r="B157" t="str">
            <v>Перекопская ул. д. 30</v>
          </cell>
          <cell r="C157" t="str">
            <v>Перекопская ул.</v>
          </cell>
          <cell r="D157">
            <v>30</v>
          </cell>
          <cell r="F157" t="str">
            <v>Протокол общего собрания собственников</v>
          </cell>
          <cell r="I157" t="str">
            <v>-</v>
          </cell>
          <cell r="K157" t="str">
            <v>-</v>
          </cell>
          <cell r="L157" t="str">
            <v>договор</v>
          </cell>
          <cell r="M157" t="str">
            <v>за счет регионального оператора</v>
          </cell>
          <cell r="N157">
            <v>1976</v>
          </cell>
          <cell r="O157">
            <v>1976</v>
          </cell>
          <cell r="P157" t="str">
            <v>II-49</v>
          </cell>
          <cell r="Q157" t="str">
            <v>МКД</v>
          </cell>
          <cell r="R157">
            <v>9</v>
          </cell>
          <cell r="S157">
            <v>9</v>
          </cell>
          <cell r="T157">
            <v>4</v>
          </cell>
          <cell r="U157">
            <v>4</v>
          </cell>
          <cell r="W157">
            <v>144</v>
          </cell>
          <cell r="X157">
            <v>144</v>
          </cell>
          <cell r="Y157">
            <v>0</v>
          </cell>
          <cell r="Z157">
            <v>0</v>
          </cell>
          <cell r="AA157">
            <v>36</v>
          </cell>
          <cell r="AB157">
            <v>36</v>
          </cell>
          <cell r="AC157">
            <v>8</v>
          </cell>
          <cell r="AF157">
            <v>0</v>
          </cell>
          <cell r="AG157">
            <v>1</v>
          </cell>
          <cell r="AH157">
            <v>6934.4</v>
          </cell>
          <cell r="AI157">
            <v>6934.4</v>
          </cell>
          <cell r="AJ157">
            <v>0</v>
          </cell>
          <cell r="AK157">
            <v>1870.6</v>
          </cell>
          <cell r="AL157">
            <v>202.8</v>
          </cell>
          <cell r="AM157">
            <v>749</v>
          </cell>
          <cell r="AN157">
            <v>89</v>
          </cell>
          <cell r="AP157">
            <v>0</v>
          </cell>
          <cell r="AQ157">
            <v>158.36000000000001</v>
          </cell>
          <cell r="AR157">
            <v>679.64</v>
          </cell>
          <cell r="AS157">
            <v>38.4</v>
          </cell>
          <cell r="AT157" t="str">
            <v>Панельные</v>
          </cell>
          <cell r="AU157" t="str">
            <v>рулонная</v>
          </cell>
          <cell r="AV157">
            <v>144</v>
          </cell>
          <cell r="AZ157" t="str">
            <v>нет</v>
          </cell>
          <cell r="BA157" t="str">
            <v>-</v>
          </cell>
          <cell r="BB157" t="str">
            <v>-</v>
          </cell>
          <cell r="BC157" t="str">
            <v>-</v>
          </cell>
          <cell r="BD157" t="str">
            <v>-</v>
          </cell>
          <cell r="BE157" t="str">
            <v>-</v>
          </cell>
          <cell r="BF157" t="str">
            <v>-</v>
          </cell>
          <cell r="BG157" t="str">
            <v>-</v>
          </cell>
          <cell r="BH157" t="str">
            <v>-</v>
          </cell>
          <cell r="BI157" t="str">
            <v>-</v>
          </cell>
          <cell r="BJ157" t="str">
            <v>-</v>
          </cell>
          <cell r="BK157" t="str">
            <v>-</v>
          </cell>
          <cell r="BL157" t="str">
            <v>-</v>
          </cell>
          <cell r="BM157" t="str">
            <v>-</v>
          </cell>
          <cell r="BN157" t="str">
            <v>-</v>
          </cell>
          <cell r="BO157" t="str">
            <v>-</v>
          </cell>
          <cell r="BP157" t="str">
            <v>-</v>
          </cell>
          <cell r="BQ157" t="str">
            <v>ленточный</v>
          </cell>
          <cell r="BS157" t="str">
            <v>Железобетонные</v>
          </cell>
          <cell r="BT157">
            <v>11268</v>
          </cell>
          <cell r="BU157">
            <v>5</v>
          </cell>
          <cell r="BV157" t="str">
            <v>Панельные</v>
          </cell>
          <cell r="BW157">
            <v>1560</v>
          </cell>
          <cell r="BX157">
            <v>835</v>
          </cell>
          <cell r="BY157">
            <v>1560</v>
          </cell>
          <cell r="BZ157">
            <v>835</v>
          </cell>
          <cell r="CA157" t="str">
            <v>оштукатуренный</v>
          </cell>
          <cell r="CB157">
            <v>5180</v>
          </cell>
          <cell r="CC157">
            <v>3221</v>
          </cell>
          <cell r="CD157">
            <v>1</v>
          </cell>
          <cell r="CE157">
            <v>1135</v>
          </cell>
          <cell r="CF157" t="str">
            <v>не скатная</v>
          </cell>
          <cell r="CG157">
            <v>0</v>
          </cell>
          <cell r="CH157">
            <v>0</v>
          </cell>
          <cell r="CI157">
            <v>1032.5999999999999</v>
          </cell>
          <cell r="CJ157" t="str">
            <v>На лестничной клетке</v>
          </cell>
          <cell r="CK157">
            <v>4</v>
          </cell>
          <cell r="CL157">
            <v>94.679999999999993</v>
          </cell>
          <cell r="CM157">
            <v>32</v>
          </cell>
          <cell r="CR157">
            <v>8.8000000000000007</v>
          </cell>
          <cell r="CZ157">
            <v>36</v>
          </cell>
          <cell r="DA157">
            <v>20</v>
          </cell>
          <cell r="DB157">
            <v>540</v>
          </cell>
          <cell r="DC157">
            <v>2356</v>
          </cell>
          <cell r="DD157">
            <v>224</v>
          </cell>
          <cell r="DE157">
            <v>3564</v>
          </cell>
          <cell r="DF157">
            <v>0</v>
          </cell>
          <cell r="DG157">
            <v>0</v>
          </cell>
          <cell r="DH157">
            <v>4</v>
          </cell>
          <cell r="DI157">
            <v>504</v>
          </cell>
          <cell r="DK157">
            <v>106</v>
          </cell>
          <cell r="DL157">
            <v>1648</v>
          </cell>
          <cell r="DM157">
            <v>144</v>
          </cell>
          <cell r="DO157">
            <v>1528</v>
          </cell>
          <cell r="DQ157">
            <v>1264</v>
          </cell>
          <cell r="DR157">
            <v>0</v>
          </cell>
          <cell r="DS157">
            <v>161</v>
          </cell>
          <cell r="DT157">
            <v>16</v>
          </cell>
          <cell r="DU157">
            <v>16</v>
          </cell>
          <cell r="DV157">
            <v>16</v>
          </cell>
          <cell r="DW157">
            <v>0</v>
          </cell>
          <cell r="DX157" t="str">
            <v>внутренние</v>
          </cell>
          <cell r="EE157">
            <v>36</v>
          </cell>
          <cell r="EF157">
            <v>107.6</v>
          </cell>
          <cell r="EG157">
            <v>28</v>
          </cell>
          <cell r="EH157">
            <v>134.4</v>
          </cell>
          <cell r="EI157">
            <v>15.12</v>
          </cell>
          <cell r="EK157">
            <v>11.16</v>
          </cell>
          <cell r="EL157">
            <v>8.64</v>
          </cell>
          <cell r="EM157">
            <v>87.12</v>
          </cell>
          <cell r="EN157">
            <v>15.600000000000001</v>
          </cell>
          <cell r="EO157">
            <v>15.2</v>
          </cell>
          <cell r="EP157">
            <v>11.1</v>
          </cell>
          <cell r="EQ157">
            <v>323</v>
          </cell>
          <cell r="ER157">
            <v>1.28</v>
          </cell>
          <cell r="ES157" t="str">
            <v>на 1-м этаже</v>
          </cell>
          <cell r="ET157" t="str">
            <v>Переносной</v>
          </cell>
          <cell r="EU157">
            <v>0</v>
          </cell>
          <cell r="EV157">
            <v>1</v>
          </cell>
          <cell r="EW157">
            <v>0</v>
          </cell>
          <cell r="EX157">
            <v>0</v>
          </cell>
          <cell r="EY157">
            <v>2</v>
          </cell>
          <cell r="FH157">
            <v>0</v>
          </cell>
          <cell r="FI157">
            <v>5</v>
          </cell>
        </row>
        <row r="158">
          <cell r="A158">
            <v>31185</v>
          </cell>
          <cell r="B158" t="str">
            <v>Перекопская ул. д. 34 к. 1</v>
          </cell>
          <cell r="C158" t="str">
            <v>Перекопская ул.</v>
          </cell>
          <cell r="D158">
            <v>34</v>
          </cell>
          <cell r="E158">
            <v>1</v>
          </cell>
          <cell r="F158" t="str">
            <v>Протокол общего собрания собственников</v>
          </cell>
          <cell r="I158" t="str">
            <v>-</v>
          </cell>
          <cell r="K158" t="str">
            <v>-</v>
          </cell>
          <cell r="L158" t="str">
            <v>договор</v>
          </cell>
          <cell r="M158" t="str">
            <v>за счет регионального оператора</v>
          </cell>
          <cell r="N158">
            <v>1976</v>
          </cell>
          <cell r="O158">
            <v>1976</v>
          </cell>
          <cell r="P158" t="str">
            <v>II-49</v>
          </cell>
          <cell r="Q158" t="str">
            <v>МКД</v>
          </cell>
          <cell r="R158">
            <v>9</v>
          </cell>
          <cell r="S158">
            <v>9</v>
          </cell>
          <cell r="T158">
            <v>6</v>
          </cell>
          <cell r="U158">
            <v>6</v>
          </cell>
          <cell r="W158">
            <v>215</v>
          </cell>
          <cell r="X158">
            <v>215</v>
          </cell>
          <cell r="Y158">
            <v>0</v>
          </cell>
          <cell r="Z158">
            <v>0</v>
          </cell>
          <cell r="AA158">
            <v>36</v>
          </cell>
          <cell r="AB158">
            <v>36</v>
          </cell>
          <cell r="AC158">
            <v>8</v>
          </cell>
          <cell r="AF158">
            <v>0</v>
          </cell>
          <cell r="AG158">
            <v>1</v>
          </cell>
          <cell r="AH158">
            <v>10529.1</v>
          </cell>
          <cell r="AI158">
            <v>10529.1</v>
          </cell>
          <cell r="AJ158">
            <v>0</v>
          </cell>
          <cell r="AK158">
            <v>2807.6</v>
          </cell>
          <cell r="AL158">
            <v>202.8</v>
          </cell>
          <cell r="AM158">
            <v>1166</v>
          </cell>
          <cell r="AN158">
            <v>111</v>
          </cell>
          <cell r="AP158">
            <v>0</v>
          </cell>
          <cell r="AQ158">
            <v>244.35999999999999</v>
          </cell>
          <cell r="AR158">
            <v>1032.6400000000001</v>
          </cell>
          <cell r="AS158">
            <v>38.4</v>
          </cell>
          <cell r="AT158" t="str">
            <v>Панельные</v>
          </cell>
          <cell r="AU158" t="str">
            <v>рулонная</v>
          </cell>
          <cell r="AV158">
            <v>215</v>
          </cell>
          <cell r="AZ158" t="str">
            <v>нет</v>
          </cell>
          <cell r="BA158" t="str">
            <v>-</v>
          </cell>
          <cell r="BB158" t="str">
            <v>-</v>
          </cell>
          <cell r="BC158" t="str">
            <v>-</v>
          </cell>
          <cell r="BD158" t="str">
            <v>-</v>
          </cell>
          <cell r="BE158" t="str">
            <v>-</v>
          </cell>
          <cell r="BF158" t="str">
            <v>-</v>
          </cell>
          <cell r="BG158" t="str">
            <v>-</v>
          </cell>
          <cell r="BH158" t="str">
            <v>-</v>
          </cell>
          <cell r="BI158" t="str">
            <v>-</v>
          </cell>
          <cell r="BJ158" t="str">
            <v>-</v>
          </cell>
          <cell r="BK158" t="str">
            <v>-</v>
          </cell>
          <cell r="BL158" t="str">
            <v>-</v>
          </cell>
          <cell r="BM158" t="str">
            <v>-</v>
          </cell>
          <cell r="BN158" t="str">
            <v>-</v>
          </cell>
          <cell r="BO158" t="str">
            <v>-</v>
          </cell>
          <cell r="BP158" t="str">
            <v>-</v>
          </cell>
          <cell r="BQ158" t="str">
            <v>ленточный</v>
          </cell>
          <cell r="BS158" t="str">
            <v>Железобетонные</v>
          </cell>
          <cell r="BT158">
            <v>11268</v>
          </cell>
          <cell r="BU158">
            <v>7</v>
          </cell>
          <cell r="BV158" t="str">
            <v>Панельные</v>
          </cell>
          <cell r="BW158">
            <v>1560</v>
          </cell>
          <cell r="BX158">
            <v>835</v>
          </cell>
          <cell r="BY158">
            <v>1560</v>
          </cell>
          <cell r="BZ158">
            <v>835</v>
          </cell>
          <cell r="CA158" t="str">
            <v>облицованный плиткой</v>
          </cell>
          <cell r="CB158">
            <v>5180</v>
          </cell>
          <cell r="CC158">
            <v>3221</v>
          </cell>
          <cell r="CD158">
            <v>1</v>
          </cell>
          <cell r="CE158">
            <v>1688</v>
          </cell>
          <cell r="CF158" t="str">
            <v>не скатная</v>
          </cell>
          <cell r="CG158">
            <v>0</v>
          </cell>
          <cell r="CH158">
            <v>0</v>
          </cell>
          <cell r="CI158">
            <v>1530.6</v>
          </cell>
          <cell r="CJ158" t="str">
            <v>На лестничной клетке</v>
          </cell>
          <cell r="CK158">
            <v>6</v>
          </cell>
          <cell r="CL158">
            <v>142.01999999999998</v>
          </cell>
          <cell r="CM158">
            <v>32</v>
          </cell>
          <cell r="CR158">
            <v>8.4</v>
          </cell>
          <cell r="CZ158">
            <v>36</v>
          </cell>
          <cell r="DA158">
            <v>20</v>
          </cell>
          <cell r="DB158">
            <v>540</v>
          </cell>
          <cell r="DC158">
            <v>2356</v>
          </cell>
          <cell r="DD158">
            <v>224</v>
          </cell>
          <cell r="DE158">
            <v>3564</v>
          </cell>
          <cell r="DF158">
            <v>0</v>
          </cell>
          <cell r="DG158">
            <v>0</v>
          </cell>
          <cell r="DH158">
            <v>4</v>
          </cell>
          <cell r="DI158">
            <v>504</v>
          </cell>
          <cell r="DK158">
            <v>106</v>
          </cell>
          <cell r="DL158">
            <v>1648</v>
          </cell>
          <cell r="DM158">
            <v>215</v>
          </cell>
          <cell r="DO158">
            <v>1528</v>
          </cell>
          <cell r="DQ158">
            <v>1264</v>
          </cell>
          <cell r="DR158">
            <v>0</v>
          </cell>
          <cell r="DS158">
            <v>161</v>
          </cell>
          <cell r="DT158">
            <v>24</v>
          </cell>
          <cell r="DU158">
            <v>16</v>
          </cell>
          <cell r="DV158">
            <v>16</v>
          </cell>
          <cell r="DW158">
            <v>0</v>
          </cell>
          <cell r="DX158" t="str">
            <v>внутренние</v>
          </cell>
          <cell r="EE158">
            <v>36</v>
          </cell>
          <cell r="EF158">
            <v>161.4</v>
          </cell>
          <cell r="EG158">
            <v>28</v>
          </cell>
          <cell r="EH158">
            <v>134.4</v>
          </cell>
          <cell r="EI158">
            <v>22.68</v>
          </cell>
          <cell r="EK158">
            <v>16.740000000000002</v>
          </cell>
          <cell r="EL158">
            <v>12.96</v>
          </cell>
          <cell r="EM158">
            <v>130.68</v>
          </cell>
          <cell r="EN158">
            <v>23.400000000000002</v>
          </cell>
          <cell r="EO158">
            <v>22.8</v>
          </cell>
          <cell r="EP158">
            <v>15.6</v>
          </cell>
          <cell r="EQ158">
            <v>747</v>
          </cell>
          <cell r="ER158">
            <v>2.96</v>
          </cell>
          <cell r="ES158" t="str">
            <v>на 1-м этаже</v>
          </cell>
          <cell r="ET158" t="str">
            <v>Переносной</v>
          </cell>
          <cell r="EU158">
            <v>0</v>
          </cell>
          <cell r="EV158">
            <v>3</v>
          </cell>
          <cell r="EW158">
            <v>0</v>
          </cell>
          <cell r="EX158">
            <v>0</v>
          </cell>
          <cell r="EY158">
            <v>2</v>
          </cell>
          <cell r="FH158">
            <v>0</v>
          </cell>
          <cell r="FI158">
            <v>7</v>
          </cell>
        </row>
        <row r="159">
          <cell r="A159">
            <v>280208</v>
          </cell>
          <cell r="B159" t="str">
            <v>Перекопская ул. д. 34 к. 2</v>
          </cell>
          <cell r="C159" t="str">
            <v>Перекопская ул.</v>
          </cell>
          <cell r="D159">
            <v>34</v>
          </cell>
          <cell r="E159">
            <v>2</v>
          </cell>
          <cell r="F159" t="str">
            <v>Протокол общего собрания собственников</v>
          </cell>
          <cell r="I159" t="str">
            <v>-</v>
          </cell>
          <cell r="K159" t="str">
            <v>-</v>
          </cell>
          <cell r="L159" t="str">
            <v>договор</v>
          </cell>
          <cell r="M159" t="str">
            <v>за счет регионального оператора</v>
          </cell>
          <cell r="N159">
            <v>2012</v>
          </cell>
          <cell r="O159">
            <v>2012</v>
          </cell>
          <cell r="P159" t="str">
            <v>I-155</v>
          </cell>
          <cell r="Q159" t="str">
            <v>МКД</v>
          </cell>
          <cell r="R159">
            <v>22</v>
          </cell>
          <cell r="S159">
            <v>22</v>
          </cell>
          <cell r="T159">
            <v>2</v>
          </cell>
          <cell r="U159">
            <v>4</v>
          </cell>
          <cell r="V159">
            <v>2</v>
          </cell>
          <cell r="W159">
            <v>165</v>
          </cell>
          <cell r="X159">
            <v>147</v>
          </cell>
          <cell r="Y159">
            <v>18</v>
          </cell>
          <cell r="Z159">
            <v>7</v>
          </cell>
          <cell r="AA159">
            <v>42</v>
          </cell>
          <cell r="AB159">
            <v>42</v>
          </cell>
          <cell r="AC159">
            <v>6</v>
          </cell>
          <cell r="AF159">
            <v>1</v>
          </cell>
          <cell r="AG159">
            <v>1</v>
          </cell>
          <cell r="AH159">
            <v>10223</v>
          </cell>
          <cell r="AI159">
            <v>9668.7000000000007</v>
          </cell>
          <cell r="AJ159">
            <v>554.29999999999995</v>
          </cell>
          <cell r="AK159">
            <v>4464.6000000000004</v>
          </cell>
          <cell r="AL159">
            <v>0</v>
          </cell>
          <cell r="AM159">
            <v>565</v>
          </cell>
          <cell r="AN159">
            <v>2311</v>
          </cell>
          <cell r="AP159">
            <v>794.3</v>
          </cell>
          <cell r="AQ159">
            <v>248.49</v>
          </cell>
          <cell r="AR159">
            <v>2627.51</v>
          </cell>
          <cell r="AS159">
            <v>50.4</v>
          </cell>
          <cell r="AT159" t="str">
            <v>Панельные</v>
          </cell>
          <cell r="AU159" t="str">
            <v>рулонная</v>
          </cell>
          <cell r="AV159">
            <v>147</v>
          </cell>
          <cell r="AZ159" t="str">
            <v>нет</v>
          </cell>
          <cell r="BA159" t="str">
            <v>-</v>
          </cell>
          <cell r="BB159" t="str">
            <v>-</v>
          </cell>
          <cell r="BC159" t="str">
            <v>-</v>
          </cell>
          <cell r="BD159" t="str">
            <v>-</v>
          </cell>
          <cell r="BE159" t="str">
            <v>-</v>
          </cell>
          <cell r="BF159" t="str">
            <v>-</v>
          </cell>
          <cell r="BG159" t="str">
            <v>-</v>
          </cell>
          <cell r="BH159" t="str">
            <v>-</v>
          </cell>
          <cell r="BI159" t="str">
            <v>-</v>
          </cell>
          <cell r="BJ159" t="str">
            <v>-</v>
          </cell>
          <cell r="BK159" t="str">
            <v>-</v>
          </cell>
          <cell r="BL159" t="str">
            <v>-</v>
          </cell>
          <cell r="BM159" t="str">
            <v>-</v>
          </cell>
          <cell r="BN159" t="str">
            <v>-</v>
          </cell>
          <cell r="BO159" t="str">
            <v>-</v>
          </cell>
          <cell r="BP159" t="str">
            <v>-</v>
          </cell>
          <cell r="BQ159" t="str">
            <v>ленточный</v>
          </cell>
          <cell r="BS159" t="str">
            <v>Железобетонные</v>
          </cell>
          <cell r="BT159">
            <v>16847.599999999999</v>
          </cell>
          <cell r="BU159">
            <v>3</v>
          </cell>
          <cell r="BV159" t="str">
            <v>Панельные</v>
          </cell>
          <cell r="BW159">
            <v>4460.7</v>
          </cell>
          <cell r="BY159">
            <v>4460.7</v>
          </cell>
          <cell r="BZ159">
            <v>1858</v>
          </cell>
          <cell r="CA159" t="str">
            <v>окрашенный</v>
          </cell>
          <cell r="CB159">
            <v>15503.6</v>
          </cell>
          <cell r="CC159">
            <v>7208.2</v>
          </cell>
          <cell r="CD159">
            <v>1</v>
          </cell>
          <cell r="CE159">
            <v>844</v>
          </cell>
          <cell r="CF159" t="str">
            <v>не скатная</v>
          </cell>
          <cell r="CG159">
            <v>0</v>
          </cell>
          <cell r="CI159">
            <v>794.3</v>
          </cell>
          <cell r="CJ159" t="str">
            <v>На лестничной клетке</v>
          </cell>
          <cell r="CK159">
            <v>2</v>
          </cell>
          <cell r="CL159">
            <v>115.72</v>
          </cell>
          <cell r="CM159">
            <v>42</v>
          </cell>
          <cell r="CR159">
            <v>10.8</v>
          </cell>
          <cell r="DE159">
            <v>2475</v>
          </cell>
          <cell r="DF159">
            <v>0</v>
          </cell>
          <cell r="DL159">
            <v>2202</v>
          </cell>
          <cell r="DM159">
            <v>147</v>
          </cell>
          <cell r="DO159">
            <v>2202</v>
          </cell>
          <cell r="DT159">
            <v>6</v>
          </cell>
          <cell r="DW159">
            <v>2</v>
          </cell>
          <cell r="DX159" t="str">
            <v>внутренние</v>
          </cell>
          <cell r="EE159">
            <v>44</v>
          </cell>
          <cell r="EF159">
            <v>63.8</v>
          </cell>
          <cell r="EG159">
            <v>176</v>
          </cell>
          <cell r="EH159">
            <v>844.8</v>
          </cell>
          <cell r="EI159">
            <v>18.48</v>
          </cell>
          <cell r="EK159">
            <v>5.58</v>
          </cell>
          <cell r="EL159">
            <v>39.6</v>
          </cell>
          <cell r="EM159">
            <v>38.72</v>
          </cell>
          <cell r="EN159">
            <v>16.25</v>
          </cell>
          <cell r="EO159">
            <v>0</v>
          </cell>
          <cell r="EP159">
            <v>7.8</v>
          </cell>
          <cell r="EQ159">
            <v>290</v>
          </cell>
          <cell r="ER159">
            <v>1.1499999999999999</v>
          </cell>
          <cell r="ES159" t="str">
            <v>на 1-м этаже</v>
          </cell>
          <cell r="ET159" t="str">
            <v>Контейнер</v>
          </cell>
          <cell r="EU159">
            <v>2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FH159">
            <v>0</v>
          </cell>
          <cell r="FI159">
            <v>3</v>
          </cell>
        </row>
        <row r="160">
          <cell r="A160">
            <v>280209</v>
          </cell>
          <cell r="B160" t="str">
            <v>Перекопская ул. д. 34 к. 3</v>
          </cell>
          <cell r="C160" t="str">
            <v>Перекопская ул.</v>
          </cell>
          <cell r="D160">
            <v>34</v>
          </cell>
          <cell r="E160">
            <v>3</v>
          </cell>
          <cell r="F160" t="str">
            <v>Протокол общего собрания собственников</v>
          </cell>
          <cell r="I160" t="str">
            <v>-</v>
          </cell>
          <cell r="K160" t="str">
            <v>-</v>
          </cell>
          <cell r="L160" t="str">
            <v>договор</v>
          </cell>
          <cell r="M160" t="str">
            <v>за счет регионального оператора</v>
          </cell>
          <cell r="N160">
            <v>2012</v>
          </cell>
          <cell r="O160">
            <v>2012</v>
          </cell>
          <cell r="P160" t="str">
            <v>I-155</v>
          </cell>
          <cell r="Q160" t="str">
            <v>МКД</v>
          </cell>
          <cell r="R160">
            <v>22</v>
          </cell>
          <cell r="S160">
            <v>22</v>
          </cell>
          <cell r="T160">
            <v>4</v>
          </cell>
          <cell r="U160">
            <v>8</v>
          </cell>
          <cell r="V160">
            <v>4</v>
          </cell>
          <cell r="W160">
            <v>367</v>
          </cell>
          <cell r="X160">
            <v>336</v>
          </cell>
          <cell r="Y160">
            <v>31</v>
          </cell>
          <cell r="Z160">
            <v>13</v>
          </cell>
          <cell r="AA160">
            <v>88</v>
          </cell>
          <cell r="AB160">
            <v>88</v>
          </cell>
          <cell r="AC160">
            <v>12</v>
          </cell>
          <cell r="AD160">
            <v>92</v>
          </cell>
          <cell r="AF160">
            <v>1</v>
          </cell>
          <cell r="AG160">
            <v>1</v>
          </cell>
          <cell r="AH160">
            <v>41148.199999999997</v>
          </cell>
          <cell r="AI160">
            <v>17115.7</v>
          </cell>
          <cell r="AJ160">
            <v>24032.5</v>
          </cell>
          <cell r="AK160">
            <v>8319</v>
          </cell>
          <cell r="AL160">
            <v>0</v>
          </cell>
          <cell r="AM160">
            <v>1621</v>
          </cell>
          <cell r="AN160">
            <v>4038</v>
          </cell>
          <cell r="AP160">
            <v>1330</v>
          </cell>
          <cell r="AQ160">
            <v>475.95000000000005</v>
          </cell>
          <cell r="AR160">
            <v>5183.05</v>
          </cell>
          <cell r="AS160">
            <v>105.6</v>
          </cell>
          <cell r="AT160" t="str">
            <v>Панельные</v>
          </cell>
          <cell r="AU160" t="str">
            <v>рулонная</v>
          </cell>
          <cell r="AV160">
            <v>336</v>
          </cell>
          <cell r="AZ160" t="str">
            <v>нет</v>
          </cell>
          <cell r="BA160" t="str">
            <v>-</v>
          </cell>
          <cell r="BB160" t="str">
            <v>-</v>
          </cell>
          <cell r="BC160" t="str">
            <v>-</v>
          </cell>
          <cell r="BD160" t="str">
            <v>-</v>
          </cell>
          <cell r="BE160" t="str">
            <v>-</v>
          </cell>
          <cell r="BF160" t="str">
            <v>-</v>
          </cell>
          <cell r="BG160" t="str">
            <v>-</v>
          </cell>
          <cell r="BH160" t="str">
            <v>-</v>
          </cell>
          <cell r="BI160" t="str">
            <v>-</v>
          </cell>
          <cell r="BJ160" t="str">
            <v>-</v>
          </cell>
          <cell r="BK160" t="str">
            <v>-</v>
          </cell>
          <cell r="BL160" t="str">
            <v>-</v>
          </cell>
          <cell r="BM160" t="str">
            <v>-</v>
          </cell>
          <cell r="BN160" t="str">
            <v>-</v>
          </cell>
          <cell r="BO160" t="str">
            <v>-</v>
          </cell>
          <cell r="BP160" t="str">
            <v>-</v>
          </cell>
          <cell r="BQ160" t="str">
            <v>ленточный</v>
          </cell>
          <cell r="BS160" t="str">
            <v>Железобетонные</v>
          </cell>
          <cell r="BT160">
            <v>29260</v>
          </cell>
          <cell r="BU160">
            <v>5</v>
          </cell>
          <cell r="BV160" t="str">
            <v>Панельные</v>
          </cell>
          <cell r="BW160">
            <v>8921.4</v>
          </cell>
          <cell r="BY160">
            <v>8921.4</v>
          </cell>
          <cell r="BZ160">
            <v>1858</v>
          </cell>
          <cell r="CA160" t="str">
            <v>окрашенный</v>
          </cell>
          <cell r="CB160">
            <v>52417.2</v>
          </cell>
          <cell r="CC160">
            <v>17375.599999999999</v>
          </cell>
          <cell r="CD160">
            <v>1</v>
          </cell>
          <cell r="CE160">
            <v>1463</v>
          </cell>
          <cell r="CF160" t="str">
            <v>не скатная</v>
          </cell>
          <cell r="CG160">
            <v>0</v>
          </cell>
          <cell r="CI160">
            <v>1330</v>
          </cell>
          <cell r="CJ160" t="str">
            <v>На лестничной клетке</v>
          </cell>
          <cell r="CK160">
            <v>4</v>
          </cell>
          <cell r="CL160">
            <v>231.44</v>
          </cell>
          <cell r="CM160">
            <v>88</v>
          </cell>
          <cell r="CR160">
            <v>29.200000000000003</v>
          </cell>
          <cell r="DE160">
            <v>4950</v>
          </cell>
          <cell r="DF160">
            <v>0</v>
          </cell>
          <cell r="DL160">
            <v>4410</v>
          </cell>
          <cell r="DM160">
            <v>336</v>
          </cell>
          <cell r="DO160">
            <v>4410</v>
          </cell>
          <cell r="DT160">
            <v>16</v>
          </cell>
          <cell r="DW160">
            <v>4</v>
          </cell>
          <cell r="DX160" t="str">
            <v>внутренние</v>
          </cell>
          <cell r="EE160">
            <v>88</v>
          </cell>
          <cell r="EF160">
            <v>127.6</v>
          </cell>
          <cell r="EG160">
            <v>528</v>
          </cell>
          <cell r="EH160">
            <v>2534.4</v>
          </cell>
          <cell r="EI160">
            <v>36.96</v>
          </cell>
          <cell r="EK160">
            <v>11.16</v>
          </cell>
          <cell r="EL160">
            <v>79.2</v>
          </cell>
          <cell r="EM160">
            <v>77.44</v>
          </cell>
          <cell r="EN160">
            <v>36.4</v>
          </cell>
          <cell r="EO160">
            <v>0</v>
          </cell>
          <cell r="EP160">
            <v>17.7</v>
          </cell>
          <cell r="EQ160">
            <v>532</v>
          </cell>
          <cell r="ER160">
            <v>2.11</v>
          </cell>
          <cell r="ES160" t="str">
            <v>на 1-м этаже</v>
          </cell>
          <cell r="ET160" t="str">
            <v>Контейнер</v>
          </cell>
          <cell r="EU160">
            <v>4</v>
          </cell>
          <cell r="EV160">
            <v>1</v>
          </cell>
          <cell r="EW160">
            <v>1</v>
          </cell>
          <cell r="EX160">
            <v>0</v>
          </cell>
          <cell r="EY160">
            <v>0</v>
          </cell>
          <cell r="FH160">
            <v>0</v>
          </cell>
          <cell r="FI160">
            <v>5</v>
          </cell>
        </row>
        <row r="161">
          <cell r="A161">
            <v>280210</v>
          </cell>
          <cell r="B161" t="str">
            <v>Перекопская ул. д. 34 к. 4</v>
          </cell>
          <cell r="C161" t="str">
            <v>Перекопская ул.</v>
          </cell>
          <cell r="D161">
            <v>34</v>
          </cell>
          <cell r="E161">
            <v>4</v>
          </cell>
          <cell r="F161" t="str">
            <v>Протокол общего собрания собственников</v>
          </cell>
          <cell r="I161" t="str">
            <v>-</v>
          </cell>
          <cell r="K161" t="str">
            <v>-</v>
          </cell>
          <cell r="L161" t="str">
            <v>договор</v>
          </cell>
          <cell r="M161" t="str">
            <v>за счет регионального оператора</v>
          </cell>
          <cell r="N161">
            <v>2012</v>
          </cell>
          <cell r="O161">
            <v>2012</v>
          </cell>
          <cell r="P161" t="str">
            <v>I-155</v>
          </cell>
          <cell r="Q161" t="str">
            <v>МКД</v>
          </cell>
          <cell r="R161">
            <v>22</v>
          </cell>
          <cell r="S161">
            <v>22</v>
          </cell>
          <cell r="T161">
            <v>2</v>
          </cell>
          <cell r="U161">
            <v>4</v>
          </cell>
          <cell r="V161">
            <v>2</v>
          </cell>
          <cell r="W161">
            <v>159</v>
          </cell>
          <cell r="X161">
            <v>147</v>
          </cell>
          <cell r="Y161">
            <v>12</v>
          </cell>
          <cell r="Z161">
            <v>6</v>
          </cell>
          <cell r="AA161">
            <v>48</v>
          </cell>
          <cell r="AB161">
            <v>48</v>
          </cell>
          <cell r="AC161">
            <v>6</v>
          </cell>
          <cell r="AD161">
            <v>46</v>
          </cell>
          <cell r="AE161">
            <v>1</v>
          </cell>
          <cell r="AF161">
            <v>1</v>
          </cell>
          <cell r="AG161">
            <v>1</v>
          </cell>
          <cell r="AH161">
            <v>10130.5</v>
          </cell>
          <cell r="AI161">
            <v>9668.7999999999993</v>
          </cell>
          <cell r="AJ161">
            <v>461.7</v>
          </cell>
          <cell r="AK161">
            <v>4647</v>
          </cell>
          <cell r="AL161">
            <v>0</v>
          </cell>
          <cell r="AM161">
            <v>739</v>
          </cell>
          <cell r="AN161">
            <v>2304</v>
          </cell>
          <cell r="AO161">
            <v>613.29999999999995</v>
          </cell>
          <cell r="AP161">
            <v>802</v>
          </cell>
          <cell r="AQ161">
            <v>260.82</v>
          </cell>
          <cell r="AR161">
            <v>2782.18</v>
          </cell>
          <cell r="AS161">
            <v>50.4</v>
          </cell>
          <cell r="AT161" t="str">
            <v>Панельные</v>
          </cell>
          <cell r="AU161" t="str">
            <v>рулонная</v>
          </cell>
          <cell r="AV161">
            <v>147</v>
          </cell>
          <cell r="AZ161" t="str">
            <v>нет</v>
          </cell>
          <cell r="BA161" t="str">
            <v>-</v>
          </cell>
          <cell r="BB161" t="str">
            <v>-</v>
          </cell>
          <cell r="BC161" t="str">
            <v>-</v>
          </cell>
          <cell r="BD161" t="str">
            <v>-</v>
          </cell>
          <cell r="BE161" t="str">
            <v>-</v>
          </cell>
          <cell r="BF161" t="str">
            <v>-</v>
          </cell>
          <cell r="BG161" t="str">
            <v>-</v>
          </cell>
          <cell r="BH161" t="str">
            <v>-</v>
          </cell>
          <cell r="BI161" t="str">
            <v>-</v>
          </cell>
          <cell r="BJ161" t="str">
            <v>-</v>
          </cell>
          <cell r="BK161" t="str">
            <v>-</v>
          </cell>
          <cell r="BL161" t="str">
            <v>-</v>
          </cell>
          <cell r="BM161" t="str">
            <v>-</v>
          </cell>
          <cell r="BN161" t="str">
            <v>-</v>
          </cell>
          <cell r="BO161" t="str">
            <v>-</v>
          </cell>
          <cell r="BP161" t="str">
            <v>-</v>
          </cell>
          <cell r="BQ161" t="str">
            <v>ленточный</v>
          </cell>
          <cell r="BS161" t="str">
            <v>Железобетонные</v>
          </cell>
          <cell r="BT161">
            <v>16847.599999999999</v>
          </cell>
          <cell r="BU161">
            <v>3</v>
          </cell>
          <cell r="BV161" t="str">
            <v>Панельные</v>
          </cell>
          <cell r="BW161">
            <v>4460.7</v>
          </cell>
          <cell r="BY161">
            <v>4460.7</v>
          </cell>
          <cell r="BZ161">
            <v>1858</v>
          </cell>
          <cell r="CA161" t="str">
            <v>окрашенный</v>
          </cell>
          <cell r="CB161">
            <v>15503.6</v>
          </cell>
          <cell r="CC161">
            <v>7208.2</v>
          </cell>
          <cell r="CD161">
            <v>1</v>
          </cell>
          <cell r="CE161">
            <v>814</v>
          </cell>
          <cell r="CF161" t="str">
            <v>не скатная</v>
          </cell>
          <cell r="CG161">
            <v>0</v>
          </cell>
          <cell r="CI161">
            <v>802</v>
          </cell>
          <cell r="CJ161" t="str">
            <v>На лестничной клетке</v>
          </cell>
          <cell r="CK161">
            <v>2</v>
          </cell>
          <cell r="CL161">
            <v>115.72</v>
          </cell>
          <cell r="CM161">
            <v>42</v>
          </cell>
          <cell r="CR161">
            <v>15</v>
          </cell>
          <cell r="DE161">
            <v>2475</v>
          </cell>
          <cell r="DF161">
            <v>0</v>
          </cell>
          <cell r="DL161">
            <v>2202</v>
          </cell>
          <cell r="DM161">
            <v>147</v>
          </cell>
          <cell r="DO161">
            <v>2202</v>
          </cell>
          <cell r="DT161">
            <v>6</v>
          </cell>
          <cell r="DW161">
            <v>2</v>
          </cell>
          <cell r="DX161" t="str">
            <v>внутренние</v>
          </cell>
          <cell r="EE161">
            <v>44</v>
          </cell>
          <cell r="EF161">
            <v>63.8</v>
          </cell>
          <cell r="EG161">
            <v>176</v>
          </cell>
          <cell r="EH161">
            <v>844.8</v>
          </cell>
          <cell r="EI161">
            <v>18.48</v>
          </cell>
          <cell r="EK161">
            <v>5.58</v>
          </cell>
          <cell r="EL161">
            <v>39.6</v>
          </cell>
          <cell r="EM161">
            <v>38.72</v>
          </cell>
          <cell r="EN161">
            <v>16.25</v>
          </cell>
          <cell r="EO161">
            <v>0</v>
          </cell>
          <cell r="EP161">
            <v>7</v>
          </cell>
          <cell r="EQ161">
            <v>287</v>
          </cell>
          <cell r="ER161">
            <v>1.1399999999999999</v>
          </cell>
          <cell r="ES161" t="str">
            <v>на 1-м этаже</v>
          </cell>
          <cell r="ET161" t="str">
            <v>Контейнер</v>
          </cell>
          <cell r="EU161">
            <v>2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FH161">
            <v>0</v>
          </cell>
          <cell r="FI161">
            <v>3</v>
          </cell>
        </row>
        <row r="162">
          <cell r="A162">
            <v>31184</v>
          </cell>
          <cell r="B162" t="str">
            <v>Перекопская ул. д. 34</v>
          </cell>
          <cell r="C162" t="str">
            <v>Перекопская ул.</v>
          </cell>
          <cell r="D162">
            <v>34</v>
          </cell>
          <cell r="F162" t="str">
            <v>Протокол общего собрания собственников</v>
          </cell>
          <cell r="I162" t="str">
            <v>-</v>
          </cell>
          <cell r="K162" t="str">
            <v>-</v>
          </cell>
          <cell r="L162" t="str">
            <v>договор</v>
          </cell>
          <cell r="M162" t="str">
            <v>за счет регионального оператора</v>
          </cell>
          <cell r="N162">
            <v>1976</v>
          </cell>
          <cell r="O162">
            <v>1976</v>
          </cell>
          <cell r="P162" t="str">
            <v>П-43</v>
          </cell>
          <cell r="Q162" t="str">
            <v>МКД</v>
          </cell>
          <cell r="R162">
            <v>17</v>
          </cell>
          <cell r="S162">
            <v>17</v>
          </cell>
          <cell r="T162">
            <v>2</v>
          </cell>
          <cell r="U162">
            <v>2</v>
          </cell>
          <cell r="V162">
            <v>2</v>
          </cell>
          <cell r="W162">
            <v>129</v>
          </cell>
          <cell r="X162">
            <v>128</v>
          </cell>
          <cell r="Y162">
            <v>1</v>
          </cell>
          <cell r="Z162">
            <v>1</v>
          </cell>
          <cell r="AA162">
            <v>34</v>
          </cell>
          <cell r="AB162">
            <v>34</v>
          </cell>
          <cell r="AC162">
            <v>8</v>
          </cell>
          <cell r="AD162">
            <v>34</v>
          </cell>
          <cell r="AF162">
            <v>1</v>
          </cell>
          <cell r="AG162">
            <v>1</v>
          </cell>
          <cell r="AH162">
            <v>8157.5</v>
          </cell>
          <cell r="AI162">
            <v>8141.7</v>
          </cell>
          <cell r="AJ162">
            <v>15.8</v>
          </cell>
          <cell r="AK162">
            <v>2810.4</v>
          </cell>
          <cell r="AL162">
            <v>408</v>
          </cell>
          <cell r="AM162">
            <v>485</v>
          </cell>
          <cell r="AN162">
            <v>832</v>
          </cell>
          <cell r="AP162">
            <v>746.7</v>
          </cell>
          <cell r="AQ162">
            <v>165.72</v>
          </cell>
          <cell r="AR162">
            <v>606.28</v>
          </cell>
          <cell r="AS162">
            <v>38.4</v>
          </cell>
          <cell r="AT162" t="str">
            <v>Панельные</v>
          </cell>
          <cell r="AU162" t="str">
            <v>рулонная</v>
          </cell>
          <cell r="AV162">
            <v>128</v>
          </cell>
          <cell r="AZ162" t="str">
            <v>нет</v>
          </cell>
          <cell r="BA162" t="str">
            <v>-</v>
          </cell>
          <cell r="BB162" t="str">
            <v>-</v>
          </cell>
          <cell r="BC162" t="str">
            <v>-</v>
          </cell>
          <cell r="BD162" t="str">
            <v>-</v>
          </cell>
          <cell r="BE162" t="str">
            <v>-</v>
          </cell>
          <cell r="BF162" t="str">
            <v>-</v>
          </cell>
          <cell r="BG162" t="str">
            <v>-</v>
          </cell>
          <cell r="BH162" t="str">
            <v>-</v>
          </cell>
          <cell r="BI162" t="str">
            <v>-</v>
          </cell>
          <cell r="BJ162" t="str">
            <v>-</v>
          </cell>
          <cell r="BK162" t="str">
            <v>-</v>
          </cell>
          <cell r="BL162" t="str">
            <v>-</v>
          </cell>
          <cell r="BM162" t="str">
            <v>-</v>
          </cell>
          <cell r="BN162" t="str">
            <v>-</v>
          </cell>
          <cell r="BO162" t="str">
            <v>-</v>
          </cell>
          <cell r="BP162" t="str">
            <v>-</v>
          </cell>
          <cell r="BQ162" t="str">
            <v>ленточный</v>
          </cell>
          <cell r="BS162" t="str">
            <v>Железобетонные</v>
          </cell>
          <cell r="BT162">
            <v>30600</v>
          </cell>
          <cell r="BU162">
            <v>3</v>
          </cell>
          <cell r="BV162" t="str">
            <v>Панельные</v>
          </cell>
          <cell r="BW162">
            <v>3447</v>
          </cell>
          <cell r="BX162">
            <v>0</v>
          </cell>
          <cell r="BY162">
            <v>3447</v>
          </cell>
          <cell r="BZ162">
            <v>1122</v>
          </cell>
          <cell r="CA162" t="str">
            <v>окрашенный</v>
          </cell>
          <cell r="CB162">
            <v>5990</v>
          </cell>
          <cell r="CC162">
            <v>2785</v>
          </cell>
          <cell r="CD162">
            <v>1</v>
          </cell>
          <cell r="CE162">
            <v>909</v>
          </cell>
          <cell r="CF162" t="str">
            <v>не скатная</v>
          </cell>
          <cell r="CG162">
            <v>124</v>
          </cell>
          <cell r="CH162">
            <v>86</v>
          </cell>
          <cell r="CI162">
            <v>746.7</v>
          </cell>
          <cell r="CJ162" t="str">
            <v>На лестничной клетке</v>
          </cell>
          <cell r="CK162">
            <v>2</v>
          </cell>
          <cell r="CL162">
            <v>84.16</v>
          </cell>
          <cell r="CM162">
            <v>32</v>
          </cell>
          <cell r="CR162">
            <v>12.8</v>
          </cell>
          <cell r="CZ162">
            <v>1</v>
          </cell>
          <cell r="DA162">
            <v>2</v>
          </cell>
          <cell r="DB162">
            <v>102</v>
          </cell>
          <cell r="DC162">
            <v>2037</v>
          </cell>
          <cell r="DD162">
            <v>224</v>
          </cell>
          <cell r="DE162">
            <v>2105</v>
          </cell>
          <cell r="DF162">
            <v>0</v>
          </cell>
          <cell r="DG162">
            <v>0</v>
          </cell>
          <cell r="DH162">
            <v>2</v>
          </cell>
          <cell r="DI162">
            <v>0</v>
          </cell>
          <cell r="DK162">
            <v>60</v>
          </cell>
          <cell r="DL162">
            <v>1658</v>
          </cell>
          <cell r="DM162">
            <v>128</v>
          </cell>
          <cell r="DO162">
            <v>1366</v>
          </cell>
          <cell r="DQ162">
            <v>150</v>
          </cell>
          <cell r="DR162">
            <v>0</v>
          </cell>
          <cell r="DS162">
            <v>0</v>
          </cell>
          <cell r="DT162">
            <v>8</v>
          </cell>
          <cell r="DU162">
            <v>12</v>
          </cell>
          <cell r="DV162">
            <v>12</v>
          </cell>
          <cell r="DW162">
            <v>2</v>
          </cell>
          <cell r="DX162" t="str">
            <v>внутренние</v>
          </cell>
          <cell r="EE162">
            <v>68</v>
          </cell>
          <cell r="EF162">
            <v>49.3</v>
          </cell>
          <cell r="EG162">
            <v>84</v>
          </cell>
          <cell r="EH162">
            <v>403.2</v>
          </cell>
          <cell r="EI162">
            <v>14.28</v>
          </cell>
          <cell r="EK162">
            <v>5.58</v>
          </cell>
          <cell r="EL162">
            <v>30.6</v>
          </cell>
          <cell r="EM162">
            <v>29.92</v>
          </cell>
          <cell r="EN162">
            <v>14.3</v>
          </cell>
          <cell r="EO162">
            <v>21.6</v>
          </cell>
          <cell r="EP162">
            <v>13.2</v>
          </cell>
          <cell r="EQ162">
            <v>314</v>
          </cell>
          <cell r="ER162">
            <v>1.24</v>
          </cell>
          <cell r="ES162" t="str">
            <v>на 1-м этаже</v>
          </cell>
          <cell r="ET162" t="str">
            <v>Переносной</v>
          </cell>
          <cell r="EU162">
            <v>0</v>
          </cell>
          <cell r="EV162">
            <v>1</v>
          </cell>
          <cell r="EW162">
            <v>0</v>
          </cell>
          <cell r="EX162">
            <v>0</v>
          </cell>
          <cell r="EY162">
            <v>3</v>
          </cell>
          <cell r="FH162">
            <v>0</v>
          </cell>
          <cell r="FI162">
            <v>3</v>
          </cell>
        </row>
        <row r="163">
          <cell r="A163">
            <v>280149</v>
          </cell>
          <cell r="B163" t="str">
            <v>Профсоюзная ул. д. 25</v>
          </cell>
          <cell r="C163" t="str">
            <v>Профсоюзная ул.</v>
          </cell>
          <cell r="D163">
            <v>25</v>
          </cell>
          <cell r="F163" t="str">
            <v>Протокол общего собрания собственников</v>
          </cell>
          <cell r="I163" t="str">
            <v>-</v>
          </cell>
          <cell r="K163" t="str">
            <v>-</v>
          </cell>
          <cell r="L163" t="str">
            <v>договор</v>
          </cell>
          <cell r="M163" t="str">
            <v>за счет регионального оператора</v>
          </cell>
          <cell r="N163">
            <v>2009</v>
          </cell>
          <cell r="O163">
            <v>2009</v>
          </cell>
          <cell r="P163" t="str">
            <v>Индивид.</v>
          </cell>
          <cell r="Q163" t="str">
            <v>МКД</v>
          </cell>
          <cell r="R163">
            <v>24</v>
          </cell>
          <cell r="S163">
            <v>24</v>
          </cell>
          <cell r="T163">
            <v>3</v>
          </cell>
          <cell r="U163">
            <v>3</v>
          </cell>
          <cell r="V163">
            <v>6</v>
          </cell>
          <cell r="W163">
            <v>292</v>
          </cell>
          <cell r="X163">
            <v>276</v>
          </cell>
          <cell r="Y163">
            <v>16</v>
          </cell>
          <cell r="Z163">
            <v>11</v>
          </cell>
          <cell r="AA163">
            <v>72</v>
          </cell>
          <cell r="AB163">
            <v>147</v>
          </cell>
          <cell r="AC163">
            <v>57</v>
          </cell>
          <cell r="AD163">
            <v>72</v>
          </cell>
          <cell r="AF163">
            <v>1</v>
          </cell>
          <cell r="AG163">
            <v>1</v>
          </cell>
          <cell r="AH163">
            <v>16135.5</v>
          </cell>
          <cell r="AI163">
            <v>15275.4</v>
          </cell>
          <cell r="AJ163">
            <v>860.1</v>
          </cell>
          <cell r="AK163">
            <v>6647.4</v>
          </cell>
          <cell r="AL163">
            <v>1566</v>
          </cell>
          <cell r="AM163">
            <v>1566</v>
          </cell>
          <cell r="AN163">
            <v>2815</v>
          </cell>
          <cell r="AP163">
            <v>1133.2</v>
          </cell>
          <cell r="AQ163">
            <v>280.27</v>
          </cell>
          <cell r="AR163">
            <v>3268.63</v>
          </cell>
          <cell r="AS163">
            <v>19.2</v>
          </cell>
          <cell r="AT163" t="str">
            <v>Пеноблоки</v>
          </cell>
          <cell r="AU163" t="str">
            <v>рулонная по ж/б основанию</v>
          </cell>
          <cell r="AV163">
            <v>276</v>
          </cell>
          <cell r="AZ163" t="str">
            <v>нет</v>
          </cell>
          <cell r="BA163" t="str">
            <v>-</v>
          </cell>
          <cell r="BB163" t="str">
            <v>-</v>
          </cell>
          <cell r="BC163" t="str">
            <v>-</v>
          </cell>
          <cell r="BD163" t="str">
            <v>-</v>
          </cell>
          <cell r="BE163" t="str">
            <v>-</v>
          </cell>
          <cell r="BF163" t="str">
            <v>-</v>
          </cell>
          <cell r="BG163" t="str">
            <v>-</v>
          </cell>
          <cell r="BH163" t="str">
            <v>-</v>
          </cell>
          <cell r="BI163" t="str">
            <v>-</v>
          </cell>
          <cell r="BJ163" t="str">
            <v>-</v>
          </cell>
          <cell r="BK163" t="str">
            <v>-</v>
          </cell>
          <cell r="BL163" t="str">
            <v>-</v>
          </cell>
          <cell r="BM163" t="str">
            <v>-</v>
          </cell>
          <cell r="BN163" t="str">
            <v>-</v>
          </cell>
          <cell r="BO163" t="str">
            <v>-</v>
          </cell>
          <cell r="BP163" t="str">
            <v>-</v>
          </cell>
          <cell r="BQ163" t="str">
            <v>ленточный</v>
          </cell>
          <cell r="BS163" t="str">
            <v>Железобетонные</v>
          </cell>
          <cell r="BT163">
            <v>30650.400000000001</v>
          </cell>
          <cell r="BU163">
            <v>4</v>
          </cell>
          <cell r="BV163" t="str">
            <v>Панельные</v>
          </cell>
          <cell r="BW163">
            <v>13032.8</v>
          </cell>
          <cell r="BX163">
            <v>5213.1000000000004</v>
          </cell>
          <cell r="BY163">
            <v>3915</v>
          </cell>
          <cell r="BZ163">
            <v>1566</v>
          </cell>
          <cell r="CA163" t="str">
            <v>облицованный плиткой</v>
          </cell>
          <cell r="CB163">
            <v>13986.7</v>
          </cell>
          <cell r="CC163">
            <v>5827.9</v>
          </cell>
          <cell r="CD163">
            <v>1</v>
          </cell>
          <cell r="CE163">
            <v>1188</v>
          </cell>
          <cell r="CF163" t="str">
            <v>не скатная</v>
          </cell>
          <cell r="CG163">
            <v>0</v>
          </cell>
          <cell r="CH163">
            <v>0</v>
          </cell>
          <cell r="CI163">
            <v>1133.2</v>
          </cell>
          <cell r="CJ163" t="str">
            <v>На лестничной клетке</v>
          </cell>
          <cell r="CK163">
            <v>3</v>
          </cell>
          <cell r="CL163">
            <v>189.36</v>
          </cell>
          <cell r="CM163">
            <v>16</v>
          </cell>
          <cell r="CR163">
            <v>43.5</v>
          </cell>
          <cell r="CZ163">
            <v>1</v>
          </cell>
          <cell r="DA163">
            <v>1</v>
          </cell>
          <cell r="DB163">
            <v>3710.7</v>
          </cell>
          <cell r="DC163">
            <v>0</v>
          </cell>
          <cell r="DD163">
            <v>723</v>
          </cell>
          <cell r="DE163">
            <v>634.79999999999995</v>
          </cell>
          <cell r="DF163">
            <v>0</v>
          </cell>
          <cell r="DG163">
            <v>0</v>
          </cell>
          <cell r="DH163">
            <v>1</v>
          </cell>
          <cell r="DI163">
            <v>1104</v>
          </cell>
          <cell r="DK163">
            <v>81</v>
          </cell>
          <cell r="DL163">
            <v>4593.6000000000004</v>
          </cell>
          <cell r="DM163">
            <v>276</v>
          </cell>
          <cell r="DO163">
            <v>4593.6000000000004</v>
          </cell>
          <cell r="DQ163">
            <v>3009.6</v>
          </cell>
          <cell r="DR163">
            <v>0</v>
          </cell>
          <cell r="DS163">
            <v>0</v>
          </cell>
          <cell r="DT163">
            <v>12</v>
          </cell>
          <cell r="DU163">
            <v>168</v>
          </cell>
          <cell r="DV163">
            <v>48</v>
          </cell>
          <cell r="DW163">
            <v>1</v>
          </cell>
          <cell r="DX163" t="str">
            <v>внутренние</v>
          </cell>
          <cell r="EE163">
            <v>144</v>
          </cell>
          <cell r="EF163">
            <v>104.39999999999999</v>
          </cell>
          <cell r="EG163">
            <v>366</v>
          </cell>
          <cell r="EH163">
            <v>1756.8</v>
          </cell>
          <cell r="EI163">
            <v>30.240000000000002</v>
          </cell>
          <cell r="EK163">
            <v>8.370000000000001</v>
          </cell>
          <cell r="EL163">
            <v>64.800000000000011</v>
          </cell>
          <cell r="EM163">
            <v>63.36</v>
          </cell>
          <cell r="EN163">
            <v>29.900000000000002</v>
          </cell>
          <cell r="EO163">
            <v>43.8</v>
          </cell>
          <cell r="EP163">
            <v>13.1</v>
          </cell>
          <cell r="EQ163">
            <v>577</v>
          </cell>
          <cell r="ER163">
            <v>2.29</v>
          </cell>
          <cell r="ES163" t="str">
            <v>на 1-м этаже</v>
          </cell>
          <cell r="ET163" t="str">
            <v>контейнер</v>
          </cell>
          <cell r="EU163">
            <v>3</v>
          </cell>
          <cell r="EV163">
            <v>2</v>
          </cell>
          <cell r="EW163">
            <v>0</v>
          </cell>
          <cell r="EX163">
            <v>0</v>
          </cell>
          <cell r="EY163">
            <v>0</v>
          </cell>
          <cell r="FH163">
            <v>1</v>
          </cell>
          <cell r="FI163">
            <v>5</v>
          </cell>
        </row>
        <row r="164">
          <cell r="A164">
            <v>20947</v>
          </cell>
          <cell r="B164" t="str">
            <v>Профсоюзная ул. д. 27 к. 5</v>
          </cell>
          <cell r="C164" t="str">
            <v>Профсоюзная ул.</v>
          </cell>
          <cell r="D164">
            <v>27</v>
          </cell>
          <cell r="E164">
            <v>5</v>
          </cell>
          <cell r="F164" t="str">
            <v>Протокол общего собрания собственников</v>
          </cell>
          <cell r="I164" t="str">
            <v>-</v>
          </cell>
          <cell r="K164" t="str">
            <v>-</v>
          </cell>
          <cell r="L164" t="str">
            <v>договор</v>
          </cell>
          <cell r="M164" t="str">
            <v>за счет регионального оператора</v>
          </cell>
          <cell r="N164">
            <v>1961</v>
          </cell>
          <cell r="O164">
            <v>1961</v>
          </cell>
          <cell r="P164" t="str">
            <v>I-511</v>
          </cell>
          <cell r="Q164" t="str">
            <v>МКД</v>
          </cell>
          <cell r="R164">
            <v>5</v>
          </cell>
          <cell r="S164">
            <v>5</v>
          </cell>
          <cell r="T164">
            <v>4</v>
          </cell>
          <cell r="W164">
            <v>80</v>
          </cell>
          <cell r="X164">
            <v>80</v>
          </cell>
          <cell r="Y164">
            <v>0</v>
          </cell>
          <cell r="Z164">
            <v>0</v>
          </cell>
          <cell r="AA164">
            <v>20</v>
          </cell>
          <cell r="AB164">
            <v>36</v>
          </cell>
          <cell r="AC164">
            <v>0</v>
          </cell>
          <cell r="AF164">
            <v>1</v>
          </cell>
          <cell r="AG164">
            <v>1</v>
          </cell>
          <cell r="AH164">
            <v>3469.4999999999991</v>
          </cell>
          <cell r="AI164">
            <v>3469.4999999999991</v>
          </cell>
          <cell r="AJ164">
            <v>0</v>
          </cell>
          <cell r="AK164">
            <v>2218</v>
          </cell>
          <cell r="AL164">
            <v>397</v>
          </cell>
          <cell r="AM164">
            <v>354</v>
          </cell>
          <cell r="AN164">
            <v>69</v>
          </cell>
          <cell r="AP164">
            <v>897.5</v>
          </cell>
          <cell r="AQ164">
            <v>166.48000000000002</v>
          </cell>
          <cell r="AR164">
            <v>256.52</v>
          </cell>
          <cell r="AS164">
            <v>0</v>
          </cell>
          <cell r="AT164" t="str">
            <v>Панельные</v>
          </cell>
          <cell r="AU164" t="str">
            <v>рубероид</v>
          </cell>
          <cell r="AV164">
            <v>80</v>
          </cell>
          <cell r="AZ164" t="str">
            <v>нет</v>
          </cell>
          <cell r="BA164" t="str">
            <v>-</v>
          </cell>
          <cell r="BB164" t="str">
            <v>-</v>
          </cell>
          <cell r="BC164" t="str">
            <v>-</v>
          </cell>
          <cell r="BD164" t="str">
            <v>-</v>
          </cell>
          <cell r="BE164" t="str">
            <v>-</v>
          </cell>
          <cell r="BF164" t="str">
            <v>-</v>
          </cell>
          <cell r="BG164" t="str">
            <v>-</v>
          </cell>
          <cell r="BH164" t="str">
            <v>-</v>
          </cell>
          <cell r="BI164" t="str">
            <v>-</v>
          </cell>
          <cell r="BJ164" t="str">
            <v>-</v>
          </cell>
          <cell r="BK164" t="str">
            <v>-</v>
          </cell>
          <cell r="BL164" t="str">
            <v>-</v>
          </cell>
          <cell r="BM164" t="str">
            <v>-</v>
          </cell>
          <cell r="BN164" t="str">
            <v>-</v>
          </cell>
          <cell r="BO164" t="str">
            <v>-</v>
          </cell>
          <cell r="BP164" t="str">
            <v>-</v>
          </cell>
          <cell r="BQ164" t="str">
            <v>ленточный</v>
          </cell>
          <cell r="BS164" t="str">
            <v>Железобетонные</v>
          </cell>
          <cell r="BT164">
            <v>7760</v>
          </cell>
          <cell r="BU164">
            <v>5</v>
          </cell>
          <cell r="BV164" t="str">
            <v>Панельные</v>
          </cell>
          <cell r="BW164">
            <v>985</v>
          </cell>
          <cell r="BX164">
            <v>394</v>
          </cell>
          <cell r="BY164">
            <v>985</v>
          </cell>
          <cell r="BZ164">
            <v>394</v>
          </cell>
          <cell r="CA164" t="str">
            <v>облицованный плиткой</v>
          </cell>
          <cell r="CB164">
            <v>1852</v>
          </cell>
          <cell r="CC164">
            <v>1722</v>
          </cell>
          <cell r="CD164">
            <v>1</v>
          </cell>
          <cell r="CE164">
            <v>988</v>
          </cell>
          <cell r="CF164" t="str">
            <v>не скатная</v>
          </cell>
          <cell r="CG164">
            <v>160</v>
          </cell>
          <cell r="CH164">
            <v>253</v>
          </cell>
          <cell r="CI164">
            <v>897.5</v>
          </cell>
          <cell r="CK164">
            <v>0</v>
          </cell>
          <cell r="CL164">
            <v>0</v>
          </cell>
          <cell r="CM164">
            <v>0</v>
          </cell>
          <cell r="CR164">
            <v>0</v>
          </cell>
          <cell r="CZ164">
            <v>1</v>
          </cell>
          <cell r="DA164">
            <v>1</v>
          </cell>
          <cell r="DB164">
            <v>162</v>
          </cell>
          <cell r="DC164">
            <v>400</v>
          </cell>
          <cell r="DD164">
            <v>48</v>
          </cell>
          <cell r="DE164">
            <v>2032</v>
          </cell>
          <cell r="DF164">
            <v>0</v>
          </cell>
          <cell r="DG164">
            <v>0</v>
          </cell>
          <cell r="DH164">
            <v>4</v>
          </cell>
          <cell r="DI164">
            <v>248</v>
          </cell>
          <cell r="DK164">
            <v>85</v>
          </cell>
          <cell r="DL164">
            <v>935</v>
          </cell>
          <cell r="DM164">
            <v>80</v>
          </cell>
          <cell r="DO164">
            <v>967</v>
          </cell>
          <cell r="DQ164">
            <v>648</v>
          </cell>
          <cell r="DR164">
            <v>594</v>
          </cell>
          <cell r="DS164">
            <v>87</v>
          </cell>
          <cell r="DT164">
            <v>16</v>
          </cell>
          <cell r="DU164">
            <v>16</v>
          </cell>
          <cell r="DV164">
            <v>16</v>
          </cell>
          <cell r="DW164">
            <v>0</v>
          </cell>
          <cell r="DX164" t="str">
            <v>наружные</v>
          </cell>
          <cell r="EE164">
            <v>32</v>
          </cell>
          <cell r="EF164">
            <v>29.44</v>
          </cell>
          <cell r="EG164">
            <v>8</v>
          </cell>
          <cell r="EH164">
            <v>38.4</v>
          </cell>
          <cell r="EI164">
            <v>7.68</v>
          </cell>
          <cell r="EK164">
            <v>11.16</v>
          </cell>
          <cell r="EL164">
            <v>4.8</v>
          </cell>
          <cell r="EM164">
            <v>17.600000000000001</v>
          </cell>
          <cell r="EN164">
            <v>9.1</v>
          </cell>
          <cell r="EO164">
            <v>0</v>
          </cell>
          <cell r="EP164">
            <v>0</v>
          </cell>
          <cell r="EQ164">
            <v>162</v>
          </cell>
          <cell r="ER164">
            <v>0</v>
          </cell>
          <cell r="ES164" t="str">
            <v>нет</v>
          </cell>
          <cell r="ET164">
            <v>0</v>
          </cell>
          <cell r="EU164">
            <v>0</v>
          </cell>
          <cell r="EV164">
            <v>1</v>
          </cell>
          <cell r="EW164">
            <v>0</v>
          </cell>
          <cell r="EX164">
            <v>0</v>
          </cell>
          <cell r="EY164">
            <v>0</v>
          </cell>
          <cell r="FH164">
            <v>0</v>
          </cell>
          <cell r="FI164">
            <v>5</v>
          </cell>
        </row>
        <row r="165">
          <cell r="A165">
            <v>20948</v>
          </cell>
          <cell r="B165" t="str">
            <v>Профсоюзная ул. д. 27 к. 6</v>
          </cell>
          <cell r="C165" t="str">
            <v>Профсоюзная ул.</v>
          </cell>
          <cell r="D165">
            <v>27</v>
          </cell>
          <cell r="E165">
            <v>6</v>
          </cell>
          <cell r="F165" t="str">
            <v>Протокол общего собрания собственников</v>
          </cell>
          <cell r="I165" t="str">
            <v>-</v>
          </cell>
          <cell r="K165" t="str">
            <v>-</v>
          </cell>
          <cell r="L165" t="str">
            <v>договор</v>
          </cell>
          <cell r="M165" t="str">
            <v>за счет регионального оператора</v>
          </cell>
          <cell r="N165">
            <v>1961</v>
          </cell>
          <cell r="O165">
            <v>1961</v>
          </cell>
          <cell r="P165" t="str">
            <v>I-511</v>
          </cell>
          <cell r="Q165" t="str">
            <v>МКД</v>
          </cell>
          <cell r="R165">
            <v>5</v>
          </cell>
          <cell r="S165">
            <v>5</v>
          </cell>
          <cell r="T165">
            <v>4</v>
          </cell>
          <cell r="W165">
            <v>80</v>
          </cell>
          <cell r="X165">
            <v>79</v>
          </cell>
          <cell r="Y165">
            <v>1</v>
          </cell>
          <cell r="Z165">
            <v>0</v>
          </cell>
          <cell r="AA165">
            <v>20</v>
          </cell>
          <cell r="AB165">
            <v>36</v>
          </cell>
          <cell r="AC165">
            <v>0</v>
          </cell>
          <cell r="AF165">
            <v>1</v>
          </cell>
          <cell r="AG165">
            <v>1</v>
          </cell>
          <cell r="AH165">
            <v>3557.1000000000008</v>
          </cell>
          <cell r="AI165">
            <v>3512.0000000000009</v>
          </cell>
          <cell r="AJ165">
            <v>45.1</v>
          </cell>
          <cell r="AK165">
            <v>2229.1999999999998</v>
          </cell>
          <cell r="AL165">
            <v>397</v>
          </cell>
          <cell r="AM165">
            <v>354</v>
          </cell>
          <cell r="AN165">
            <v>70</v>
          </cell>
          <cell r="AP165">
            <v>902.6</v>
          </cell>
          <cell r="AQ165">
            <v>164.98000000000002</v>
          </cell>
          <cell r="AR165">
            <v>259.02</v>
          </cell>
          <cell r="AS165">
            <v>0</v>
          </cell>
          <cell r="AT165" t="str">
            <v>Панельные</v>
          </cell>
          <cell r="AU165" t="str">
            <v>рубероид</v>
          </cell>
          <cell r="AV165">
            <v>79</v>
          </cell>
          <cell r="AZ165" t="str">
            <v>нет</v>
          </cell>
          <cell r="BA165" t="str">
            <v>-</v>
          </cell>
          <cell r="BB165" t="str">
            <v>-</v>
          </cell>
          <cell r="BC165" t="str">
            <v>-</v>
          </cell>
          <cell r="BD165" t="str">
            <v>-</v>
          </cell>
          <cell r="BE165" t="str">
            <v>-</v>
          </cell>
          <cell r="BF165" t="str">
            <v>-</v>
          </cell>
          <cell r="BG165" t="str">
            <v>-</v>
          </cell>
          <cell r="BH165" t="str">
            <v>-</v>
          </cell>
          <cell r="BI165" t="str">
            <v>-</v>
          </cell>
          <cell r="BJ165" t="str">
            <v>-</v>
          </cell>
          <cell r="BK165" t="str">
            <v>-</v>
          </cell>
          <cell r="BL165" t="str">
            <v>-</v>
          </cell>
          <cell r="BM165" t="str">
            <v>-</v>
          </cell>
          <cell r="BN165" t="str">
            <v>-</v>
          </cell>
          <cell r="BO165" t="str">
            <v>-</v>
          </cell>
          <cell r="BP165" t="str">
            <v>-</v>
          </cell>
          <cell r="BQ165" t="str">
            <v>ленточный</v>
          </cell>
          <cell r="BS165" t="str">
            <v>Железобетонные</v>
          </cell>
          <cell r="BT165">
            <v>7760</v>
          </cell>
          <cell r="BU165">
            <v>5</v>
          </cell>
          <cell r="BV165" t="str">
            <v>Панельные</v>
          </cell>
          <cell r="BW165">
            <v>985</v>
          </cell>
          <cell r="BX165">
            <v>394</v>
          </cell>
          <cell r="BY165">
            <v>985</v>
          </cell>
          <cell r="BZ165">
            <v>394</v>
          </cell>
          <cell r="CA165" t="str">
            <v>расшивка швов</v>
          </cell>
          <cell r="CB165">
            <v>1852</v>
          </cell>
          <cell r="CC165">
            <v>1722</v>
          </cell>
          <cell r="CD165">
            <v>1</v>
          </cell>
          <cell r="CE165">
            <v>993</v>
          </cell>
          <cell r="CF165" t="str">
            <v>не скатная</v>
          </cell>
          <cell r="CG165">
            <v>160</v>
          </cell>
          <cell r="CH165">
            <v>253</v>
          </cell>
          <cell r="CI165">
            <v>902.6</v>
          </cell>
          <cell r="CK165">
            <v>0</v>
          </cell>
          <cell r="CL165">
            <v>0</v>
          </cell>
          <cell r="CM165">
            <v>0</v>
          </cell>
          <cell r="CR165">
            <v>0</v>
          </cell>
          <cell r="CZ165">
            <v>1</v>
          </cell>
          <cell r="DA165">
            <v>1</v>
          </cell>
          <cell r="DB165">
            <v>162</v>
          </cell>
          <cell r="DC165">
            <v>400</v>
          </cell>
          <cell r="DD165">
            <v>48</v>
          </cell>
          <cell r="DE165">
            <v>2032</v>
          </cell>
          <cell r="DF165">
            <v>0</v>
          </cell>
          <cell r="DG165">
            <v>0</v>
          </cell>
          <cell r="DH165">
            <v>4</v>
          </cell>
          <cell r="DI165">
            <v>248</v>
          </cell>
          <cell r="DK165">
            <v>85</v>
          </cell>
          <cell r="DL165">
            <v>935</v>
          </cell>
          <cell r="DM165">
            <v>79</v>
          </cell>
          <cell r="DO165">
            <v>967</v>
          </cell>
          <cell r="DQ165">
            <v>648</v>
          </cell>
          <cell r="DR165">
            <v>594</v>
          </cell>
          <cell r="DS165">
            <v>87</v>
          </cell>
          <cell r="DT165">
            <v>16</v>
          </cell>
          <cell r="DU165">
            <v>16</v>
          </cell>
          <cell r="DV165">
            <v>16</v>
          </cell>
          <cell r="DW165">
            <v>0</v>
          </cell>
          <cell r="DX165" t="str">
            <v>наружные</v>
          </cell>
          <cell r="EE165">
            <v>32</v>
          </cell>
          <cell r="EF165">
            <v>29.44</v>
          </cell>
          <cell r="EG165">
            <v>8</v>
          </cell>
          <cell r="EH165">
            <v>38.4</v>
          </cell>
          <cell r="EI165">
            <v>7.68</v>
          </cell>
          <cell r="EK165">
            <v>11.16</v>
          </cell>
          <cell r="EL165">
            <v>4.8</v>
          </cell>
          <cell r="EM165">
            <v>17.600000000000001</v>
          </cell>
          <cell r="EN165">
            <v>9.1</v>
          </cell>
          <cell r="EO165">
            <v>0</v>
          </cell>
          <cell r="EP165">
            <v>0</v>
          </cell>
          <cell r="EQ165">
            <v>205</v>
          </cell>
          <cell r="ER165">
            <v>0</v>
          </cell>
          <cell r="ES165" t="str">
            <v>нет</v>
          </cell>
          <cell r="ET165">
            <v>0</v>
          </cell>
          <cell r="EU165">
            <v>0</v>
          </cell>
          <cell r="EV165">
            <v>1</v>
          </cell>
          <cell r="EW165">
            <v>0</v>
          </cell>
          <cell r="EX165">
            <v>0</v>
          </cell>
          <cell r="EY165">
            <v>0</v>
          </cell>
          <cell r="FH165">
            <v>0</v>
          </cell>
          <cell r="FI165">
            <v>5</v>
          </cell>
        </row>
        <row r="166">
          <cell r="A166">
            <v>20949</v>
          </cell>
          <cell r="B166" t="str">
            <v>Профсоюзная ул. д. 27 к. 7</v>
          </cell>
          <cell r="C166" t="str">
            <v>Профсоюзная ул.</v>
          </cell>
          <cell r="D166">
            <v>27</v>
          </cell>
          <cell r="E166">
            <v>7</v>
          </cell>
          <cell r="F166" t="str">
            <v>Протокол общего собрания собственников</v>
          </cell>
          <cell r="I166" t="str">
            <v>-</v>
          </cell>
          <cell r="K166" t="str">
            <v>-</v>
          </cell>
          <cell r="L166" t="str">
            <v>договор</v>
          </cell>
          <cell r="M166" t="str">
            <v>за счет регионального оператора</v>
          </cell>
          <cell r="N166">
            <v>1961</v>
          </cell>
          <cell r="O166">
            <v>1961</v>
          </cell>
          <cell r="P166" t="str">
            <v>I-511</v>
          </cell>
          <cell r="Q166" t="str">
            <v>МКД</v>
          </cell>
          <cell r="R166">
            <v>5</v>
          </cell>
          <cell r="S166">
            <v>5</v>
          </cell>
          <cell r="T166">
            <v>4</v>
          </cell>
          <cell r="W166">
            <v>80</v>
          </cell>
          <cell r="X166">
            <v>80</v>
          </cell>
          <cell r="Y166">
            <v>0</v>
          </cell>
          <cell r="Z166">
            <v>0</v>
          </cell>
          <cell r="AA166">
            <v>20</v>
          </cell>
          <cell r="AB166">
            <v>36</v>
          </cell>
          <cell r="AC166">
            <v>0</v>
          </cell>
          <cell r="AF166">
            <v>1</v>
          </cell>
          <cell r="AG166">
            <v>1</v>
          </cell>
          <cell r="AH166">
            <v>3539.0000000000023</v>
          </cell>
          <cell r="AI166">
            <v>3539.0000000000023</v>
          </cell>
          <cell r="AJ166">
            <v>0</v>
          </cell>
          <cell r="AK166">
            <v>2216.1999999999998</v>
          </cell>
          <cell r="AL166">
            <v>397</v>
          </cell>
          <cell r="AM166">
            <v>389</v>
          </cell>
          <cell r="AN166">
            <v>8</v>
          </cell>
          <cell r="AP166">
            <v>909.6</v>
          </cell>
          <cell r="AQ166">
            <v>156.1</v>
          </cell>
          <cell r="AR166">
            <v>240.9</v>
          </cell>
          <cell r="AS166">
            <v>0</v>
          </cell>
          <cell r="AT166" t="str">
            <v>Панельные</v>
          </cell>
          <cell r="AU166" t="str">
            <v>рубероид</v>
          </cell>
          <cell r="AV166">
            <v>80</v>
          </cell>
          <cell r="AZ166" t="str">
            <v>нет</v>
          </cell>
          <cell r="BA166" t="str">
            <v>-</v>
          </cell>
          <cell r="BB166" t="str">
            <v>-</v>
          </cell>
          <cell r="BC166" t="str">
            <v>-</v>
          </cell>
          <cell r="BD166" t="str">
            <v>-</v>
          </cell>
          <cell r="BE166" t="str">
            <v>-</v>
          </cell>
          <cell r="BF166" t="str">
            <v>-</v>
          </cell>
          <cell r="BG166" t="str">
            <v>-</v>
          </cell>
          <cell r="BH166" t="str">
            <v>-</v>
          </cell>
          <cell r="BI166" t="str">
            <v>-</v>
          </cell>
          <cell r="BJ166" t="str">
            <v>-</v>
          </cell>
          <cell r="BK166" t="str">
            <v>-</v>
          </cell>
          <cell r="BL166" t="str">
            <v>-</v>
          </cell>
          <cell r="BM166" t="str">
            <v>-</v>
          </cell>
          <cell r="BN166" t="str">
            <v>-</v>
          </cell>
          <cell r="BO166" t="str">
            <v>-</v>
          </cell>
          <cell r="BP166" t="str">
            <v>-</v>
          </cell>
          <cell r="BQ166" t="str">
            <v>ленточный</v>
          </cell>
          <cell r="BS166" t="str">
            <v>Железобетонные</v>
          </cell>
          <cell r="BT166">
            <v>7760</v>
          </cell>
          <cell r="BU166">
            <v>5</v>
          </cell>
          <cell r="BV166" t="str">
            <v>Панельные</v>
          </cell>
          <cell r="BW166">
            <v>985</v>
          </cell>
          <cell r="BX166">
            <v>394</v>
          </cell>
          <cell r="BY166">
            <v>985</v>
          </cell>
          <cell r="BZ166">
            <v>394</v>
          </cell>
          <cell r="CA166" t="str">
            <v>окрашенный</v>
          </cell>
          <cell r="CB166">
            <v>1852</v>
          </cell>
          <cell r="CC166">
            <v>1722</v>
          </cell>
          <cell r="CD166">
            <v>1</v>
          </cell>
          <cell r="CE166">
            <v>1001</v>
          </cell>
          <cell r="CF166" t="str">
            <v>не скатная</v>
          </cell>
          <cell r="CG166">
            <v>160</v>
          </cell>
          <cell r="CH166">
            <v>253</v>
          </cell>
          <cell r="CI166">
            <v>909.6</v>
          </cell>
          <cell r="CK166">
            <v>0</v>
          </cell>
          <cell r="CL166">
            <v>0</v>
          </cell>
          <cell r="CM166">
            <v>0</v>
          </cell>
          <cell r="CR166">
            <v>0</v>
          </cell>
          <cell r="CZ166">
            <v>1</v>
          </cell>
          <cell r="DA166">
            <v>1</v>
          </cell>
          <cell r="DB166">
            <v>162</v>
          </cell>
          <cell r="DC166">
            <v>400</v>
          </cell>
          <cell r="DD166">
            <v>48</v>
          </cell>
          <cell r="DE166">
            <v>2032</v>
          </cell>
          <cell r="DF166">
            <v>0</v>
          </cell>
          <cell r="DG166">
            <v>0</v>
          </cell>
          <cell r="DH166">
            <v>4</v>
          </cell>
          <cell r="DI166">
            <v>248</v>
          </cell>
          <cell r="DK166">
            <v>85</v>
          </cell>
          <cell r="DL166">
            <v>935</v>
          </cell>
          <cell r="DM166">
            <v>80</v>
          </cell>
          <cell r="DO166">
            <v>967</v>
          </cell>
          <cell r="DQ166">
            <v>648</v>
          </cell>
          <cell r="DR166">
            <v>594</v>
          </cell>
          <cell r="DS166">
            <v>87</v>
          </cell>
          <cell r="DT166">
            <v>16</v>
          </cell>
          <cell r="DU166">
            <v>16</v>
          </cell>
          <cell r="DV166">
            <v>16</v>
          </cell>
          <cell r="DW166">
            <v>0</v>
          </cell>
          <cell r="DX166" t="str">
            <v>наружные</v>
          </cell>
          <cell r="EE166">
            <v>32</v>
          </cell>
          <cell r="EF166">
            <v>29.44</v>
          </cell>
          <cell r="EG166">
            <v>8</v>
          </cell>
          <cell r="EH166">
            <v>38.4</v>
          </cell>
          <cell r="EI166">
            <v>7.68</v>
          </cell>
          <cell r="EK166">
            <v>11.16</v>
          </cell>
          <cell r="EL166">
            <v>4.8</v>
          </cell>
          <cell r="EM166">
            <v>17.600000000000001</v>
          </cell>
          <cell r="EN166">
            <v>9.1</v>
          </cell>
          <cell r="EO166">
            <v>0</v>
          </cell>
          <cell r="EP166">
            <v>0</v>
          </cell>
          <cell r="EQ166">
            <v>219</v>
          </cell>
          <cell r="ER166">
            <v>0</v>
          </cell>
          <cell r="ES166" t="str">
            <v>нет</v>
          </cell>
          <cell r="ET166">
            <v>0</v>
          </cell>
          <cell r="EU166">
            <v>0</v>
          </cell>
          <cell r="EV166">
            <v>1</v>
          </cell>
          <cell r="EW166">
            <v>0</v>
          </cell>
          <cell r="EX166">
            <v>0</v>
          </cell>
          <cell r="EY166">
            <v>0</v>
          </cell>
          <cell r="FB166">
            <v>20</v>
          </cell>
          <cell r="FH166">
            <v>0</v>
          </cell>
          <cell r="FI166">
            <v>5</v>
          </cell>
        </row>
        <row r="167">
          <cell r="A167">
            <v>20951</v>
          </cell>
          <cell r="B167" t="str">
            <v>Профсоюзная ул. д. 29 к. 1</v>
          </cell>
          <cell r="C167" t="str">
            <v>Профсоюзная ул.</v>
          </cell>
          <cell r="D167">
            <v>29</v>
          </cell>
          <cell r="E167">
            <v>1</v>
          </cell>
          <cell r="F167" t="str">
            <v>Протокол общего собрания собственников</v>
          </cell>
          <cell r="I167" t="str">
            <v>-</v>
          </cell>
          <cell r="K167" t="str">
            <v>-</v>
          </cell>
          <cell r="L167" t="str">
            <v>договор</v>
          </cell>
          <cell r="M167" t="str">
            <v>за счет регионального оператора</v>
          </cell>
          <cell r="N167">
            <v>1961</v>
          </cell>
          <cell r="O167">
            <v>1961</v>
          </cell>
          <cell r="P167" t="str">
            <v>I-515</v>
          </cell>
          <cell r="Q167" t="str">
            <v>МКД</v>
          </cell>
          <cell r="R167">
            <v>5</v>
          </cell>
          <cell r="S167">
            <v>5</v>
          </cell>
          <cell r="T167">
            <v>4</v>
          </cell>
          <cell r="W167">
            <v>81</v>
          </cell>
          <cell r="X167">
            <v>80</v>
          </cell>
          <cell r="Y167">
            <v>1</v>
          </cell>
          <cell r="Z167">
            <v>1</v>
          </cell>
          <cell r="AA167">
            <v>20</v>
          </cell>
          <cell r="AB167">
            <v>36</v>
          </cell>
          <cell r="AC167">
            <v>0</v>
          </cell>
          <cell r="AF167">
            <v>1</v>
          </cell>
          <cell r="AG167">
            <v>1</v>
          </cell>
          <cell r="AH167">
            <v>3594.6000000000004</v>
          </cell>
          <cell r="AI167">
            <v>3591.3</v>
          </cell>
          <cell r="AJ167">
            <v>3.3</v>
          </cell>
          <cell r="AK167">
            <v>2217.6</v>
          </cell>
          <cell r="AL167">
            <v>397</v>
          </cell>
          <cell r="AM167">
            <v>318</v>
          </cell>
          <cell r="AN167">
            <v>72</v>
          </cell>
          <cell r="AP167">
            <v>913.8</v>
          </cell>
          <cell r="AQ167">
            <v>153.47</v>
          </cell>
          <cell r="AR167">
            <v>236.53</v>
          </cell>
          <cell r="AS167">
            <v>0</v>
          </cell>
          <cell r="AT167" t="str">
            <v>Панельные</v>
          </cell>
          <cell r="AU167" t="str">
            <v>рубероид</v>
          </cell>
          <cell r="AV167">
            <v>80</v>
          </cell>
          <cell r="AZ167" t="str">
            <v>нет</v>
          </cell>
          <cell r="BA167" t="str">
            <v>-</v>
          </cell>
          <cell r="BB167" t="str">
            <v>-</v>
          </cell>
          <cell r="BC167" t="str">
            <v>-</v>
          </cell>
          <cell r="BD167" t="str">
            <v>-</v>
          </cell>
          <cell r="BE167" t="str">
            <v>-</v>
          </cell>
          <cell r="BF167" t="str">
            <v>-</v>
          </cell>
          <cell r="BG167" t="str">
            <v>-</v>
          </cell>
          <cell r="BH167" t="str">
            <v>-</v>
          </cell>
          <cell r="BI167" t="str">
            <v>-</v>
          </cell>
          <cell r="BJ167" t="str">
            <v>-</v>
          </cell>
          <cell r="BK167" t="str">
            <v>-</v>
          </cell>
          <cell r="BL167" t="str">
            <v>-</v>
          </cell>
          <cell r="BM167" t="str">
            <v>-</v>
          </cell>
          <cell r="BN167" t="str">
            <v>-</v>
          </cell>
          <cell r="BO167" t="str">
            <v>-</v>
          </cell>
          <cell r="BP167" t="str">
            <v>-</v>
          </cell>
          <cell r="BQ167" t="str">
            <v>ленточный</v>
          </cell>
          <cell r="BS167" t="str">
            <v>Железобетонные</v>
          </cell>
          <cell r="BT167">
            <v>7760</v>
          </cell>
          <cell r="BU167">
            <v>5</v>
          </cell>
          <cell r="BV167" t="str">
            <v>Панельные</v>
          </cell>
          <cell r="BW167">
            <v>985</v>
          </cell>
          <cell r="BX167">
            <v>394</v>
          </cell>
          <cell r="BY167">
            <v>985</v>
          </cell>
          <cell r="BZ167">
            <v>394</v>
          </cell>
          <cell r="CA167" t="str">
            <v>расшивка швов</v>
          </cell>
          <cell r="CB167">
            <v>1852</v>
          </cell>
          <cell r="CC167">
            <v>1722</v>
          </cell>
          <cell r="CD167">
            <v>1</v>
          </cell>
          <cell r="CE167">
            <v>1005</v>
          </cell>
          <cell r="CF167" t="str">
            <v>не скатная</v>
          </cell>
          <cell r="CG167">
            <v>160</v>
          </cell>
          <cell r="CH167">
            <v>253</v>
          </cell>
          <cell r="CI167">
            <v>913.8</v>
          </cell>
          <cell r="CK167">
            <v>0</v>
          </cell>
          <cell r="CL167">
            <v>0</v>
          </cell>
          <cell r="CM167">
            <v>0</v>
          </cell>
          <cell r="CR167">
            <v>0</v>
          </cell>
          <cell r="CZ167">
            <v>1</v>
          </cell>
          <cell r="DA167">
            <v>1</v>
          </cell>
          <cell r="DB167">
            <v>162</v>
          </cell>
          <cell r="DC167">
            <v>400</v>
          </cell>
          <cell r="DD167">
            <v>48</v>
          </cell>
          <cell r="DE167">
            <v>2032</v>
          </cell>
          <cell r="DF167">
            <v>0</v>
          </cell>
          <cell r="DG167">
            <v>0</v>
          </cell>
          <cell r="DH167">
            <v>4</v>
          </cell>
          <cell r="DI167">
            <v>248</v>
          </cell>
          <cell r="DK167">
            <v>85</v>
          </cell>
          <cell r="DL167">
            <v>935</v>
          </cell>
          <cell r="DM167">
            <v>80</v>
          </cell>
          <cell r="DO167">
            <v>967</v>
          </cell>
          <cell r="DQ167">
            <v>648</v>
          </cell>
          <cell r="DR167">
            <v>594</v>
          </cell>
          <cell r="DS167">
            <v>87</v>
          </cell>
          <cell r="DT167">
            <v>16</v>
          </cell>
          <cell r="DU167">
            <v>16</v>
          </cell>
          <cell r="DV167">
            <v>16</v>
          </cell>
          <cell r="DW167">
            <v>0</v>
          </cell>
          <cell r="DX167" t="str">
            <v>наружные</v>
          </cell>
          <cell r="EE167">
            <v>32</v>
          </cell>
          <cell r="EF167">
            <v>29.44</v>
          </cell>
          <cell r="EG167">
            <v>8</v>
          </cell>
          <cell r="EH167">
            <v>38.4</v>
          </cell>
          <cell r="EI167">
            <v>7.68</v>
          </cell>
          <cell r="EK167">
            <v>11.16</v>
          </cell>
          <cell r="EL167">
            <v>4.8</v>
          </cell>
          <cell r="EM167">
            <v>17.600000000000001</v>
          </cell>
          <cell r="EN167">
            <v>9.1</v>
          </cell>
          <cell r="EO167">
            <v>0</v>
          </cell>
          <cell r="EP167">
            <v>0</v>
          </cell>
          <cell r="EQ167">
            <v>204</v>
          </cell>
          <cell r="ER167">
            <v>0</v>
          </cell>
          <cell r="ES167" t="str">
            <v>нет</v>
          </cell>
          <cell r="ET167">
            <v>0</v>
          </cell>
          <cell r="EU167">
            <v>0</v>
          </cell>
          <cell r="EV167">
            <v>1</v>
          </cell>
          <cell r="EW167">
            <v>0</v>
          </cell>
          <cell r="EX167">
            <v>0</v>
          </cell>
          <cell r="EY167">
            <v>0</v>
          </cell>
          <cell r="FH167">
            <v>0</v>
          </cell>
          <cell r="FI167">
            <v>5</v>
          </cell>
        </row>
        <row r="168">
          <cell r="A168">
            <v>20952</v>
          </cell>
          <cell r="B168" t="str">
            <v>Профсоюзная ул. д. 29 к. 2</v>
          </cell>
          <cell r="C168" t="str">
            <v>Профсоюзная ул.</v>
          </cell>
          <cell r="D168">
            <v>29</v>
          </cell>
          <cell r="E168">
            <v>2</v>
          </cell>
          <cell r="F168" t="str">
            <v>Протокол общего собрания собственников</v>
          </cell>
          <cell r="I168" t="str">
            <v>-</v>
          </cell>
          <cell r="K168" t="str">
            <v>-</v>
          </cell>
          <cell r="L168" t="str">
            <v>договор</v>
          </cell>
          <cell r="M168" t="str">
            <v>за счет регионального оператора</v>
          </cell>
          <cell r="N168">
            <v>1961</v>
          </cell>
          <cell r="O168">
            <v>1961</v>
          </cell>
          <cell r="P168" t="str">
            <v>I-515</v>
          </cell>
          <cell r="Q168" t="str">
            <v>МКД</v>
          </cell>
          <cell r="R168">
            <v>5</v>
          </cell>
          <cell r="S168">
            <v>5</v>
          </cell>
          <cell r="T168">
            <v>4</v>
          </cell>
          <cell r="W168">
            <v>81</v>
          </cell>
          <cell r="X168">
            <v>80</v>
          </cell>
          <cell r="Y168">
            <v>1</v>
          </cell>
          <cell r="Z168">
            <v>1</v>
          </cell>
          <cell r="AA168">
            <v>20</v>
          </cell>
          <cell r="AB168">
            <v>36</v>
          </cell>
          <cell r="AC168">
            <v>0</v>
          </cell>
          <cell r="AF168">
            <v>1</v>
          </cell>
          <cell r="AG168">
            <v>1</v>
          </cell>
          <cell r="AH168">
            <v>3555.5</v>
          </cell>
          <cell r="AI168">
            <v>3550.4</v>
          </cell>
          <cell r="AJ168">
            <v>5.0999999999999996</v>
          </cell>
          <cell r="AK168">
            <v>2171.6</v>
          </cell>
          <cell r="AL168">
            <v>397</v>
          </cell>
          <cell r="AM168">
            <v>273</v>
          </cell>
          <cell r="AN168">
            <v>71</v>
          </cell>
          <cell r="AP168">
            <v>913.8</v>
          </cell>
          <cell r="AQ168">
            <v>137.72</v>
          </cell>
          <cell r="AR168">
            <v>206.28</v>
          </cell>
          <cell r="AS168">
            <v>0</v>
          </cell>
          <cell r="AT168" t="str">
            <v>Панельные</v>
          </cell>
          <cell r="AU168" t="str">
            <v>рубероид</v>
          </cell>
          <cell r="AV168">
            <v>80</v>
          </cell>
          <cell r="AZ168" t="str">
            <v>нет</v>
          </cell>
          <cell r="BA168" t="str">
            <v>-</v>
          </cell>
          <cell r="BB168" t="str">
            <v>-</v>
          </cell>
          <cell r="BC168" t="str">
            <v>-</v>
          </cell>
          <cell r="BD168" t="str">
            <v>-</v>
          </cell>
          <cell r="BE168" t="str">
            <v>-</v>
          </cell>
          <cell r="BF168" t="str">
            <v>-</v>
          </cell>
          <cell r="BG168" t="str">
            <v>-</v>
          </cell>
          <cell r="BH168" t="str">
            <v>-</v>
          </cell>
          <cell r="BI168" t="str">
            <v>-</v>
          </cell>
          <cell r="BJ168" t="str">
            <v>-</v>
          </cell>
          <cell r="BK168" t="str">
            <v>-</v>
          </cell>
          <cell r="BL168" t="str">
            <v>-</v>
          </cell>
          <cell r="BM168" t="str">
            <v>-</v>
          </cell>
          <cell r="BN168" t="str">
            <v>-</v>
          </cell>
          <cell r="BO168" t="str">
            <v>-</v>
          </cell>
          <cell r="BP168" t="str">
            <v>-</v>
          </cell>
          <cell r="BQ168" t="str">
            <v>ленточный</v>
          </cell>
          <cell r="BS168" t="str">
            <v>Железобетонные</v>
          </cell>
          <cell r="BT168">
            <v>7760</v>
          </cell>
          <cell r="BU168">
            <v>5</v>
          </cell>
          <cell r="BV168" t="str">
            <v>Панельные</v>
          </cell>
          <cell r="BW168">
            <v>985</v>
          </cell>
          <cell r="BX168">
            <v>394</v>
          </cell>
          <cell r="BY168">
            <v>985</v>
          </cell>
          <cell r="BZ168">
            <v>394</v>
          </cell>
          <cell r="CA168" t="str">
            <v>окрашенный</v>
          </cell>
          <cell r="CB168">
            <v>1852</v>
          </cell>
          <cell r="CC168">
            <v>1722</v>
          </cell>
          <cell r="CD168">
            <v>1</v>
          </cell>
          <cell r="CE168">
            <v>1005</v>
          </cell>
          <cell r="CF168" t="str">
            <v>не скатная</v>
          </cell>
          <cell r="CG168">
            <v>160</v>
          </cell>
          <cell r="CH168">
            <v>253</v>
          </cell>
          <cell r="CI168">
            <v>913.8</v>
          </cell>
          <cell r="CK168">
            <v>0</v>
          </cell>
          <cell r="CL168">
            <v>0</v>
          </cell>
          <cell r="CM168">
            <v>0</v>
          </cell>
          <cell r="CR168">
            <v>0</v>
          </cell>
          <cell r="CZ168">
            <v>1</v>
          </cell>
          <cell r="DA168">
            <v>1</v>
          </cell>
          <cell r="DB168">
            <v>162</v>
          </cell>
          <cell r="DC168">
            <v>400</v>
          </cell>
          <cell r="DD168">
            <v>48</v>
          </cell>
          <cell r="DE168">
            <v>2032</v>
          </cell>
          <cell r="DF168">
            <v>0</v>
          </cell>
          <cell r="DG168">
            <v>0</v>
          </cell>
          <cell r="DH168">
            <v>4</v>
          </cell>
          <cell r="DI168">
            <v>248</v>
          </cell>
          <cell r="DK168">
            <v>85</v>
          </cell>
          <cell r="DL168">
            <v>935</v>
          </cell>
          <cell r="DM168">
            <v>80</v>
          </cell>
          <cell r="DO168">
            <v>967</v>
          </cell>
          <cell r="DQ168">
            <v>648</v>
          </cell>
          <cell r="DR168">
            <v>594</v>
          </cell>
          <cell r="DS168">
            <v>87</v>
          </cell>
          <cell r="DT168">
            <v>16</v>
          </cell>
          <cell r="DU168">
            <v>16</v>
          </cell>
          <cell r="DV168">
            <v>16</v>
          </cell>
          <cell r="DW168">
            <v>0</v>
          </cell>
          <cell r="DX168" t="str">
            <v>наружные</v>
          </cell>
          <cell r="EE168">
            <v>32</v>
          </cell>
          <cell r="EF168">
            <v>29.44</v>
          </cell>
          <cell r="EG168">
            <v>8</v>
          </cell>
          <cell r="EH168">
            <v>38.4</v>
          </cell>
          <cell r="EI168">
            <v>7.68</v>
          </cell>
          <cell r="EK168">
            <v>11.16</v>
          </cell>
          <cell r="EL168">
            <v>4.8</v>
          </cell>
          <cell r="EM168">
            <v>17.600000000000001</v>
          </cell>
          <cell r="EN168">
            <v>9.1</v>
          </cell>
          <cell r="EO168">
            <v>0</v>
          </cell>
          <cell r="EP168">
            <v>0</v>
          </cell>
          <cell r="EQ168">
            <v>203</v>
          </cell>
          <cell r="ER168">
            <v>0</v>
          </cell>
          <cell r="ES168" t="str">
            <v>нет</v>
          </cell>
          <cell r="ET168">
            <v>0</v>
          </cell>
          <cell r="EU168">
            <v>0</v>
          </cell>
          <cell r="EV168">
            <v>1</v>
          </cell>
          <cell r="EW168">
            <v>0</v>
          </cell>
          <cell r="EX168">
            <v>0</v>
          </cell>
          <cell r="EY168">
            <v>0</v>
          </cell>
          <cell r="FH168">
            <v>0</v>
          </cell>
          <cell r="FI168">
            <v>5</v>
          </cell>
        </row>
        <row r="169">
          <cell r="A169">
            <v>20953</v>
          </cell>
          <cell r="B169" t="str">
            <v>Профсоюзная ул. д. 29 к. 3</v>
          </cell>
          <cell r="C169" t="str">
            <v>Профсоюзная ул.</v>
          </cell>
          <cell r="D169">
            <v>29</v>
          </cell>
          <cell r="E169">
            <v>3</v>
          </cell>
          <cell r="F169" t="str">
            <v>Протокол общего собрания собственников</v>
          </cell>
          <cell r="I169" t="str">
            <v>-</v>
          </cell>
          <cell r="K169" t="str">
            <v>-</v>
          </cell>
          <cell r="L169" t="str">
            <v>договор</v>
          </cell>
          <cell r="M169" t="str">
            <v>за счет регионального оператора</v>
          </cell>
          <cell r="N169">
            <v>1961</v>
          </cell>
          <cell r="O169">
            <v>1961</v>
          </cell>
          <cell r="P169" t="str">
            <v>I-515</v>
          </cell>
          <cell r="Q169" t="str">
            <v>МКД</v>
          </cell>
          <cell r="R169">
            <v>5</v>
          </cell>
          <cell r="S169">
            <v>5</v>
          </cell>
          <cell r="T169">
            <v>4</v>
          </cell>
          <cell r="W169">
            <v>81</v>
          </cell>
          <cell r="X169">
            <v>80</v>
          </cell>
          <cell r="Y169">
            <v>1</v>
          </cell>
          <cell r="Z169">
            <v>1</v>
          </cell>
          <cell r="AA169">
            <v>20</v>
          </cell>
          <cell r="AB169">
            <v>36</v>
          </cell>
          <cell r="AC169">
            <v>0</v>
          </cell>
          <cell r="AF169">
            <v>1</v>
          </cell>
          <cell r="AG169">
            <v>1</v>
          </cell>
          <cell r="AH169">
            <v>3564.6</v>
          </cell>
          <cell r="AI169">
            <v>3559.6</v>
          </cell>
          <cell r="AJ169">
            <v>5</v>
          </cell>
          <cell r="AK169">
            <v>2193</v>
          </cell>
          <cell r="AL169">
            <v>397</v>
          </cell>
          <cell r="AM169">
            <v>394</v>
          </cell>
          <cell r="AP169">
            <v>899.5</v>
          </cell>
          <cell r="AQ169">
            <v>182.76999999999998</v>
          </cell>
          <cell r="AR169">
            <v>211.23000000000002</v>
          </cell>
          <cell r="AS169">
            <v>0</v>
          </cell>
          <cell r="AT169" t="str">
            <v>Панельные</v>
          </cell>
          <cell r="AU169" t="str">
            <v>рубероид</v>
          </cell>
          <cell r="AV169">
            <v>80</v>
          </cell>
          <cell r="AZ169" t="str">
            <v>нет</v>
          </cell>
          <cell r="BA169" t="str">
            <v>-</v>
          </cell>
          <cell r="BB169" t="str">
            <v>-</v>
          </cell>
          <cell r="BC169" t="str">
            <v>-</v>
          </cell>
          <cell r="BD169" t="str">
            <v>-</v>
          </cell>
          <cell r="BE169" t="str">
            <v>-</v>
          </cell>
          <cell r="BF169" t="str">
            <v>-</v>
          </cell>
          <cell r="BG169" t="str">
            <v>-</v>
          </cell>
          <cell r="BH169" t="str">
            <v>-</v>
          </cell>
          <cell r="BI169" t="str">
            <v>-</v>
          </cell>
          <cell r="BJ169" t="str">
            <v>-</v>
          </cell>
          <cell r="BK169" t="str">
            <v>-</v>
          </cell>
          <cell r="BL169" t="str">
            <v>-</v>
          </cell>
          <cell r="BM169" t="str">
            <v>-</v>
          </cell>
          <cell r="BN169" t="str">
            <v>-</v>
          </cell>
          <cell r="BO169" t="str">
            <v>-</v>
          </cell>
          <cell r="BP169" t="str">
            <v>-</v>
          </cell>
          <cell r="BQ169" t="str">
            <v>ленточный</v>
          </cell>
          <cell r="BS169" t="str">
            <v>Железобетонные</v>
          </cell>
          <cell r="BT169">
            <v>7760</v>
          </cell>
          <cell r="BU169">
            <v>5</v>
          </cell>
          <cell r="BV169" t="str">
            <v>Панельные</v>
          </cell>
          <cell r="BW169">
            <v>985</v>
          </cell>
          <cell r="BX169">
            <v>394</v>
          </cell>
          <cell r="BY169">
            <v>985</v>
          </cell>
          <cell r="BZ169">
            <v>394</v>
          </cell>
          <cell r="CA169" t="str">
            <v>окрашенный</v>
          </cell>
          <cell r="CB169">
            <v>1852</v>
          </cell>
          <cell r="CC169">
            <v>1722</v>
          </cell>
          <cell r="CD169">
            <v>1</v>
          </cell>
          <cell r="CE169">
            <v>989</v>
          </cell>
          <cell r="CF169" t="str">
            <v>не скатная</v>
          </cell>
          <cell r="CG169">
            <v>160</v>
          </cell>
          <cell r="CH169">
            <v>253</v>
          </cell>
          <cell r="CI169">
            <v>899.5</v>
          </cell>
          <cell r="CK169">
            <v>0</v>
          </cell>
          <cell r="CL169">
            <v>0</v>
          </cell>
          <cell r="CM169">
            <v>0</v>
          </cell>
          <cell r="CR169">
            <v>0</v>
          </cell>
          <cell r="CZ169">
            <v>1</v>
          </cell>
          <cell r="DA169">
            <v>1</v>
          </cell>
          <cell r="DB169">
            <v>162</v>
          </cell>
          <cell r="DC169">
            <v>400</v>
          </cell>
          <cell r="DD169">
            <v>48</v>
          </cell>
          <cell r="DE169">
            <v>2032</v>
          </cell>
          <cell r="DF169">
            <v>0</v>
          </cell>
          <cell r="DG169">
            <v>0</v>
          </cell>
          <cell r="DH169">
            <v>4</v>
          </cell>
          <cell r="DI169">
            <v>248</v>
          </cell>
          <cell r="DK169">
            <v>85</v>
          </cell>
          <cell r="DL169">
            <v>935</v>
          </cell>
          <cell r="DM169">
            <v>80</v>
          </cell>
          <cell r="DO169">
            <v>967</v>
          </cell>
          <cell r="DQ169">
            <v>648</v>
          </cell>
          <cell r="DR169">
            <v>594</v>
          </cell>
          <cell r="DS169">
            <v>87</v>
          </cell>
          <cell r="DT169">
            <v>16</v>
          </cell>
          <cell r="DU169">
            <v>16</v>
          </cell>
          <cell r="DV169">
            <v>16</v>
          </cell>
          <cell r="DW169">
            <v>0</v>
          </cell>
          <cell r="DX169" t="str">
            <v>наружные</v>
          </cell>
          <cell r="EE169">
            <v>32</v>
          </cell>
          <cell r="EF169">
            <v>29.44</v>
          </cell>
          <cell r="EG169">
            <v>8</v>
          </cell>
          <cell r="EH169">
            <v>38.4</v>
          </cell>
          <cell r="EI169">
            <v>7.68</v>
          </cell>
          <cell r="EK169">
            <v>11.16</v>
          </cell>
          <cell r="EL169">
            <v>4.8</v>
          </cell>
          <cell r="EM169">
            <v>17.600000000000001</v>
          </cell>
          <cell r="EN169">
            <v>9.1</v>
          </cell>
          <cell r="EO169">
            <v>0</v>
          </cell>
          <cell r="EP169">
            <v>0</v>
          </cell>
          <cell r="EQ169">
            <v>210</v>
          </cell>
          <cell r="ER169">
            <v>0</v>
          </cell>
          <cell r="ES169" t="str">
            <v>нет</v>
          </cell>
          <cell r="ET169">
            <v>0</v>
          </cell>
          <cell r="EU169">
            <v>0</v>
          </cell>
          <cell r="EV169">
            <v>1</v>
          </cell>
          <cell r="EW169">
            <v>0</v>
          </cell>
          <cell r="EX169">
            <v>0</v>
          </cell>
          <cell r="EY169">
            <v>0</v>
          </cell>
          <cell r="FH169">
            <v>0</v>
          </cell>
          <cell r="FI169">
            <v>5</v>
          </cell>
        </row>
        <row r="170">
          <cell r="A170">
            <v>280046</v>
          </cell>
          <cell r="B170" t="str">
            <v>Профсоюзная ул. д. 30 к. 2</v>
          </cell>
          <cell r="C170" t="str">
            <v>Профсоюзная ул.</v>
          </cell>
          <cell r="D170">
            <v>30</v>
          </cell>
          <cell r="E170">
            <v>2</v>
          </cell>
          <cell r="F170" t="str">
            <v>Протокол общего собрания собственников</v>
          </cell>
          <cell r="I170" t="str">
            <v>-</v>
          </cell>
          <cell r="K170" t="str">
            <v>-</v>
          </cell>
          <cell r="L170" t="str">
            <v>договор</v>
          </cell>
          <cell r="M170" t="str">
            <v>за счет регионального оператора</v>
          </cell>
          <cell r="N170">
            <v>2004</v>
          </cell>
          <cell r="O170">
            <v>2004</v>
          </cell>
          <cell r="P170" t="str">
            <v>П-3м</v>
          </cell>
          <cell r="Q170" t="str">
            <v>МКД</v>
          </cell>
          <cell r="R170">
            <v>17</v>
          </cell>
          <cell r="S170">
            <v>17</v>
          </cell>
          <cell r="T170">
            <v>2</v>
          </cell>
          <cell r="U170">
            <v>2</v>
          </cell>
          <cell r="V170">
            <v>2</v>
          </cell>
          <cell r="W170">
            <v>134</v>
          </cell>
          <cell r="X170">
            <v>128</v>
          </cell>
          <cell r="Y170">
            <v>6</v>
          </cell>
          <cell r="Z170">
            <v>2</v>
          </cell>
          <cell r="AA170">
            <v>34</v>
          </cell>
          <cell r="AB170">
            <v>34</v>
          </cell>
          <cell r="AC170">
            <v>8</v>
          </cell>
          <cell r="AD170">
            <v>34</v>
          </cell>
          <cell r="AF170">
            <v>1</v>
          </cell>
          <cell r="AG170">
            <v>1</v>
          </cell>
          <cell r="AH170">
            <v>8402.2000000000044</v>
          </cell>
          <cell r="AI170">
            <v>7914.3000000000047</v>
          </cell>
          <cell r="AJ170">
            <v>487.9</v>
          </cell>
          <cell r="AK170">
            <v>2782.4</v>
          </cell>
          <cell r="AL170">
            <v>408</v>
          </cell>
          <cell r="AM170">
            <v>494</v>
          </cell>
          <cell r="AN170">
            <v>900</v>
          </cell>
          <cell r="AP170">
            <v>694.2</v>
          </cell>
          <cell r="AQ170">
            <v>142.65</v>
          </cell>
          <cell r="AR170">
            <v>351.75</v>
          </cell>
          <cell r="AS170">
            <v>38.4</v>
          </cell>
          <cell r="AT170" t="str">
            <v>Панельные</v>
          </cell>
          <cell r="AU170" t="str">
            <v>рулонная</v>
          </cell>
          <cell r="AV170">
            <v>128</v>
          </cell>
          <cell r="AZ170" t="str">
            <v>нет</v>
          </cell>
          <cell r="BA170" t="str">
            <v>-</v>
          </cell>
          <cell r="BB170" t="str">
            <v>-</v>
          </cell>
          <cell r="BC170" t="str">
            <v>-</v>
          </cell>
          <cell r="BD170" t="str">
            <v>-</v>
          </cell>
          <cell r="BE170" t="str">
            <v>-</v>
          </cell>
          <cell r="BF170" t="str">
            <v>-</v>
          </cell>
          <cell r="BG170" t="str">
            <v>-</v>
          </cell>
          <cell r="BH170" t="str">
            <v>-</v>
          </cell>
          <cell r="BI170" t="str">
            <v>-</v>
          </cell>
          <cell r="BJ170" t="str">
            <v>-</v>
          </cell>
          <cell r="BK170" t="str">
            <v>-</v>
          </cell>
          <cell r="BL170" t="str">
            <v>-</v>
          </cell>
          <cell r="BM170" t="str">
            <v>-</v>
          </cell>
          <cell r="BN170" t="str">
            <v>-</v>
          </cell>
          <cell r="BO170" t="str">
            <v>-</v>
          </cell>
          <cell r="BP170" t="str">
            <v>-</v>
          </cell>
          <cell r="BQ170" t="str">
            <v>ленточный</v>
          </cell>
          <cell r="BS170" t="str">
            <v>Железобетонные</v>
          </cell>
          <cell r="BT170">
            <v>30600</v>
          </cell>
          <cell r="BU170">
            <v>3</v>
          </cell>
          <cell r="BV170" t="str">
            <v>Панельные</v>
          </cell>
          <cell r="BW170">
            <v>3447</v>
          </cell>
          <cell r="BX170">
            <v>0</v>
          </cell>
          <cell r="BY170">
            <v>3447</v>
          </cell>
          <cell r="BZ170">
            <v>1122</v>
          </cell>
          <cell r="CA170" t="str">
            <v>штукатурка, окраска</v>
          </cell>
          <cell r="CB170">
            <v>5990</v>
          </cell>
          <cell r="CC170">
            <v>2785</v>
          </cell>
          <cell r="CD170">
            <v>1</v>
          </cell>
          <cell r="CE170">
            <v>816</v>
          </cell>
          <cell r="CF170" t="str">
            <v>не скатная</v>
          </cell>
          <cell r="CG170">
            <v>124</v>
          </cell>
          <cell r="CH170">
            <v>86</v>
          </cell>
          <cell r="CI170">
            <v>694.2</v>
          </cell>
          <cell r="CJ170" t="str">
            <v>На лестничной клетке</v>
          </cell>
          <cell r="CK170">
            <v>2</v>
          </cell>
          <cell r="CL170">
            <v>89.42</v>
          </cell>
          <cell r="CM170">
            <v>32</v>
          </cell>
          <cell r="CR170">
            <v>7.2</v>
          </cell>
          <cell r="CZ170">
            <v>1</v>
          </cell>
          <cell r="DA170">
            <v>2</v>
          </cell>
          <cell r="DB170">
            <v>102</v>
          </cell>
          <cell r="DC170">
            <v>2037</v>
          </cell>
          <cell r="DD170">
            <v>224</v>
          </cell>
          <cell r="DE170">
            <v>2105</v>
          </cell>
          <cell r="DF170">
            <v>0</v>
          </cell>
          <cell r="DG170">
            <v>0</v>
          </cell>
          <cell r="DH170">
            <v>2</v>
          </cell>
          <cell r="DI170">
            <v>0</v>
          </cell>
          <cell r="DK170">
            <v>60</v>
          </cell>
          <cell r="DL170">
            <v>1658</v>
          </cell>
          <cell r="DM170">
            <v>128</v>
          </cell>
          <cell r="DO170">
            <v>1366</v>
          </cell>
          <cell r="DQ170">
            <v>150</v>
          </cell>
          <cell r="DR170">
            <v>0</v>
          </cell>
          <cell r="DS170">
            <v>0</v>
          </cell>
          <cell r="DT170">
            <v>8</v>
          </cell>
          <cell r="DU170">
            <v>12</v>
          </cell>
          <cell r="DV170">
            <v>12</v>
          </cell>
          <cell r="DW170">
            <v>2</v>
          </cell>
          <cell r="DX170" t="str">
            <v>внутренние</v>
          </cell>
          <cell r="EE170">
            <v>68</v>
          </cell>
          <cell r="EF170">
            <v>49.3</v>
          </cell>
          <cell r="EG170">
            <v>84</v>
          </cell>
          <cell r="EH170">
            <v>403.2</v>
          </cell>
          <cell r="EI170">
            <v>14.28</v>
          </cell>
          <cell r="EK170">
            <v>5.58</v>
          </cell>
          <cell r="EL170">
            <v>30.6</v>
          </cell>
          <cell r="EM170">
            <v>29.92</v>
          </cell>
          <cell r="EN170">
            <v>14.3</v>
          </cell>
          <cell r="EO170">
            <v>21.6</v>
          </cell>
          <cell r="EP170">
            <v>11.8</v>
          </cell>
          <cell r="EQ170">
            <v>297</v>
          </cell>
          <cell r="ER170">
            <v>1.18</v>
          </cell>
          <cell r="ES170" t="str">
            <v>на 1-м этаже</v>
          </cell>
          <cell r="ET170" t="str">
            <v>Контейнер</v>
          </cell>
          <cell r="EU170">
            <v>2</v>
          </cell>
          <cell r="EV170">
            <v>1</v>
          </cell>
          <cell r="EW170">
            <v>0</v>
          </cell>
          <cell r="EX170">
            <v>0</v>
          </cell>
          <cell r="EY170">
            <v>0</v>
          </cell>
          <cell r="FH170">
            <v>0</v>
          </cell>
          <cell r="FI170">
            <v>3</v>
          </cell>
        </row>
        <row r="171">
          <cell r="A171">
            <v>68192</v>
          </cell>
          <cell r="B171" t="str">
            <v>Профсоюзная ул. д. 30 к. 4</v>
          </cell>
          <cell r="C171" t="str">
            <v>Профсоюзная ул.</v>
          </cell>
          <cell r="D171">
            <v>30</v>
          </cell>
          <cell r="E171">
            <v>4</v>
          </cell>
          <cell r="F171" t="str">
            <v>Протокол общего собрания собственников</v>
          </cell>
          <cell r="I171" t="str">
            <v>-</v>
          </cell>
          <cell r="K171" t="str">
            <v>-</v>
          </cell>
          <cell r="L171" t="str">
            <v>договор</v>
          </cell>
          <cell r="M171" t="str">
            <v>за счет регионального оператора</v>
          </cell>
          <cell r="N171">
            <v>2003</v>
          </cell>
          <cell r="O171">
            <v>2003</v>
          </cell>
          <cell r="P171" t="str">
            <v>П-3М</v>
          </cell>
          <cell r="Q171" t="str">
            <v>МКД</v>
          </cell>
          <cell r="R171">
            <v>17</v>
          </cell>
          <cell r="S171">
            <v>17</v>
          </cell>
          <cell r="T171">
            <v>2</v>
          </cell>
          <cell r="U171">
            <v>2</v>
          </cell>
          <cell r="V171">
            <v>2</v>
          </cell>
          <cell r="W171">
            <v>139</v>
          </cell>
          <cell r="X171">
            <v>135</v>
          </cell>
          <cell r="Y171">
            <v>4</v>
          </cell>
          <cell r="Z171">
            <v>3</v>
          </cell>
          <cell r="AA171">
            <v>34</v>
          </cell>
          <cell r="AB171">
            <v>34</v>
          </cell>
          <cell r="AC171">
            <v>8</v>
          </cell>
          <cell r="AD171">
            <v>34</v>
          </cell>
          <cell r="AF171">
            <v>1</v>
          </cell>
          <cell r="AG171">
            <v>1</v>
          </cell>
          <cell r="AH171">
            <v>8397.2000000000007</v>
          </cell>
          <cell r="AI171">
            <v>8275.7000000000007</v>
          </cell>
          <cell r="AJ171">
            <v>121.5</v>
          </cell>
          <cell r="AK171">
            <v>2902.5</v>
          </cell>
          <cell r="AL171">
            <v>408</v>
          </cell>
          <cell r="AM171">
            <v>485.7</v>
          </cell>
          <cell r="AN171">
            <v>963.6</v>
          </cell>
          <cell r="AP171">
            <v>726.6</v>
          </cell>
          <cell r="AQ171">
            <v>184.67000000000002</v>
          </cell>
          <cell r="AR171">
            <v>594.62999999999988</v>
          </cell>
          <cell r="AS171">
            <v>38.4</v>
          </cell>
          <cell r="AT171" t="str">
            <v>Панельные</v>
          </cell>
          <cell r="AU171" t="str">
            <v>рулонная по ж/б основанию</v>
          </cell>
          <cell r="AV171">
            <v>135</v>
          </cell>
          <cell r="AZ171" t="str">
            <v>нет</v>
          </cell>
          <cell r="BA171" t="str">
            <v>-</v>
          </cell>
          <cell r="BB171" t="str">
            <v>-</v>
          </cell>
          <cell r="BC171" t="str">
            <v>-</v>
          </cell>
          <cell r="BD171" t="str">
            <v>-</v>
          </cell>
          <cell r="BE171" t="str">
            <v>-</v>
          </cell>
          <cell r="BF171" t="str">
            <v>-</v>
          </cell>
          <cell r="BG171" t="str">
            <v>-</v>
          </cell>
          <cell r="BH171" t="str">
            <v>-</v>
          </cell>
          <cell r="BI171" t="str">
            <v>-</v>
          </cell>
          <cell r="BJ171" t="str">
            <v>-</v>
          </cell>
          <cell r="BK171" t="str">
            <v>-</v>
          </cell>
          <cell r="BL171" t="str">
            <v>-</v>
          </cell>
          <cell r="BM171" t="str">
            <v>-</v>
          </cell>
          <cell r="BN171" t="str">
            <v>-</v>
          </cell>
          <cell r="BO171" t="str">
            <v>-</v>
          </cell>
          <cell r="BP171" t="str">
            <v>-</v>
          </cell>
          <cell r="BQ171" t="str">
            <v>ленточный</v>
          </cell>
          <cell r="BS171" t="str">
            <v>Железобетонные</v>
          </cell>
          <cell r="BT171">
            <v>30600</v>
          </cell>
          <cell r="BU171">
            <v>3</v>
          </cell>
          <cell r="BV171" t="str">
            <v>Панельные</v>
          </cell>
          <cell r="BW171">
            <v>3447</v>
          </cell>
          <cell r="BX171">
            <v>0</v>
          </cell>
          <cell r="BY171">
            <v>3447</v>
          </cell>
          <cell r="BZ171">
            <v>1122</v>
          </cell>
          <cell r="CA171" t="str">
            <v xml:space="preserve">окрашенный </v>
          </cell>
          <cell r="CB171">
            <v>5990</v>
          </cell>
          <cell r="CC171">
            <v>2785</v>
          </cell>
          <cell r="CD171">
            <v>1</v>
          </cell>
          <cell r="CE171">
            <v>820</v>
          </cell>
          <cell r="CF171" t="str">
            <v>не скатная</v>
          </cell>
          <cell r="CG171">
            <v>124</v>
          </cell>
          <cell r="CH171">
            <v>86</v>
          </cell>
          <cell r="CI171">
            <v>726.6</v>
          </cell>
          <cell r="CJ171" t="str">
            <v>На лестничной клетке</v>
          </cell>
          <cell r="CK171">
            <v>2</v>
          </cell>
          <cell r="CL171">
            <v>89.42</v>
          </cell>
          <cell r="CM171">
            <v>32</v>
          </cell>
          <cell r="CR171">
            <v>7.8</v>
          </cell>
          <cell r="CZ171">
            <v>1</v>
          </cell>
          <cell r="DA171">
            <v>2</v>
          </cell>
          <cell r="DB171">
            <v>102</v>
          </cell>
          <cell r="DC171">
            <v>2037</v>
          </cell>
          <cell r="DD171">
            <v>224</v>
          </cell>
          <cell r="DE171">
            <v>2105</v>
          </cell>
          <cell r="DF171">
            <v>0</v>
          </cell>
          <cell r="DG171">
            <v>0</v>
          </cell>
          <cell r="DH171">
            <v>2</v>
          </cell>
          <cell r="DI171">
            <v>0</v>
          </cell>
          <cell r="DK171">
            <v>60</v>
          </cell>
          <cell r="DL171">
            <v>1658</v>
          </cell>
          <cell r="DM171">
            <v>135</v>
          </cell>
          <cell r="DO171">
            <v>1366</v>
          </cell>
          <cell r="DQ171">
            <v>150</v>
          </cell>
          <cell r="DR171">
            <v>0</v>
          </cell>
          <cell r="DS171">
            <v>0</v>
          </cell>
          <cell r="DT171">
            <v>8</v>
          </cell>
          <cell r="DU171">
            <v>12</v>
          </cell>
          <cell r="DV171">
            <v>12</v>
          </cell>
          <cell r="DW171">
            <v>2</v>
          </cell>
          <cell r="DX171" t="str">
            <v>внутренние</v>
          </cell>
          <cell r="EE171">
            <v>68</v>
          </cell>
          <cell r="EF171">
            <v>49.3</v>
          </cell>
          <cell r="EG171">
            <v>84</v>
          </cell>
          <cell r="EH171">
            <v>403.2</v>
          </cell>
          <cell r="EI171">
            <v>14.28</v>
          </cell>
          <cell r="EK171">
            <v>5.58</v>
          </cell>
          <cell r="EL171">
            <v>30.6</v>
          </cell>
          <cell r="EM171">
            <v>29.92</v>
          </cell>
          <cell r="EN171">
            <v>14.950000000000001</v>
          </cell>
          <cell r="EO171">
            <v>21.6</v>
          </cell>
          <cell r="EP171">
            <v>11.6</v>
          </cell>
          <cell r="EQ171">
            <v>234</v>
          </cell>
          <cell r="ER171">
            <v>0.93</v>
          </cell>
          <cell r="ES171" t="str">
            <v>на 1-м этаже</v>
          </cell>
          <cell r="ET171" t="str">
            <v>Контейнер</v>
          </cell>
          <cell r="EU171">
            <v>2</v>
          </cell>
          <cell r="EV171">
            <v>1</v>
          </cell>
          <cell r="EW171">
            <v>0</v>
          </cell>
          <cell r="EX171">
            <v>0</v>
          </cell>
          <cell r="EY171">
            <v>0</v>
          </cell>
          <cell r="FH171">
            <v>0</v>
          </cell>
          <cell r="FI171">
            <v>3</v>
          </cell>
        </row>
        <row r="172">
          <cell r="A172">
            <v>20956</v>
          </cell>
          <cell r="B172" t="str">
            <v>Профсоюзная ул. д. 31 к. 3</v>
          </cell>
          <cell r="C172" t="str">
            <v>Профсоюзная ул.</v>
          </cell>
          <cell r="D172">
            <v>31</v>
          </cell>
          <cell r="E172">
            <v>3</v>
          </cell>
          <cell r="F172" t="str">
            <v>Протокол общего собрания собственников</v>
          </cell>
          <cell r="I172" t="str">
            <v>-</v>
          </cell>
          <cell r="K172" t="str">
            <v>-</v>
          </cell>
          <cell r="L172" t="str">
            <v>договор</v>
          </cell>
          <cell r="M172" t="str">
            <v>за счет регионального оператора</v>
          </cell>
          <cell r="N172">
            <v>1961</v>
          </cell>
          <cell r="O172">
            <v>1961</v>
          </cell>
          <cell r="P172" t="str">
            <v>I-515</v>
          </cell>
          <cell r="Q172" t="str">
            <v>МКД</v>
          </cell>
          <cell r="R172">
            <v>5</v>
          </cell>
          <cell r="S172">
            <v>5</v>
          </cell>
          <cell r="T172">
            <v>4</v>
          </cell>
          <cell r="W172">
            <v>81</v>
          </cell>
          <cell r="X172">
            <v>80</v>
          </cell>
          <cell r="Y172">
            <v>1</v>
          </cell>
          <cell r="Z172">
            <v>1</v>
          </cell>
          <cell r="AA172">
            <v>20</v>
          </cell>
          <cell r="AB172">
            <v>36</v>
          </cell>
          <cell r="AC172">
            <v>0</v>
          </cell>
          <cell r="AF172">
            <v>1</v>
          </cell>
          <cell r="AG172">
            <v>1</v>
          </cell>
          <cell r="AH172">
            <v>3535.9</v>
          </cell>
          <cell r="AI172">
            <v>3531.7000000000003</v>
          </cell>
          <cell r="AJ172">
            <v>4.2</v>
          </cell>
          <cell r="AK172">
            <v>2225.6</v>
          </cell>
          <cell r="AL172">
            <v>397</v>
          </cell>
          <cell r="AM172">
            <v>395</v>
          </cell>
          <cell r="AN172">
            <v>8</v>
          </cell>
          <cell r="AP172">
            <v>911.3</v>
          </cell>
          <cell r="AQ172">
            <v>158.97</v>
          </cell>
          <cell r="AR172">
            <v>244.03</v>
          </cell>
          <cell r="AS172">
            <v>0</v>
          </cell>
          <cell r="AT172" t="str">
            <v>Панельные</v>
          </cell>
          <cell r="AU172" t="str">
            <v>рулонная</v>
          </cell>
          <cell r="AV172">
            <v>80</v>
          </cell>
          <cell r="AZ172" t="str">
            <v>нет</v>
          </cell>
          <cell r="BA172" t="str">
            <v>-</v>
          </cell>
          <cell r="BB172" t="str">
            <v>-</v>
          </cell>
          <cell r="BC172" t="str">
            <v>-</v>
          </cell>
          <cell r="BD172" t="str">
            <v>-</v>
          </cell>
          <cell r="BE172" t="str">
            <v>-</v>
          </cell>
          <cell r="BF172" t="str">
            <v>-</v>
          </cell>
          <cell r="BG172" t="str">
            <v>-</v>
          </cell>
          <cell r="BH172" t="str">
            <v>-</v>
          </cell>
          <cell r="BI172" t="str">
            <v>-</v>
          </cell>
          <cell r="BJ172" t="str">
            <v>-</v>
          </cell>
          <cell r="BK172" t="str">
            <v>-</v>
          </cell>
          <cell r="BL172" t="str">
            <v>-</v>
          </cell>
          <cell r="BM172" t="str">
            <v>-</v>
          </cell>
          <cell r="BN172" t="str">
            <v>-</v>
          </cell>
          <cell r="BO172" t="str">
            <v>-</v>
          </cell>
          <cell r="BP172" t="str">
            <v>-</v>
          </cell>
          <cell r="BQ172" t="str">
            <v>ленточный</v>
          </cell>
          <cell r="BS172" t="str">
            <v>Железобетонные</v>
          </cell>
          <cell r="BT172">
            <v>7760</v>
          </cell>
          <cell r="BU172">
            <v>5</v>
          </cell>
          <cell r="BV172" t="str">
            <v>Панельные</v>
          </cell>
          <cell r="BW172">
            <v>985</v>
          </cell>
          <cell r="BX172">
            <v>394</v>
          </cell>
          <cell r="BY172">
            <v>985</v>
          </cell>
          <cell r="BZ172">
            <v>394</v>
          </cell>
          <cell r="CA172" t="str">
            <v xml:space="preserve">окрашенный </v>
          </cell>
          <cell r="CB172">
            <v>1852</v>
          </cell>
          <cell r="CC172">
            <v>1722</v>
          </cell>
          <cell r="CD172">
            <v>1</v>
          </cell>
          <cell r="CE172">
            <v>1002</v>
          </cell>
          <cell r="CF172" t="str">
            <v>не скатная</v>
          </cell>
          <cell r="CG172">
            <v>160</v>
          </cell>
          <cell r="CH172">
            <v>253</v>
          </cell>
          <cell r="CI172">
            <v>911.3</v>
          </cell>
          <cell r="CK172">
            <v>0</v>
          </cell>
          <cell r="CL172">
            <v>0</v>
          </cell>
          <cell r="CM172">
            <v>0</v>
          </cell>
          <cell r="CR172">
            <v>0</v>
          </cell>
          <cell r="CZ172">
            <v>1</v>
          </cell>
          <cell r="DA172">
            <v>1</v>
          </cell>
          <cell r="DB172">
            <v>162</v>
          </cell>
          <cell r="DC172">
            <v>400</v>
          </cell>
          <cell r="DD172">
            <v>48</v>
          </cell>
          <cell r="DE172">
            <v>2032</v>
          </cell>
          <cell r="DF172">
            <v>0</v>
          </cell>
          <cell r="DG172">
            <v>0</v>
          </cell>
          <cell r="DH172">
            <v>4</v>
          </cell>
          <cell r="DI172">
            <v>248</v>
          </cell>
          <cell r="DK172">
            <v>85</v>
          </cell>
          <cell r="DL172">
            <v>935</v>
          </cell>
          <cell r="DM172">
            <v>80</v>
          </cell>
          <cell r="DO172">
            <v>967</v>
          </cell>
          <cell r="DQ172">
            <v>648</v>
          </cell>
          <cell r="DR172">
            <v>594</v>
          </cell>
          <cell r="DS172">
            <v>87</v>
          </cell>
          <cell r="DT172">
            <v>16</v>
          </cell>
          <cell r="DU172">
            <v>16</v>
          </cell>
          <cell r="DV172">
            <v>16</v>
          </cell>
          <cell r="DW172">
            <v>0</v>
          </cell>
          <cell r="DX172" t="str">
            <v>наружные</v>
          </cell>
          <cell r="EE172">
            <v>32</v>
          </cell>
          <cell r="EF172">
            <v>29.44</v>
          </cell>
          <cell r="EG172">
            <v>8</v>
          </cell>
          <cell r="EH172">
            <v>38.4</v>
          </cell>
          <cell r="EI172">
            <v>7.68</v>
          </cell>
          <cell r="EK172">
            <v>11.16</v>
          </cell>
          <cell r="EL172">
            <v>4.8</v>
          </cell>
          <cell r="EM172">
            <v>17.600000000000001</v>
          </cell>
          <cell r="EN172">
            <v>9.1</v>
          </cell>
          <cell r="EO172">
            <v>0</v>
          </cell>
          <cell r="EP172">
            <v>0</v>
          </cell>
          <cell r="EQ172">
            <v>207</v>
          </cell>
          <cell r="ER172">
            <v>0</v>
          </cell>
          <cell r="ES172" t="str">
            <v>нет</v>
          </cell>
          <cell r="ET172">
            <v>0</v>
          </cell>
          <cell r="EU172">
            <v>0</v>
          </cell>
          <cell r="EV172">
            <v>1</v>
          </cell>
          <cell r="EW172">
            <v>0</v>
          </cell>
          <cell r="EX172">
            <v>0</v>
          </cell>
          <cell r="EY172">
            <v>0</v>
          </cell>
          <cell r="FH172">
            <v>0</v>
          </cell>
          <cell r="FI172">
            <v>5</v>
          </cell>
        </row>
        <row r="173">
          <cell r="A173">
            <v>20957</v>
          </cell>
          <cell r="B173" t="str">
            <v>Профсоюзная ул. д. 31 к. 4</v>
          </cell>
          <cell r="C173" t="str">
            <v>Профсоюзная ул.</v>
          </cell>
          <cell r="D173">
            <v>31</v>
          </cell>
          <cell r="E173">
            <v>4</v>
          </cell>
          <cell r="F173" t="str">
            <v>Протокол общего собрания собственников</v>
          </cell>
          <cell r="I173" t="str">
            <v>-</v>
          </cell>
          <cell r="K173" t="str">
            <v>-</v>
          </cell>
          <cell r="L173" t="str">
            <v>договор</v>
          </cell>
          <cell r="M173" t="str">
            <v>за счет регионального оператора</v>
          </cell>
          <cell r="N173">
            <v>1961</v>
          </cell>
          <cell r="O173">
            <v>1961</v>
          </cell>
          <cell r="P173" t="str">
            <v>I-515</v>
          </cell>
          <cell r="Q173" t="str">
            <v>МКД</v>
          </cell>
          <cell r="R173">
            <v>5</v>
          </cell>
          <cell r="S173">
            <v>5</v>
          </cell>
          <cell r="T173">
            <v>4</v>
          </cell>
          <cell r="W173">
            <v>81</v>
          </cell>
          <cell r="X173">
            <v>80</v>
          </cell>
          <cell r="Y173">
            <v>1</v>
          </cell>
          <cell r="Z173">
            <v>0</v>
          </cell>
          <cell r="AA173">
            <v>20</v>
          </cell>
          <cell r="AB173">
            <v>36</v>
          </cell>
          <cell r="AC173">
            <v>0</v>
          </cell>
          <cell r="AF173">
            <v>1</v>
          </cell>
          <cell r="AG173">
            <v>1</v>
          </cell>
          <cell r="AH173">
            <v>3553.7</v>
          </cell>
          <cell r="AI173">
            <v>3553.7</v>
          </cell>
          <cell r="AJ173">
            <v>0</v>
          </cell>
          <cell r="AK173">
            <v>2182.1999999999998</v>
          </cell>
          <cell r="AL173">
            <v>397</v>
          </cell>
          <cell r="AM173">
            <v>312</v>
          </cell>
          <cell r="AN173">
            <v>71</v>
          </cell>
          <cell r="AP173">
            <v>899.6</v>
          </cell>
          <cell r="AQ173">
            <v>138.56</v>
          </cell>
          <cell r="AR173">
            <v>244.44</v>
          </cell>
          <cell r="AS173">
            <v>0</v>
          </cell>
          <cell r="AT173" t="str">
            <v>Панельные</v>
          </cell>
          <cell r="AU173" t="str">
            <v>рубероид</v>
          </cell>
          <cell r="AV173">
            <v>80</v>
          </cell>
          <cell r="AZ173" t="str">
            <v>нет</v>
          </cell>
          <cell r="BA173" t="str">
            <v>-</v>
          </cell>
          <cell r="BB173" t="str">
            <v>-</v>
          </cell>
          <cell r="BC173" t="str">
            <v>-</v>
          </cell>
          <cell r="BD173" t="str">
            <v>-</v>
          </cell>
          <cell r="BE173" t="str">
            <v>-</v>
          </cell>
          <cell r="BF173" t="str">
            <v>-</v>
          </cell>
          <cell r="BG173" t="str">
            <v>-</v>
          </cell>
          <cell r="BH173" t="str">
            <v>-</v>
          </cell>
          <cell r="BI173" t="str">
            <v>-</v>
          </cell>
          <cell r="BJ173" t="str">
            <v>-</v>
          </cell>
          <cell r="BK173" t="str">
            <v>-</v>
          </cell>
          <cell r="BL173" t="str">
            <v>-</v>
          </cell>
          <cell r="BM173" t="str">
            <v>-</v>
          </cell>
          <cell r="BN173" t="str">
            <v>-</v>
          </cell>
          <cell r="BO173" t="str">
            <v>-</v>
          </cell>
          <cell r="BP173" t="str">
            <v>-</v>
          </cell>
          <cell r="BQ173" t="str">
            <v>ленточный</v>
          </cell>
          <cell r="BS173" t="str">
            <v>Железобетонные</v>
          </cell>
          <cell r="BT173">
            <v>7760</v>
          </cell>
          <cell r="BU173">
            <v>5</v>
          </cell>
          <cell r="BV173" t="str">
            <v>Панельные</v>
          </cell>
          <cell r="BW173">
            <v>985</v>
          </cell>
          <cell r="BX173">
            <v>394</v>
          </cell>
          <cell r="BY173">
            <v>985</v>
          </cell>
          <cell r="BZ173">
            <v>394</v>
          </cell>
          <cell r="CA173" t="str">
            <v xml:space="preserve">окрашенный </v>
          </cell>
          <cell r="CB173">
            <v>1852</v>
          </cell>
          <cell r="CC173">
            <v>1722</v>
          </cell>
          <cell r="CD173">
            <v>1</v>
          </cell>
          <cell r="CE173">
            <v>990</v>
          </cell>
          <cell r="CF173" t="str">
            <v>не скатная</v>
          </cell>
          <cell r="CG173">
            <v>160</v>
          </cell>
          <cell r="CH173">
            <v>253</v>
          </cell>
          <cell r="CI173">
            <v>899.6</v>
          </cell>
          <cell r="CK173">
            <v>0</v>
          </cell>
          <cell r="CL173">
            <v>0</v>
          </cell>
          <cell r="CM173">
            <v>0</v>
          </cell>
          <cell r="CR173">
            <v>0</v>
          </cell>
          <cell r="CZ173">
            <v>1</v>
          </cell>
          <cell r="DA173">
            <v>1</v>
          </cell>
          <cell r="DB173">
            <v>162</v>
          </cell>
          <cell r="DC173">
            <v>400</v>
          </cell>
          <cell r="DD173">
            <v>48</v>
          </cell>
          <cell r="DE173">
            <v>2032</v>
          </cell>
          <cell r="DF173">
            <v>0</v>
          </cell>
          <cell r="DG173">
            <v>0</v>
          </cell>
          <cell r="DH173">
            <v>4</v>
          </cell>
          <cell r="DI173">
            <v>248</v>
          </cell>
          <cell r="DK173">
            <v>85</v>
          </cell>
          <cell r="DL173">
            <v>935</v>
          </cell>
          <cell r="DM173">
            <v>80</v>
          </cell>
          <cell r="DO173">
            <v>967</v>
          </cell>
          <cell r="DQ173">
            <v>648</v>
          </cell>
          <cell r="DR173">
            <v>594</v>
          </cell>
          <cell r="DS173">
            <v>87</v>
          </cell>
          <cell r="DT173">
            <v>16</v>
          </cell>
          <cell r="DU173">
            <v>16</v>
          </cell>
          <cell r="DV173">
            <v>16</v>
          </cell>
          <cell r="DW173">
            <v>0</v>
          </cell>
          <cell r="DX173" t="str">
            <v>наружные</v>
          </cell>
          <cell r="EE173">
            <v>32</v>
          </cell>
          <cell r="EF173">
            <v>29.44</v>
          </cell>
          <cell r="EG173">
            <v>8</v>
          </cell>
          <cell r="EH173">
            <v>38.4</v>
          </cell>
          <cell r="EI173">
            <v>7.68</v>
          </cell>
          <cell r="EK173">
            <v>11.16</v>
          </cell>
          <cell r="EL173">
            <v>4.8</v>
          </cell>
          <cell r="EM173">
            <v>17.600000000000001</v>
          </cell>
          <cell r="EN173">
            <v>9.1</v>
          </cell>
          <cell r="EO173">
            <v>0</v>
          </cell>
          <cell r="EP173">
            <v>0</v>
          </cell>
          <cell r="EQ173">
            <v>207</v>
          </cell>
          <cell r="ER173">
            <v>0</v>
          </cell>
          <cell r="ES173" t="str">
            <v>нет</v>
          </cell>
          <cell r="ET173">
            <v>0</v>
          </cell>
          <cell r="EU173">
            <v>0</v>
          </cell>
          <cell r="EV173">
            <v>1</v>
          </cell>
          <cell r="EW173">
            <v>0</v>
          </cell>
          <cell r="EX173">
            <v>0</v>
          </cell>
          <cell r="EY173">
            <v>0</v>
          </cell>
          <cell r="FB173">
            <v>20</v>
          </cell>
          <cell r="FH173">
            <v>0</v>
          </cell>
          <cell r="FI173">
            <v>5</v>
          </cell>
        </row>
        <row r="174">
          <cell r="A174">
            <v>20959</v>
          </cell>
          <cell r="B174" t="str">
            <v>Профсоюзная ул. д. 33 к. 1</v>
          </cell>
          <cell r="C174" t="str">
            <v>Профсоюзная ул.</v>
          </cell>
          <cell r="D174">
            <v>33</v>
          </cell>
          <cell r="E174">
            <v>1</v>
          </cell>
          <cell r="F174" t="str">
            <v>Протокол общего собрания собственников</v>
          </cell>
          <cell r="I174" t="str">
            <v>-</v>
          </cell>
          <cell r="K174" t="str">
            <v>-</v>
          </cell>
          <cell r="L174" t="str">
            <v>договор</v>
          </cell>
          <cell r="M174" t="str">
            <v>за счет регионального оператора</v>
          </cell>
          <cell r="N174">
            <v>1961</v>
          </cell>
          <cell r="O174">
            <v>1961</v>
          </cell>
          <cell r="P174" t="str">
            <v>I-515</v>
          </cell>
          <cell r="Q174" t="str">
            <v>МКД</v>
          </cell>
          <cell r="R174">
            <v>5</v>
          </cell>
          <cell r="S174">
            <v>5</v>
          </cell>
          <cell r="T174">
            <v>4</v>
          </cell>
          <cell r="W174">
            <v>80</v>
          </cell>
          <cell r="X174">
            <v>79</v>
          </cell>
          <cell r="Y174">
            <v>1</v>
          </cell>
          <cell r="Z174">
            <v>1</v>
          </cell>
          <cell r="AA174">
            <v>20</v>
          </cell>
          <cell r="AB174">
            <v>36</v>
          </cell>
          <cell r="AC174">
            <v>0</v>
          </cell>
          <cell r="AF174">
            <v>1</v>
          </cell>
          <cell r="AG174">
            <v>1</v>
          </cell>
          <cell r="AH174">
            <v>3535.8000000000006</v>
          </cell>
          <cell r="AI174">
            <v>3486.4000000000005</v>
          </cell>
          <cell r="AJ174">
            <v>49.4</v>
          </cell>
          <cell r="AK174">
            <v>2188</v>
          </cell>
          <cell r="AL174">
            <v>397</v>
          </cell>
          <cell r="AM174">
            <v>379</v>
          </cell>
          <cell r="AP174">
            <v>904.5</v>
          </cell>
          <cell r="AQ174">
            <v>152.89000000000001</v>
          </cell>
          <cell r="AR174">
            <v>226.10999999999999</v>
          </cell>
          <cell r="AS174">
            <v>0</v>
          </cell>
          <cell r="AT174" t="str">
            <v>Панельные</v>
          </cell>
          <cell r="AU174" t="str">
            <v>рубероид</v>
          </cell>
          <cell r="AV174">
            <v>79</v>
          </cell>
          <cell r="AZ174" t="str">
            <v>нет</v>
          </cell>
          <cell r="BA174" t="str">
            <v>-</v>
          </cell>
          <cell r="BB174" t="str">
            <v>-</v>
          </cell>
          <cell r="BC174" t="str">
            <v>-</v>
          </cell>
          <cell r="BD174" t="str">
            <v>-</v>
          </cell>
          <cell r="BE174" t="str">
            <v>-</v>
          </cell>
          <cell r="BF174" t="str">
            <v>-</v>
          </cell>
          <cell r="BG174" t="str">
            <v>-</v>
          </cell>
          <cell r="BH174" t="str">
            <v>-</v>
          </cell>
          <cell r="BI174" t="str">
            <v>-</v>
          </cell>
          <cell r="BJ174" t="str">
            <v>-</v>
          </cell>
          <cell r="BK174" t="str">
            <v>-</v>
          </cell>
          <cell r="BL174" t="str">
            <v>-</v>
          </cell>
          <cell r="BM174" t="str">
            <v>-</v>
          </cell>
          <cell r="BN174" t="str">
            <v>-</v>
          </cell>
          <cell r="BO174" t="str">
            <v>-</v>
          </cell>
          <cell r="BP174" t="str">
            <v>-</v>
          </cell>
          <cell r="BQ174" t="str">
            <v>ленточный</v>
          </cell>
          <cell r="BS174" t="str">
            <v>Железобетонные</v>
          </cell>
          <cell r="BT174">
            <v>7760</v>
          </cell>
          <cell r="BU174">
            <v>5</v>
          </cell>
          <cell r="BV174" t="str">
            <v>Панельные</v>
          </cell>
          <cell r="BW174">
            <v>985</v>
          </cell>
          <cell r="BX174">
            <v>394</v>
          </cell>
          <cell r="BY174">
            <v>985</v>
          </cell>
          <cell r="BZ174">
            <v>394</v>
          </cell>
          <cell r="CA174" t="str">
            <v xml:space="preserve">окрашенный </v>
          </cell>
          <cell r="CB174">
            <v>1852</v>
          </cell>
          <cell r="CC174">
            <v>1722</v>
          </cell>
          <cell r="CD174">
            <v>1</v>
          </cell>
          <cell r="CE174">
            <v>994</v>
          </cell>
          <cell r="CF174" t="str">
            <v>не скатная</v>
          </cell>
          <cell r="CG174">
            <v>160</v>
          </cell>
          <cell r="CH174">
            <v>253</v>
          </cell>
          <cell r="CI174">
            <v>904.5</v>
          </cell>
          <cell r="CK174">
            <v>0</v>
          </cell>
          <cell r="CL174">
            <v>0</v>
          </cell>
          <cell r="CM174">
            <v>0</v>
          </cell>
          <cell r="CR174">
            <v>0</v>
          </cell>
          <cell r="CZ174">
            <v>1</v>
          </cell>
          <cell r="DA174">
            <v>1</v>
          </cell>
          <cell r="DB174">
            <v>162</v>
          </cell>
          <cell r="DC174">
            <v>400</v>
          </cell>
          <cell r="DD174">
            <v>48</v>
          </cell>
          <cell r="DE174">
            <v>2032</v>
          </cell>
          <cell r="DF174">
            <v>0</v>
          </cell>
          <cell r="DG174">
            <v>0</v>
          </cell>
          <cell r="DH174">
            <v>4</v>
          </cell>
          <cell r="DI174">
            <v>248</v>
          </cell>
          <cell r="DK174">
            <v>85</v>
          </cell>
          <cell r="DL174">
            <v>935</v>
          </cell>
          <cell r="DM174">
            <v>79</v>
          </cell>
          <cell r="DO174">
            <v>967</v>
          </cell>
          <cell r="DQ174">
            <v>648</v>
          </cell>
          <cell r="DR174">
            <v>594</v>
          </cell>
          <cell r="DS174">
            <v>87</v>
          </cell>
          <cell r="DT174">
            <v>16</v>
          </cell>
          <cell r="DU174">
            <v>16</v>
          </cell>
          <cell r="DV174">
            <v>16</v>
          </cell>
          <cell r="DW174">
            <v>0</v>
          </cell>
          <cell r="DX174" t="str">
            <v>наружные</v>
          </cell>
          <cell r="EE174">
            <v>32</v>
          </cell>
          <cell r="EF174">
            <v>29.44</v>
          </cell>
          <cell r="EG174">
            <v>8</v>
          </cell>
          <cell r="EH174">
            <v>38.4</v>
          </cell>
          <cell r="EI174">
            <v>7.68</v>
          </cell>
          <cell r="EK174">
            <v>11.16</v>
          </cell>
          <cell r="EL174">
            <v>4.8</v>
          </cell>
          <cell r="EM174">
            <v>17.600000000000001</v>
          </cell>
          <cell r="EN174">
            <v>9.1</v>
          </cell>
          <cell r="EO174">
            <v>0</v>
          </cell>
          <cell r="EP174">
            <v>0</v>
          </cell>
          <cell r="EQ174">
            <v>180</v>
          </cell>
          <cell r="ER174">
            <v>0</v>
          </cell>
          <cell r="ES174" t="str">
            <v>нет</v>
          </cell>
          <cell r="ET174">
            <v>0</v>
          </cell>
          <cell r="EU174">
            <v>0</v>
          </cell>
          <cell r="EV174">
            <v>1</v>
          </cell>
          <cell r="EW174">
            <v>0</v>
          </cell>
          <cell r="EX174">
            <v>0</v>
          </cell>
          <cell r="EY174">
            <v>0</v>
          </cell>
          <cell r="FB174">
            <v>20</v>
          </cell>
          <cell r="FH174">
            <v>0</v>
          </cell>
          <cell r="FI174">
            <v>5</v>
          </cell>
        </row>
        <row r="175">
          <cell r="A175">
            <v>20960</v>
          </cell>
          <cell r="B175" t="str">
            <v>Профсоюзная ул. д. 33 к. 2</v>
          </cell>
          <cell r="C175" t="str">
            <v>Профсоюзная ул.</v>
          </cell>
          <cell r="D175">
            <v>33</v>
          </cell>
          <cell r="E175">
            <v>2</v>
          </cell>
          <cell r="F175" t="str">
            <v>Протокол общего собрания собственников</v>
          </cell>
          <cell r="I175" t="str">
            <v>-</v>
          </cell>
          <cell r="K175" t="str">
            <v>-</v>
          </cell>
          <cell r="L175" t="str">
            <v>договор</v>
          </cell>
          <cell r="M175" t="str">
            <v>за счет регионального оператора</v>
          </cell>
          <cell r="N175">
            <v>1961</v>
          </cell>
          <cell r="O175">
            <v>1961</v>
          </cell>
          <cell r="P175" t="str">
            <v>I-515</v>
          </cell>
          <cell r="Q175" t="str">
            <v>МКД</v>
          </cell>
          <cell r="R175">
            <v>5</v>
          </cell>
          <cell r="S175">
            <v>5</v>
          </cell>
          <cell r="T175">
            <v>4</v>
          </cell>
          <cell r="W175">
            <v>81</v>
          </cell>
          <cell r="X175">
            <v>80</v>
          </cell>
          <cell r="Y175">
            <v>1</v>
          </cell>
          <cell r="Z175">
            <v>1</v>
          </cell>
          <cell r="AA175">
            <v>20</v>
          </cell>
          <cell r="AB175">
            <v>36</v>
          </cell>
          <cell r="AC175">
            <v>0</v>
          </cell>
          <cell r="AF175">
            <v>1</v>
          </cell>
          <cell r="AG175">
            <v>1</v>
          </cell>
          <cell r="AH175">
            <v>3560.3999999999992</v>
          </cell>
          <cell r="AI175">
            <v>3555.6999999999994</v>
          </cell>
          <cell r="AJ175">
            <v>4.7</v>
          </cell>
          <cell r="AK175">
            <v>2193.3599999999997</v>
          </cell>
          <cell r="AL175">
            <v>397</v>
          </cell>
          <cell r="AM175">
            <v>385</v>
          </cell>
          <cell r="AP175">
            <v>904.18</v>
          </cell>
          <cell r="AQ175">
            <v>153.29</v>
          </cell>
          <cell r="AR175">
            <v>231.71</v>
          </cell>
          <cell r="AS175">
            <v>0</v>
          </cell>
          <cell r="AT175" t="str">
            <v>Панельные</v>
          </cell>
          <cell r="AU175" t="str">
            <v>рулонная</v>
          </cell>
          <cell r="AV175">
            <v>80</v>
          </cell>
          <cell r="AZ175" t="str">
            <v>нет</v>
          </cell>
          <cell r="BA175" t="str">
            <v>-</v>
          </cell>
          <cell r="BB175" t="str">
            <v>-</v>
          </cell>
          <cell r="BC175" t="str">
            <v>-</v>
          </cell>
          <cell r="BD175" t="str">
            <v>-</v>
          </cell>
          <cell r="BE175" t="str">
            <v>-</v>
          </cell>
          <cell r="BF175" t="str">
            <v>-</v>
          </cell>
          <cell r="BG175" t="str">
            <v>-</v>
          </cell>
          <cell r="BH175" t="str">
            <v>-</v>
          </cell>
          <cell r="BI175" t="str">
            <v>-</v>
          </cell>
          <cell r="BJ175" t="str">
            <v>-</v>
          </cell>
          <cell r="BK175" t="str">
            <v>-</v>
          </cell>
          <cell r="BL175" t="str">
            <v>-</v>
          </cell>
          <cell r="BM175" t="str">
            <v>-</v>
          </cell>
          <cell r="BN175" t="str">
            <v>-</v>
          </cell>
          <cell r="BO175" t="str">
            <v>-</v>
          </cell>
          <cell r="BP175" t="str">
            <v>-</v>
          </cell>
          <cell r="BQ175" t="str">
            <v>ленточный</v>
          </cell>
          <cell r="BS175" t="str">
            <v>Железобетонные</v>
          </cell>
          <cell r="BT175">
            <v>7760</v>
          </cell>
          <cell r="BU175">
            <v>5</v>
          </cell>
          <cell r="BV175" t="str">
            <v>Панельные</v>
          </cell>
          <cell r="BW175">
            <v>985</v>
          </cell>
          <cell r="BX175">
            <v>394</v>
          </cell>
          <cell r="BY175">
            <v>985</v>
          </cell>
          <cell r="BZ175">
            <v>394</v>
          </cell>
          <cell r="CA175" t="str">
            <v xml:space="preserve">окрашенный </v>
          </cell>
          <cell r="CB175">
            <v>1852</v>
          </cell>
          <cell r="CC175">
            <v>1722</v>
          </cell>
          <cell r="CD175">
            <v>1</v>
          </cell>
          <cell r="CE175">
            <v>995</v>
          </cell>
          <cell r="CF175" t="str">
            <v>не скатная</v>
          </cell>
          <cell r="CG175">
            <v>160</v>
          </cell>
          <cell r="CH175">
            <v>253</v>
          </cell>
          <cell r="CI175">
            <v>904.18</v>
          </cell>
          <cell r="CK175">
            <v>0</v>
          </cell>
          <cell r="CL175">
            <v>0</v>
          </cell>
          <cell r="CM175">
            <v>0</v>
          </cell>
          <cell r="CR175">
            <v>0</v>
          </cell>
          <cell r="CZ175">
            <v>1</v>
          </cell>
          <cell r="DA175">
            <v>1</v>
          </cell>
          <cell r="DB175">
            <v>162</v>
          </cell>
          <cell r="DC175">
            <v>400</v>
          </cell>
          <cell r="DD175">
            <v>48</v>
          </cell>
          <cell r="DE175">
            <v>2032</v>
          </cell>
          <cell r="DF175">
            <v>0</v>
          </cell>
          <cell r="DG175">
            <v>0</v>
          </cell>
          <cell r="DH175">
            <v>4</v>
          </cell>
          <cell r="DI175">
            <v>248</v>
          </cell>
          <cell r="DK175">
            <v>85</v>
          </cell>
          <cell r="DL175">
            <v>935</v>
          </cell>
          <cell r="DM175">
            <v>80</v>
          </cell>
          <cell r="DO175">
            <v>967</v>
          </cell>
          <cell r="DQ175">
            <v>648</v>
          </cell>
          <cell r="DR175">
            <v>594</v>
          </cell>
          <cell r="DS175">
            <v>87</v>
          </cell>
          <cell r="DT175">
            <v>16</v>
          </cell>
          <cell r="DU175">
            <v>16</v>
          </cell>
          <cell r="DV175">
            <v>16</v>
          </cell>
          <cell r="DW175">
            <v>0</v>
          </cell>
          <cell r="DX175" t="str">
            <v>наружные</v>
          </cell>
          <cell r="EE175">
            <v>32</v>
          </cell>
          <cell r="EF175">
            <v>29.44</v>
          </cell>
          <cell r="EG175">
            <v>8</v>
          </cell>
          <cell r="EH175">
            <v>38.4</v>
          </cell>
          <cell r="EI175">
            <v>7.68</v>
          </cell>
          <cell r="EK175">
            <v>11.16</v>
          </cell>
          <cell r="EL175">
            <v>4.8</v>
          </cell>
          <cell r="EM175">
            <v>17.600000000000001</v>
          </cell>
          <cell r="EN175">
            <v>9.1</v>
          </cell>
          <cell r="EO175">
            <v>0</v>
          </cell>
          <cell r="EP175">
            <v>0</v>
          </cell>
          <cell r="EQ175">
            <v>222</v>
          </cell>
          <cell r="ER175">
            <v>0</v>
          </cell>
          <cell r="ES175" t="str">
            <v>нет</v>
          </cell>
          <cell r="ET175">
            <v>0</v>
          </cell>
          <cell r="EU175">
            <v>0</v>
          </cell>
          <cell r="EV175">
            <v>1</v>
          </cell>
          <cell r="EW175">
            <v>0</v>
          </cell>
          <cell r="EX175">
            <v>0</v>
          </cell>
          <cell r="EY175">
            <v>0</v>
          </cell>
          <cell r="FB175">
            <v>20</v>
          </cell>
          <cell r="FH175">
            <v>0</v>
          </cell>
          <cell r="FI175">
            <v>5</v>
          </cell>
        </row>
        <row r="176">
          <cell r="A176">
            <v>20961</v>
          </cell>
          <cell r="B176" t="str">
            <v>Профсоюзная ул. д. 33 к. 3</v>
          </cell>
          <cell r="C176" t="str">
            <v>Профсоюзная ул.</v>
          </cell>
          <cell r="D176">
            <v>33</v>
          </cell>
          <cell r="E176">
            <v>3</v>
          </cell>
          <cell r="F176" t="str">
            <v>Протокол общего собрания собственников</v>
          </cell>
          <cell r="I176" t="str">
            <v>-</v>
          </cell>
          <cell r="K176" t="str">
            <v>-</v>
          </cell>
          <cell r="L176" t="str">
            <v>договор</v>
          </cell>
          <cell r="M176" t="str">
            <v>за счет регионального оператора</v>
          </cell>
          <cell r="N176">
            <v>1961</v>
          </cell>
          <cell r="O176">
            <v>1961</v>
          </cell>
          <cell r="P176" t="str">
            <v>I-515</v>
          </cell>
          <cell r="Q176" t="str">
            <v>МКД</v>
          </cell>
          <cell r="R176">
            <v>5</v>
          </cell>
          <cell r="S176">
            <v>5</v>
          </cell>
          <cell r="T176">
            <v>4</v>
          </cell>
          <cell r="W176">
            <v>80</v>
          </cell>
          <cell r="X176">
            <v>79</v>
          </cell>
          <cell r="Y176">
            <v>1</v>
          </cell>
          <cell r="Z176">
            <v>0</v>
          </cell>
          <cell r="AA176">
            <v>20</v>
          </cell>
          <cell r="AB176">
            <v>36</v>
          </cell>
          <cell r="AC176">
            <v>0</v>
          </cell>
          <cell r="AF176">
            <v>1</v>
          </cell>
          <cell r="AG176">
            <v>1</v>
          </cell>
          <cell r="AH176">
            <v>3555.9000000000015</v>
          </cell>
          <cell r="AI176">
            <v>3510.5000000000014</v>
          </cell>
          <cell r="AJ176">
            <v>45.4</v>
          </cell>
          <cell r="AK176">
            <v>2336.6</v>
          </cell>
          <cell r="AL176">
            <v>397</v>
          </cell>
          <cell r="AM176">
            <v>394</v>
          </cell>
          <cell r="AN176">
            <v>71</v>
          </cell>
          <cell r="AP176">
            <v>935.8</v>
          </cell>
          <cell r="AQ176">
            <v>182.91</v>
          </cell>
          <cell r="AR176">
            <v>282.09000000000003</v>
          </cell>
          <cell r="AS176">
            <v>0</v>
          </cell>
          <cell r="AT176" t="str">
            <v>Панельные</v>
          </cell>
          <cell r="AU176" t="str">
            <v>рулонная</v>
          </cell>
          <cell r="AV176">
            <v>79</v>
          </cell>
          <cell r="AZ176" t="str">
            <v>нет</v>
          </cell>
          <cell r="BA176" t="str">
            <v>-</v>
          </cell>
          <cell r="BB176" t="str">
            <v>-</v>
          </cell>
          <cell r="BC176" t="str">
            <v>-</v>
          </cell>
          <cell r="BD176" t="str">
            <v>-</v>
          </cell>
          <cell r="BE176" t="str">
            <v>-</v>
          </cell>
          <cell r="BF176" t="str">
            <v>-</v>
          </cell>
          <cell r="BG176" t="str">
            <v>-</v>
          </cell>
          <cell r="BH176" t="str">
            <v>-</v>
          </cell>
          <cell r="BI176" t="str">
            <v>-</v>
          </cell>
          <cell r="BJ176" t="str">
            <v>-</v>
          </cell>
          <cell r="BK176" t="str">
            <v>-</v>
          </cell>
          <cell r="BL176" t="str">
            <v>-</v>
          </cell>
          <cell r="BM176" t="str">
            <v>-</v>
          </cell>
          <cell r="BN176" t="str">
            <v>-</v>
          </cell>
          <cell r="BO176" t="str">
            <v>-</v>
          </cell>
          <cell r="BP176" t="str">
            <v>-</v>
          </cell>
          <cell r="BQ176" t="str">
            <v>ленточный</v>
          </cell>
          <cell r="BS176" t="str">
            <v>Железобетонные</v>
          </cell>
          <cell r="BT176">
            <v>7760</v>
          </cell>
          <cell r="BU176">
            <v>5</v>
          </cell>
          <cell r="BV176" t="str">
            <v>Панельные</v>
          </cell>
          <cell r="BW176">
            <v>985</v>
          </cell>
          <cell r="BX176">
            <v>394</v>
          </cell>
          <cell r="BY176">
            <v>985</v>
          </cell>
          <cell r="BZ176">
            <v>394</v>
          </cell>
          <cell r="CA176" t="str">
            <v xml:space="preserve">окрашенный </v>
          </cell>
          <cell r="CB176">
            <v>1852</v>
          </cell>
          <cell r="CC176">
            <v>1722</v>
          </cell>
          <cell r="CD176">
            <v>1</v>
          </cell>
          <cell r="CE176">
            <v>996</v>
          </cell>
          <cell r="CF176" t="str">
            <v>не скатная</v>
          </cell>
          <cell r="CG176">
            <v>160</v>
          </cell>
          <cell r="CH176">
            <v>253</v>
          </cell>
          <cell r="CI176">
            <v>935.8</v>
          </cell>
          <cell r="CK176">
            <v>0</v>
          </cell>
          <cell r="CL176">
            <v>0</v>
          </cell>
          <cell r="CM176">
            <v>0</v>
          </cell>
          <cell r="CR176">
            <v>0</v>
          </cell>
          <cell r="CZ176">
            <v>1</v>
          </cell>
          <cell r="DA176">
            <v>1</v>
          </cell>
          <cell r="DB176">
            <v>162</v>
          </cell>
          <cell r="DC176">
            <v>400</v>
          </cell>
          <cell r="DD176">
            <v>48</v>
          </cell>
          <cell r="DE176">
            <v>2032</v>
          </cell>
          <cell r="DF176">
            <v>0</v>
          </cell>
          <cell r="DG176">
            <v>0</v>
          </cell>
          <cell r="DH176">
            <v>4</v>
          </cell>
          <cell r="DI176">
            <v>248</v>
          </cell>
          <cell r="DK176">
            <v>85</v>
          </cell>
          <cell r="DL176">
            <v>935</v>
          </cell>
          <cell r="DM176">
            <v>79</v>
          </cell>
          <cell r="DO176">
            <v>967</v>
          </cell>
          <cell r="DQ176">
            <v>648</v>
          </cell>
          <cell r="DR176">
            <v>594</v>
          </cell>
          <cell r="DS176">
            <v>87</v>
          </cell>
          <cell r="DT176">
            <v>16</v>
          </cell>
          <cell r="DU176">
            <v>16</v>
          </cell>
          <cell r="DV176">
            <v>16</v>
          </cell>
          <cell r="DW176">
            <v>0</v>
          </cell>
          <cell r="DX176" t="str">
            <v>наружные</v>
          </cell>
          <cell r="EE176">
            <v>32</v>
          </cell>
          <cell r="EF176">
            <v>29.44</v>
          </cell>
          <cell r="EG176">
            <v>8</v>
          </cell>
          <cell r="EH176">
            <v>38.4</v>
          </cell>
          <cell r="EI176">
            <v>7.68</v>
          </cell>
          <cell r="EK176">
            <v>11.16</v>
          </cell>
          <cell r="EL176">
            <v>4.8</v>
          </cell>
          <cell r="EM176">
            <v>17.600000000000001</v>
          </cell>
          <cell r="EN176">
            <v>9.1</v>
          </cell>
          <cell r="EO176">
            <v>0</v>
          </cell>
          <cell r="EP176">
            <v>0</v>
          </cell>
          <cell r="EQ176">
            <v>182</v>
          </cell>
          <cell r="ER176">
            <v>0</v>
          </cell>
          <cell r="ES176" t="str">
            <v>нет</v>
          </cell>
          <cell r="ET176">
            <v>0</v>
          </cell>
          <cell r="EU176">
            <v>0</v>
          </cell>
          <cell r="EV176">
            <v>1</v>
          </cell>
          <cell r="EW176">
            <v>0</v>
          </cell>
          <cell r="EX176">
            <v>0</v>
          </cell>
          <cell r="EY176">
            <v>0</v>
          </cell>
          <cell r="FH176">
            <v>0</v>
          </cell>
          <cell r="FI176">
            <v>5</v>
          </cell>
        </row>
        <row r="177">
          <cell r="A177">
            <v>20962</v>
          </cell>
          <cell r="B177" t="str">
            <v>Профсоюзная ул. д. 34 к. 1</v>
          </cell>
          <cell r="C177" t="str">
            <v>Профсоюзная ул.</v>
          </cell>
          <cell r="D177">
            <v>34</v>
          </cell>
          <cell r="E177">
            <v>1</v>
          </cell>
          <cell r="F177" t="str">
            <v>Протокол общего собрания собственников</v>
          </cell>
          <cell r="I177" t="str">
            <v>-</v>
          </cell>
          <cell r="K177" t="str">
            <v>-</v>
          </cell>
          <cell r="L177" t="str">
            <v>договор</v>
          </cell>
          <cell r="M177" t="str">
            <v>за счет регионального оператора</v>
          </cell>
          <cell r="N177">
            <v>1960</v>
          </cell>
          <cell r="O177">
            <v>1960</v>
          </cell>
          <cell r="P177" t="str">
            <v>I-515</v>
          </cell>
          <cell r="Q177" t="str">
            <v>МКД</v>
          </cell>
          <cell r="R177">
            <v>5</v>
          </cell>
          <cell r="S177">
            <v>5</v>
          </cell>
          <cell r="T177">
            <v>4</v>
          </cell>
          <cell r="W177">
            <v>81</v>
          </cell>
          <cell r="X177">
            <v>80</v>
          </cell>
          <cell r="Y177">
            <v>1</v>
          </cell>
          <cell r="Z177">
            <v>1</v>
          </cell>
          <cell r="AA177">
            <v>20</v>
          </cell>
          <cell r="AB177">
            <v>36</v>
          </cell>
          <cell r="AC177">
            <v>0</v>
          </cell>
          <cell r="AF177">
            <v>1</v>
          </cell>
          <cell r="AG177">
            <v>1</v>
          </cell>
          <cell r="AH177">
            <v>3542</v>
          </cell>
          <cell r="AI177">
            <v>3537.2</v>
          </cell>
          <cell r="AJ177">
            <v>4.8</v>
          </cell>
          <cell r="AK177">
            <v>2341.6</v>
          </cell>
          <cell r="AL177">
            <v>397</v>
          </cell>
          <cell r="AM177">
            <v>398</v>
          </cell>
          <cell r="AN177">
            <v>72</v>
          </cell>
          <cell r="AP177">
            <v>935.8</v>
          </cell>
          <cell r="AQ177">
            <v>184.22</v>
          </cell>
          <cell r="AR177">
            <v>213.78</v>
          </cell>
          <cell r="AS177">
            <v>0</v>
          </cell>
          <cell r="AT177" t="str">
            <v>Панельные</v>
          </cell>
          <cell r="AU177" t="str">
            <v>мягкая по ж/б плитам</v>
          </cell>
          <cell r="AV177">
            <v>80</v>
          </cell>
          <cell r="AZ177" t="str">
            <v>нет</v>
          </cell>
          <cell r="BA177" t="str">
            <v>-</v>
          </cell>
          <cell r="BB177" t="str">
            <v>-</v>
          </cell>
          <cell r="BC177" t="str">
            <v>-</v>
          </cell>
          <cell r="BD177" t="str">
            <v>-</v>
          </cell>
          <cell r="BE177" t="str">
            <v>-</v>
          </cell>
          <cell r="BF177" t="str">
            <v>-</v>
          </cell>
          <cell r="BG177" t="str">
            <v>-</v>
          </cell>
          <cell r="BH177" t="str">
            <v>-</v>
          </cell>
          <cell r="BI177" t="str">
            <v>-</v>
          </cell>
          <cell r="BJ177" t="str">
            <v>-</v>
          </cell>
          <cell r="BK177" t="str">
            <v>-</v>
          </cell>
          <cell r="BL177" t="str">
            <v>-</v>
          </cell>
          <cell r="BM177" t="str">
            <v>-</v>
          </cell>
          <cell r="BN177" t="str">
            <v>-</v>
          </cell>
          <cell r="BO177" t="str">
            <v>-</v>
          </cell>
          <cell r="BP177" t="str">
            <v>-</v>
          </cell>
          <cell r="BQ177" t="str">
            <v>ленточный</v>
          </cell>
          <cell r="BS177" t="str">
            <v>Железобетонные</v>
          </cell>
          <cell r="BT177">
            <v>7760</v>
          </cell>
          <cell r="BU177">
            <v>5</v>
          </cell>
          <cell r="BV177" t="str">
            <v>Панельные</v>
          </cell>
          <cell r="BW177">
            <v>985</v>
          </cell>
          <cell r="BX177">
            <v>394</v>
          </cell>
          <cell r="BY177">
            <v>985</v>
          </cell>
          <cell r="BZ177">
            <v>394</v>
          </cell>
          <cell r="CA177" t="str">
            <v xml:space="preserve">окрашенный </v>
          </cell>
          <cell r="CB177">
            <v>1852</v>
          </cell>
          <cell r="CC177">
            <v>1722</v>
          </cell>
          <cell r="CD177">
            <v>1</v>
          </cell>
          <cell r="CE177">
            <v>992</v>
          </cell>
          <cell r="CF177" t="str">
            <v>не скатная</v>
          </cell>
          <cell r="CG177">
            <v>160</v>
          </cell>
          <cell r="CH177">
            <v>253</v>
          </cell>
          <cell r="CI177">
            <v>935.8</v>
          </cell>
          <cell r="CK177">
            <v>0</v>
          </cell>
          <cell r="CL177">
            <v>0</v>
          </cell>
          <cell r="CM177">
            <v>0</v>
          </cell>
          <cell r="CR177">
            <v>0</v>
          </cell>
          <cell r="CZ177">
            <v>1</v>
          </cell>
          <cell r="DA177">
            <v>1</v>
          </cell>
          <cell r="DB177">
            <v>162</v>
          </cell>
          <cell r="DC177">
            <v>400</v>
          </cell>
          <cell r="DD177">
            <v>48</v>
          </cell>
          <cell r="DE177">
            <v>2032</v>
          </cell>
          <cell r="DF177">
            <v>0</v>
          </cell>
          <cell r="DG177">
            <v>0</v>
          </cell>
          <cell r="DH177">
            <v>4</v>
          </cell>
          <cell r="DI177">
            <v>248</v>
          </cell>
          <cell r="DK177">
            <v>85</v>
          </cell>
          <cell r="DL177">
            <v>935</v>
          </cell>
          <cell r="DM177">
            <v>80</v>
          </cell>
          <cell r="DO177">
            <v>967</v>
          </cell>
          <cell r="DQ177">
            <v>648</v>
          </cell>
          <cell r="DR177">
            <v>594</v>
          </cell>
          <cell r="DS177">
            <v>87</v>
          </cell>
          <cell r="DT177">
            <v>16</v>
          </cell>
          <cell r="DU177">
            <v>16</v>
          </cell>
          <cell r="DV177">
            <v>16</v>
          </cell>
          <cell r="DW177">
            <v>0</v>
          </cell>
          <cell r="DX177" t="str">
            <v>наружные</v>
          </cell>
          <cell r="EE177">
            <v>32</v>
          </cell>
          <cell r="EF177">
            <v>29.44</v>
          </cell>
          <cell r="EG177">
            <v>8</v>
          </cell>
          <cell r="EH177">
            <v>38.4</v>
          </cell>
          <cell r="EI177">
            <v>7.68</v>
          </cell>
          <cell r="EK177">
            <v>11.16</v>
          </cell>
          <cell r="EL177">
            <v>4.8</v>
          </cell>
          <cell r="EM177">
            <v>17.600000000000001</v>
          </cell>
          <cell r="EN177">
            <v>9.1</v>
          </cell>
          <cell r="EO177">
            <v>0</v>
          </cell>
          <cell r="EP177">
            <v>0</v>
          </cell>
          <cell r="EQ177">
            <v>211</v>
          </cell>
          <cell r="ER177">
            <v>0</v>
          </cell>
          <cell r="ES177" t="str">
            <v>нет</v>
          </cell>
          <cell r="ET177">
            <v>0</v>
          </cell>
          <cell r="EU177">
            <v>0</v>
          </cell>
          <cell r="EV177">
            <v>1</v>
          </cell>
          <cell r="EW177">
            <v>0</v>
          </cell>
          <cell r="EX177">
            <v>0</v>
          </cell>
          <cell r="EY177">
            <v>0</v>
          </cell>
          <cell r="FB177">
            <v>20</v>
          </cell>
          <cell r="FH177">
            <v>0</v>
          </cell>
          <cell r="FI177">
            <v>5</v>
          </cell>
        </row>
        <row r="178">
          <cell r="A178">
            <v>20963</v>
          </cell>
          <cell r="B178" t="str">
            <v>Профсоюзная ул. д. 36 к. 1</v>
          </cell>
          <cell r="C178" t="str">
            <v>Профсоюзная ул.</v>
          </cell>
          <cell r="D178">
            <v>36</v>
          </cell>
          <cell r="E178">
            <v>1</v>
          </cell>
          <cell r="F178" t="str">
            <v>Протокол общего собрания собственников</v>
          </cell>
          <cell r="I178" t="str">
            <v>-</v>
          </cell>
          <cell r="K178" t="str">
            <v>-</v>
          </cell>
          <cell r="L178" t="str">
            <v>договор</v>
          </cell>
          <cell r="M178" t="str">
            <v>за счет регионального оператора</v>
          </cell>
          <cell r="N178">
            <v>1960</v>
          </cell>
          <cell r="O178">
            <v>1960</v>
          </cell>
          <cell r="P178" t="str">
            <v>I-515</v>
          </cell>
          <cell r="Q178" t="str">
            <v>МКД</v>
          </cell>
          <cell r="R178">
            <v>5</v>
          </cell>
          <cell r="S178">
            <v>5</v>
          </cell>
          <cell r="T178">
            <v>4</v>
          </cell>
          <cell r="W178">
            <v>81</v>
          </cell>
          <cell r="X178">
            <v>80</v>
          </cell>
          <cell r="Y178">
            <v>1</v>
          </cell>
          <cell r="Z178">
            <v>1</v>
          </cell>
          <cell r="AA178">
            <v>20</v>
          </cell>
          <cell r="AB178">
            <v>36</v>
          </cell>
          <cell r="AC178">
            <v>0</v>
          </cell>
          <cell r="AF178">
            <v>1</v>
          </cell>
          <cell r="AG178">
            <v>1</v>
          </cell>
          <cell r="AH178">
            <v>3532.2000000000003</v>
          </cell>
          <cell r="AI178">
            <v>3527.4</v>
          </cell>
          <cell r="AJ178">
            <v>4.8</v>
          </cell>
          <cell r="AK178">
            <v>2231.4</v>
          </cell>
          <cell r="AL178">
            <v>397</v>
          </cell>
          <cell r="AM178">
            <v>304</v>
          </cell>
          <cell r="AN178">
            <v>72</v>
          </cell>
          <cell r="AP178">
            <v>927.7</v>
          </cell>
          <cell r="AQ178">
            <v>137.25</v>
          </cell>
          <cell r="AR178">
            <v>238.75</v>
          </cell>
          <cell r="AS178">
            <v>0</v>
          </cell>
          <cell r="AT178" t="str">
            <v>Панельные</v>
          </cell>
          <cell r="AU178" t="str">
            <v>рулонная</v>
          </cell>
          <cell r="AV178">
            <v>80</v>
          </cell>
          <cell r="AZ178" t="str">
            <v>нет</v>
          </cell>
          <cell r="BA178" t="str">
            <v>-</v>
          </cell>
          <cell r="BB178" t="str">
            <v>-</v>
          </cell>
          <cell r="BC178" t="str">
            <v>-</v>
          </cell>
          <cell r="BD178" t="str">
            <v>-</v>
          </cell>
          <cell r="BE178" t="str">
            <v>-</v>
          </cell>
          <cell r="BF178" t="str">
            <v>-</v>
          </cell>
          <cell r="BG178" t="str">
            <v>-</v>
          </cell>
          <cell r="BH178" t="str">
            <v>-</v>
          </cell>
          <cell r="BI178" t="str">
            <v>-</v>
          </cell>
          <cell r="BJ178" t="str">
            <v>-</v>
          </cell>
          <cell r="BK178" t="str">
            <v>-</v>
          </cell>
          <cell r="BL178" t="str">
            <v>-</v>
          </cell>
          <cell r="BM178" t="str">
            <v>-</v>
          </cell>
          <cell r="BN178" t="str">
            <v>-</v>
          </cell>
          <cell r="BO178" t="str">
            <v>-</v>
          </cell>
          <cell r="BP178" t="str">
            <v>-</v>
          </cell>
          <cell r="BQ178" t="str">
            <v>ленточный</v>
          </cell>
          <cell r="BS178" t="str">
            <v>Железобетонные</v>
          </cell>
          <cell r="BT178">
            <v>7760</v>
          </cell>
          <cell r="BU178">
            <v>5</v>
          </cell>
          <cell r="BV178" t="str">
            <v>Панельные</v>
          </cell>
          <cell r="BW178">
            <v>985</v>
          </cell>
          <cell r="BX178">
            <v>394</v>
          </cell>
          <cell r="BY178">
            <v>985</v>
          </cell>
          <cell r="BZ178">
            <v>394</v>
          </cell>
          <cell r="CA178" t="str">
            <v xml:space="preserve">окрашенный </v>
          </cell>
          <cell r="CB178">
            <v>1852</v>
          </cell>
          <cell r="CC178">
            <v>1722</v>
          </cell>
          <cell r="CD178">
            <v>1</v>
          </cell>
          <cell r="CE178">
            <v>1120</v>
          </cell>
          <cell r="CF178" t="str">
            <v>не скатная</v>
          </cell>
          <cell r="CG178">
            <v>160</v>
          </cell>
          <cell r="CH178">
            <v>253</v>
          </cell>
          <cell r="CI178">
            <v>927.7</v>
          </cell>
          <cell r="CK178">
            <v>0</v>
          </cell>
          <cell r="CL178">
            <v>0</v>
          </cell>
          <cell r="CM178">
            <v>0</v>
          </cell>
          <cell r="CR178">
            <v>0</v>
          </cell>
          <cell r="CZ178">
            <v>1</v>
          </cell>
          <cell r="DA178">
            <v>1</v>
          </cell>
          <cell r="DB178">
            <v>162</v>
          </cell>
          <cell r="DC178">
            <v>400</v>
          </cell>
          <cell r="DD178">
            <v>48</v>
          </cell>
          <cell r="DE178">
            <v>2032</v>
          </cell>
          <cell r="DF178">
            <v>0</v>
          </cell>
          <cell r="DG178">
            <v>0</v>
          </cell>
          <cell r="DH178">
            <v>4</v>
          </cell>
          <cell r="DI178">
            <v>248</v>
          </cell>
          <cell r="DK178">
            <v>85</v>
          </cell>
          <cell r="DL178">
            <v>935</v>
          </cell>
          <cell r="DM178">
            <v>80</v>
          </cell>
          <cell r="DO178">
            <v>967</v>
          </cell>
          <cell r="DQ178">
            <v>648</v>
          </cell>
          <cell r="DR178">
            <v>594</v>
          </cell>
          <cell r="DS178">
            <v>87</v>
          </cell>
          <cell r="DT178">
            <v>16</v>
          </cell>
          <cell r="DU178">
            <v>16</v>
          </cell>
          <cell r="DV178">
            <v>16</v>
          </cell>
          <cell r="DW178">
            <v>0</v>
          </cell>
          <cell r="DX178" t="str">
            <v>наружные</v>
          </cell>
          <cell r="EE178">
            <v>32</v>
          </cell>
          <cell r="EF178">
            <v>29.44</v>
          </cell>
          <cell r="EG178">
            <v>8</v>
          </cell>
          <cell r="EH178">
            <v>38.4</v>
          </cell>
          <cell r="EI178">
            <v>7.68</v>
          </cell>
          <cell r="EK178">
            <v>11.16</v>
          </cell>
          <cell r="EL178">
            <v>4.8</v>
          </cell>
          <cell r="EM178">
            <v>17.600000000000001</v>
          </cell>
          <cell r="EN178">
            <v>9.1</v>
          </cell>
          <cell r="EO178">
            <v>0</v>
          </cell>
          <cell r="EP178">
            <v>0</v>
          </cell>
          <cell r="EQ178">
            <v>185</v>
          </cell>
          <cell r="ER178">
            <v>0</v>
          </cell>
          <cell r="ES178" t="str">
            <v>нет</v>
          </cell>
          <cell r="ET178">
            <v>0</v>
          </cell>
          <cell r="EU178">
            <v>0</v>
          </cell>
          <cell r="EV178">
            <v>1</v>
          </cell>
          <cell r="EW178">
            <v>0</v>
          </cell>
          <cell r="EX178">
            <v>0</v>
          </cell>
          <cell r="EY178">
            <v>0</v>
          </cell>
          <cell r="FH178">
            <v>0</v>
          </cell>
          <cell r="FI178">
            <v>5</v>
          </cell>
        </row>
        <row r="179">
          <cell r="A179">
            <v>20964</v>
          </cell>
          <cell r="B179" t="str">
            <v>Профсоюзная ул. д. 37</v>
          </cell>
          <cell r="C179" t="str">
            <v>Профсоюзная ул.</v>
          </cell>
          <cell r="D179">
            <v>37</v>
          </cell>
          <cell r="F179" t="str">
            <v>Протокол общего собрания собственников</v>
          </cell>
          <cell r="I179" t="str">
            <v>-</v>
          </cell>
          <cell r="K179" t="str">
            <v>-</v>
          </cell>
          <cell r="L179" t="str">
            <v>договор</v>
          </cell>
          <cell r="M179" t="str">
            <v>за счет регионального оператора</v>
          </cell>
          <cell r="N179">
            <v>1961</v>
          </cell>
          <cell r="O179">
            <v>1961</v>
          </cell>
          <cell r="P179" t="str">
            <v>I-515</v>
          </cell>
          <cell r="Q179" t="str">
            <v>МКД</v>
          </cell>
          <cell r="R179">
            <v>5</v>
          </cell>
          <cell r="S179">
            <v>5</v>
          </cell>
          <cell r="T179">
            <v>4</v>
          </cell>
          <cell r="W179">
            <v>79</v>
          </cell>
          <cell r="X179">
            <v>78</v>
          </cell>
          <cell r="Y179">
            <v>1</v>
          </cell>
          <cell r="Z179">
            <v>1</v>
          </cell>
          <cell r="AA179">
            <v>20</v>
          </cell>
          <cell r="AB179">
            <v>36</v>
          </cell>
          <cell r="AC179">
            <v>0</v>
          </cell>
          <cell r="AF179">
            <v>1</v>
          </cell>
          <cell r="AG179">
            <v>1</v>
          </cell>
          <cell r="AH179">
            <v>3552</v>
          </cell>
          <cell r="AI179">
            <v>3475.3</v>
          </cell>
          <cell r="AJ179">
            <v>76.7</v>
          </cell>
          <cell r="AK179">
            <v>2203.1999999999998</v>
          </cell>
          <cell r="AL179">
            <v>397</v>
          </cell>
          <cell r="AM179">
            <v>383</v>
          </cell>
          <cell r="AN179">
            <v>8</v>
          </cell>
          <cell r="AP179">
            <v>906.1</v>
          </cell>
          <cell r="AQ179">
            <v>152.72999999999999</v>
          </cell>
          <cell r="AR179">
            <v>227.27</v>
          </cell>
          <cell r="AS179">
            <v>0</v>
          </cell>
          <cell r="AT179" t="str">
            <v>Панельные</v>
          </cell>
          <cell r="AU179" t="str">
            <v>мягкая совмещенная с  ж/б покрытием</v>
          </cell>
          <cell r="AV179">
            <v>78</v>
          </cell>
          <cell r="AZ179" t="str">
            <v>нет</v>
          </cell>
          <cell r="BA179" t="str">
            <v>-</v>
          </cell>
          <cell r="BB179" t="str">
            <v>-</v>
          </cell>
          <cell r="BC179" t="str">
            <v>-</v>
          </cell>
          <cell r="BD179" t="str">
            <v>-</v>
          </cell>
          <cell r="BE179" t="str">
            <v>-</v>
          </cell>
          <cell r="BF179" t="str">
            <v>-</v>
          </cell>
          <cell r="BG179" t="str">
            <v>-</v>
          </cell>
          <cell r="BH179" t="str">
            <v>-</v>
          </cell>
          <cell r="BI179" t="str">
            <v>-</v>
          </cell>
          <cell r="BJ179" t="str">
            <v>-</v>
          </cell>
          <cell r="BK179" t="str">
            <v>-</v>
          </cell>
          <cell r="BL179" t="str">
            <v>-</v>
          </cell>
          <cell r="BM179" t="str">
            <v>-</v>
          </cell>
          <cell r="BN179" t="str">
            <v>-</v>
          </cell>
          <cell r="BO179" t="str">
            <v>-</v>
          </cell>
          <cell r="BP179" t="str">
            <v>-</v>
          </cell>
          <cell r="BQ179" t="str">
            <v>ленточный</v>
          </cell>
          <cell r="BS179" t="str">
            <v>Железобетонные</v>
          </cell>
          <cell r="BT179">
            <v>7760</v>
          </cell>
          <cell r="BU179">
            <v>5</v>
          </cell>
          <cell r="BV179" t="str">
            <v>Панельные</v>
          </cell>
          <cell r="BW179">
            <v>985</v>
          </cell>
          <cell r="BX179">
            <v>394</v>
          </cell>
          <cell r="BY179">
            <v>985</v>
          </cell>
          <cell r="BZ179">
            <v>394</v>
          </cell>
          <cell r="CA179" t="str">
            <v xml:space="preserve">окрашенный </v>
          </cell>
          <cell r="CB179">
            <v>1852</v>
          </cell>
          <cell r="CC179">
            <v>1722</v>
          </cell>
          <cell r="CD179">
            <v>1</v>
          </cell>
          <cell r="CE179">
            <v>997</v>
          </cell>
          <cell r="CF179" t="str">
            <v>не скатная</v>
          </cell>
          <cell r="CG179">
            <v>160</v>
          </cell>
          <cell r="CH179">
            <v>253</v>
          </cell>
          <cell r="CI179">
            <v>906.1</v>
          </cell>
          <cell r="CK179">
            <v>0</v>
          </cell>
          <cell r="CL179">
            <v>0</v>
          </cell>
          <cell r="CM179">
            <v>0</v>
          </cell>
          <cell r="CR179">
            <v>0</v>
          </cell>
          <cell r="CZ179">
            <v>1</v>
          </cell>
          <cell r="DA179">
            <v>1</v>
          </cell>
          <cell r="DB179">
            <v>162</v>
          </cell>
          <cell r="DC179">
            <v>400</v>
          </cell>
          <cell r="DD179">
            <v>48</v>
          </cell>
          <cell r="DE179">
            <v>2032</v>
          </cell>
          <cell r="DF179">
            <v>0</v>
          </cell>
          <cell r="DG179">
            <v>0</v>
          </cell>
          <cell r="DH179">
            <v>4</v>
          </cell>
          <cell r="DI179">
            <v>248</v>
          </cell>
          <cell r="DK179">
            <v>85</v>
          </cell>
          <cell r="DL179">
            <v>935</v>
          </cell>
          <cell r="DM179">
            <v>78</v>
          </cell>
          <cell r="DO179">
            <v>967</v>
          </cell>
          <cell r="DQ179">
            <v>648</v>
          </cell>
          <cell r="DR179">
            <v>594</v>
          </cell>
          <cell r="DS179">
            <v>87</v>
          </cell>
          <cell r="DT179">
            <v>16</v>
          </cell>
          <cell r="DU179">
            <v>16</v>
          </cell>
          <cell r="DV179">
            <v>16</v>
          </cell>
          <cell r="DW179">
            <v>0</v>
          </cell>
          <cell r="DX179" t="str">
            <v>наружные</v>
          </cell>
          <cell r="EE179">
            <v>32</v>
          </cell>
          <cell r="EF179">
            <v>29.44</v>
          </cell>
          <cell r="EG179">
            <v>8</v>
          </cell>
          <cell r="EH179">
            <v>38.4</v>
          </cell>
          <cell r="EI179">
            <v>7.68</v>
          </cell>
          <cell r="EK179">
            <v>11.16</v>
          </cell>
          <cell r="EL179">
            <v>4.8</v>
          </cell>
          <cell r="EM179">
            <v>17.600000000000001</v>
          </cell>
          <cell r="EN179">
            <v>8.4500000000000011</v>
          </cell>
          <cell r="EO179">
            <v>0</v>
          </cell>
          <cell r="EP179">
            <v>0</v>
          </cell>
          <cell r="EQ179">
            <v>210</v>
          </cell>
          <cell r="ER179">
            <v>0</v>
          </cell>
          <cell r="ES179" t="str">
            <v>нет</v>
          </cell>
          <cell r="ET179">
            <v>0</v>
          </cell>
          <cell r="EU179">
            <v>0</v>
          </cell>
          <cell r="EV179">
            <v>1</v>
          </cell>
          <cell r="EW179">
            <v>0</v>
          </cell>
          <cell r="EX179">
            <v>0</v>
          </cell>
          <cell r="EY179">
            <v>0</v>
          </cell>
          <cell r="FH179">
            <v>0</v>
          </cell>
          <cell r="FI179">
            <v>5</v>
          </cell>
        </row>
        <row r="180">
          <cell r="A180">
            <v>20965</v>
          </cell>
          <cell r="B180" t="str">
            <v>Профсоюзная ул. д. 38 к. 1</v>
          </cell>
          <cell r="C180" t="str">
            <v>Профсоюзная ул.</v>
          </cell>
          <cell r="D180">
            <v>38</v>
          </cell>
          <cell r="E180">
            <v>1</v>
          </cell>
          <cell r="F180" t="str">
            <v>Протокол общего собрания собственников</v>
          </cell>
          <cell r="I180" t="str">
            <v>-</v>
          </cell>
          <cell r="K180" t="str">
            <v>-</v>
          </cell>
          <cell r="L180" t="str">
            <v>договор</v>
          </cell>
          <cell r="M180" t="str">
            <v>за счет регионального оператора</v>
          </cell>
          <cell r="N180">
            <v>1960</v>
          </cell>
          <cell r="O180">
            <v>1960</v>
          </cell>
          <cell r="P180" t="str">
            <v>I-511</v>
          </cell>
          <cell r="Q180" t="str">
            <v>МКД</v>
          </cell>
          <cell r="R180">
            <v>5</v>
          </cell>
          <cell r="S180">
            <v>5</v>
          </cell>
          <cell r="T180">
            <v>4</v>
          </cell>
          <cell r="W180">
            <v>80</v>
          </cell>
          <cell r="X180">
            <v>80</v>
          </cell>
          <cell r="Y180">
            <v>0</v>
          </cell>
          <cell r="Z180">
            <v>0</v>
          </cell>
          <cell r="AA180">
            <v>20</v>
          </cell>
          <cell r="AB180">
            <v>36</v>
          </cell>
          <cell r="AC180">
            <v>0</v>
          </cell>
          <cell r="AF180">
            <v>1</v>
          </cell>
          <cell r="AG180">
            <v>1</v>
          </cell>
          <cell r="AH180">
            <v>3504.2999999999993</v>
          </cell>
          <cell r="AI180">
            <v>3504.2999999999993</v>
          </cell>
          <cell r="AJ180">
            <v>0</v>
          </cell>
          <cell r="AK180">
            <v>2193.4</v>
          </cell>
          <cell r="AL180">
            <v>397</v>
          </cell>
          <cell r="AM180">
            <v>373</v>
          </cell>
          <cell r="AN180">
            <v>8</v>
          </cell>
          <cell r="AP180">
            <v>906.2</v>
          </cell>
          <cell r="AQ180">
            <v>151.94999999999999</v>
          </cell>
          <cell r="AR180">
            <v>229.05</v>
          </cell>
          <cell r="AS180">
            <v>0</v>
          </cell>
          <cell r="AT180" t="str">
            <v>Панельные</v>
          </cell>
          <cell r="AU180" t="str">
            <v>рубероид</v>
          </cell>
          <cell r="AV180">
            <v>80</v>
          </cell>
          <cell r="AZ180" t="str">
            <v>нет</v>
          </cell>
          <cell r="BA180" t="str">
            <v>-</v>
          </cell>
          <cell r="BB180" t="str">
            <v>-</v>
          </cell>
          <cell r="BC180" t="str">
            <v>-</v>
          </cell>
          <cell r="BD180" t="str">
            <v>-</v>
          </cell>
          <cell r="BE180" t="str">
            <v>-</v>
          </cell>
          <cell r="BF180" t="str">
            <v>-</v>
          </cell>
          <cell r="BG180" t="str">
            <v>-</v>
          </cell>
          <cell r="BH180" t="str">
            <v>-</v>
          </cell>
          <cell r="BI180" t="str">
            <v>-</v>
          </cell>
          <cell r="BJ180" t="str">
            <v>-</v>
          </cell>
          <cell r="BK180" t="str">
            <v>-</v>
          </cell>
          <cell r="BL180" t="str">
            <v>-</v>
          </cell>
          <cell r="BM180" t="str">
            <v>-</v>
          </cell>
          <cell r="BN180" t="str">
            <v>-</v>
          </cell>
          <cell r="BO180" t="str">
            <v>-</v>
          </cell>
          <cell r="BP180" t="str">
            <v>-</v>
          </cell>
          <cell r="BQ180" t="str">
            <v>ленточный</v>
          </cell>
          <cell r="BS180" t="str">
            <v>Железобетонные</v>
          </cell>
          <cell r="BT180">
            <v>7760</v>
          </cell>
          <cell r="BU180">
            <v>5</v>
          </cell>
          <cell r="BV180" t="str">
            <v>Панельные</v>
          </cell>
          <cell r="BW180">
            <v>985</v>
          </cell>
          <cell r="BX180">
            <v>394</v>
          </cell>
          <cell r="BY180">
            <v>985</v>
          </cell>
          <cell r="BZ180">
            <v>394</v>
          </cell>
          <cell r="CA180" t="str">
            <v xml:space="preserve">окрашенный </v>
          </cell>
          <cell r="CB180">
            <v>1852</v>
          </cell>
          <cell r="CC180">
            <v>1722</v>
          </cell>
          <cell r="CD180">
            <v>1</v>
          </cell>
          <cell r="CE180">
            <v>1133</v>
          </cell>
          <cell r="CF180" t="str">
            <v>не скатная</v>
          </cell>
          <cell r="CG180">
            <v>160</v>
          </cell>
          <cell r="CH180">
            <v>253</v>
          </cell>
          <cell r="CI180">
            <v>906.2</v>
          </cell>
          <cell r="CK180">
            <v>0</v>
          </cell>
          <cell r="CL180">
            <v>0</v>
          </cell>
          <cell r="CM180">
            <v>0</v>
          </cell>
          <cell r="CR180">
            <v>0</v>
          </cell>
          <cell r="CZ180">
            <v>1</v>
          </cell>
          <cell r="DA180">
            <v>1</v>
          </cell>
          <cell r="DB180">
            <v>162</v>
          </cell>
          <cell r="DC180">
            <v>400</v>
          </cell>
          <cell r="DD180">
            <v>48</v>
          </cell>
          <cell r="DE180">
            <v>2032</v>
          </cell>
          <cell r="DF180">
            <v>0</v>
          </cell>
          <cell r="DG180">
            <v>0</v>
          </cell>
          <cell r="DH180">
            <v>4</v>
          </cell>
          <cell r="DI180">
            <v>248</v>
          </cell>
          <cell r="DK180">
            <v>85</v>
          </cell>
          <cell r="DL180">
            <v>935</v>
          </cell>
          <cell r="DM180">
            <v>80</v>
          </cell>
          <cell r="DO180">
            <v>967</v>
          </cell>
          <cell r="DQ180">
            <v>648</v>
          </cell>
          <cell r="DR180">
            <v>594</v>
          </cell>
          <cell r="DS180">
            <v>87</v>
          </cell>
          <cell r="DT180">
            <v>16</v>
          </cell>
          <cell r="DU180">
            <v>16</v>
          </cell>
          <cell r="DV180">
            <v>16</v>
          </cell>
          <cell r="DW180">
            <v>0</v>
          </cell>
          <cell r="DX180" t="str">
            <v>наружные</v>
          </cell>
          <cell r="EE180">
            <v>32</v>
          </cell>
          <cell r="EF180">
            <v>29.44</v>
          </cell>
          <cell r="EG180">
            <v>8</v>
          </cell>
          <cell r="EH180">
            <v>38.4</v>
          </cell>
          <cell r="EI180">
            <v>7.68</v>
          </cell>
          <cell r="EK180">
            <v>11.16</v>
          </cell>
          <cell r="EL180">
            <v>4.8</v>
          </cell>
          <cell r="EM180">
            <v>17.600000000000001</v>
          </cell>
          <cell r="EN180">
            <v>9.1</v>
          </cell>
          <cell r="EO180">
            <v>0</v>
          </cell>
          <cell r="EP180">
            <v>0</v>
          </cell>
          <cell r="EQ180">
            <v>176</v>
          </cell>
          <cell r="ER180">
            <v>0</v>
          </cell>
          <cell r="ES180" t="str">
            <v>нет</v>
          </cell>
          <cell r="ET180">
            <v>0</v>
          </cell>
          <cell r="EU180">
            <v>0</v>
          </cell>
          <cell r="EV180">
            <v>1</v>
          </cell>
          <cell r="EW180">
            <v>0</v>
          </cell>
          <cell r="EX180">
            <v>0</v>
          </cell>
          <cell r="EY180">
            <v>0</v>
          </cell>
          <cell r="FH180">
            <v>0</v>
          </cell>
          <cell r="FI180">
            <v>5</v>
          </cell>
        </row>
        <row r="181">
          <cell r="A181">
            <v>20966</v>
          </cell>
          <cell r="B181" t="str">
            <v>Профсоюзная ул. д. 40 к. 1</v>
          </cell>
          <cell r="C181" t="str">
            <v>Профсоюзная ул.</v>
          </cell>
          <cell r="D181">
            <v>40</v>
          </cell>
          <cell r="E181">
            <v>1</v>
          </cell>
          <cell r="F181" t="str">
            <v>Протокол общего собрания собственников</v>
          </cell>
          <cell r="I181" t="str">
            <v>-</v>
          </cell>
          <cell r="K181" t="str">
            <v>-</v>
          </cell>
          <cell r="L181" t="str">
            <v>договор</v>
          </cell>
          <cell r="M181" t="str">
            <v>за счет регионального оператора</v>
          </cell>
          <cell r="N181">
            <v>1960</v>
          </cell>
          <cell r="O181">
            <v>1960</v>
          </cell>
          <cell r="P181" t="str">
            <v>I-511</v>
          </cell>
          <cell r="Q181" t="str">
            <v>МКД</v>
          </cell>
          <cell r="R181">
            <v>5</v>
          </cell>
          <cell r="S181">
            <v>5</v>
          </cell>
          <cell r="T181">
            <v>4</v>
          </cell>
          <cell r="W181">
            <v>80</v>
          </cell>
          <cell r="X181">
            <v>79</v>
          </cell>
          <cell r="Y181">
            <v>1</v>
          </cell>
          <cell r="Z181">
            <v>1</v>
          </cell>
          <cell r="AA181">
            <v>20</v>
          </cell>
          <cell r="AB181">
            <v>36</v>
          </cell>
          <cell r="AC181">
            <v>0</v>
          </cell>
          <cell r="AF181">
            <v>1</v>
          </cell>
          <cell r="AG181">
            <v>1</v>
          </cell>
          <cell r="AH181">
            <v>3403.2</v>
          </cell>
          <cell r="AI181">
            <v>3360.2</v>
          </cell>
          <cell r="AJ181">
            <v>43</v>
          </cell>
          <cell r="AK181">
            <v>2228.4</v>
          </cell>
          <cell r="AL181">
            <v>397</v>
          </cell>
          <cell r="AM181">
            <v>361</v>
          </cell>
          <cell r="AN181">
            <v>9</v>
          </cell>
          <cell r="AP181">
            <v>929.2</v>
          </cell>
          <cell r="AQ181">
            <v>146.68</v>
          </cell>
          <cell r="AR181">
            <v>223.32</v>
          </cell>
          <cell r="AS181">
            <v>0</v>
          </cell>
          <cell r="AT181" t="str">
            <v>Каменные, кирпичные</v>
          </cell>
          <cell r="AU181" t="str">
            <v>рубероид</v>
          </cell>
          <cell r="AV181">
            <v>79</v>
          </cell>
          <cell r="AZ181" t="str">
            <v>нет</v>
          </cell>
          <cell r="BA181" t="str">
            <v>-</v>
          </cell>
          <cell r="BB181" t="str">
            <v>-</v>
          </cell>
          <cell r="BC181" t="str">
            <v>-</v>
          </cell>
          <cell r="BD181" t="str">
            <v>-</v>
          </cell>
          <cell r="BE181" t="str">
            <v>-</v>
          </cell>
          <cell r="BF181" t="str">
            <v>-</v>
          </cell>
          <cell r="BG181" t="str">
            <v>-</v>
          </cell>
          <cell r="BH181" t="str">
            <v>-</v>
          </cell>
          <cell r="BI181" t="str">
            <v>-</v>
          </cell>
          <cell r="BJ181" t="str">
            <v>-</v>
          </cell>
          <cell r="BK181" t="str">
            <v>-</v>
          </cell>
          <cell r="BL181" t="str">
            <v>-</v>
          </cell>
          <cell r="BM181" t="str">
            <v>-</v>
          </cell>
          <cell r="BN181" t="str">
            <v>-</v>
          </cell>
          <cell r="BO181" t="str">
            <v>-</v>
          </cell>
          <cell r="BP181" t="str">
            <v>-</v>
          </cell>
          <cell r="BQ181" t="str">
            <v>ленточный</v>
          </cell>
          <cell r="BS181" t="str">
            <v>Железобетонные</v>
          </cell>
          <cell r="BT181">
            <v>7760</v>
          </cell>
          <cell r="BU181">
            <v>5</v>
          </cell>
          <cell r="BV181" t="str">
            <v>кирпичный</v>
          </cell>
          <cell r="BW181">
            <v>985</v>
          </cell>
          <cell r="BX181">
            <v>394</v>
          </cell>
          <cell r="BY181">
            <v>985</v>
          </cell>
          <cell r="BZ181">
            <v>394</v>
          </cell>
          <cell r="CA181" t="str">
            <v>соответствует материалу стен</v>
          </cell>
          <cell r="CB181">
            <v>1852</v>
          </cell>
          <cell r="CC181">
            <v>1722</v>
          </cell>
          <cell r="CD181">
            <v>1</v>
          </cell>
          <cell r="CE181">
            <v>1162</v>
          </cell>
          <cell r="CF181" t="str">
            <v>не скатная</v>
          </cell>
          <cell r="CG181">
            <v>160</v>
          </cell>
          <cell r="CH181">
            <v>253</v>
          </cell>
          <cell r="CI181">
            <v>929.2</v>
          </cell>
          <cell r="CK181">
            <v>0</v>
          </cell>
          <cell r="CL181">
            <v>0</v>
          </cell>
          <cell r="CM181">
            <v>0</v>
          </cell>
          <cell r="CR181">
            <v>0</v>
          </cell>
          <cell r="CZ181">
            <v>1</v>
          </cell>
          <cell r="DA181">
            <v>1</v>
          </cell>
          <cell r="DB181">
            <v>162</v>
          </cell>
          <cell r="DC181">
            <v>400</v>
          </cell>
          <cell r="DD181">
            <v>48</v>
          </cell>
          <cell r="DE181">
            <v>2032</v>
          </cell>
          <cell r="DF181">
            <v>0</v>
          </cell>
          <cell r="DG181">
            <v>0</v>
          </cell>
          <cell r="DH181">
            <v>4</v>
          </cell>
          <cell r="DI181">
            <v>248</v>
          </cell>
          <cell r="DK181">
            <v>85</v>
          </cell>
          <cell r="DL181">
            <v>935</v>
          </cell>
          <cell r="DM181">
            <v>79</v>
          </cell>
          <cell r="DO181">
            <v>967</v>
          </cell>
          <cell r="DQ181">
            <v>648</v>
          </cell>
          <cell r="DR181">
            <v>594</v>
          </cell>
          <cell r="DS181">
            <v>87</v>
          </cell>
          <cell r="DT181">
            <v>16</v>
          </cell>
          <cell r="DU181">
            <v>16</v>
          </cell>
          <cell r="DV181">
            <v>16</v>
          </cell>
          <cell r="DW181">
            <v>0</v>
          </cell>
          <cell r="DX181" t="str">
            <v>наружные</v>
          </cell>
          <cell r="EE181">
            <v>32</v>
          </cell>
          <cell r="EF181">
            <v>29.44</v>
          </cell>
          <cell r="EG181">
            <v>8</v>
          </cell>
          <cell r="EH181">
            <v>38.4</v>
          </cell>
          <cell r="EI181">
            <v>7.68</v>
          </cell>
          <cell r="EK181">
            <v>11.16</v>
          </cell>
          <cell r="EL181">
            <v>4.8</v>
          </cell>
          <cell r="EM181">
            <v>17.600000000000001</v>
          </cell>
          <cell r="EN181">
            <v>9.1</v>
          </cell>
          <cell r="EO181">
            <v>0</v>
          </cell>
          <cell r="EP181">
            <v>0</v>
          </cell>
          <cell r="EQ181">
            <v>170</v>
          </cell>
          <cell r="ER181">
            <v>0</v>
          </cell>
          <cell r="ES181" t="str">
            <v>нет</v>
          </cell>
          <cell r="ET181">
            <v>0</v>
          </cell>
          <cell r="EU181">
            <v>0</v>
          </cell>
          <cell r="EV181">
            <v>1</v>
          </cell>
          <cell r="EW181">
            <v>0</v>
          </cell>
          <cell r="EX181">
            <v>0</v>
          </cell>
          <cell r="EY181">
            <v>0</v>
          </cell>
          <cell r="FB181">
            <v>20</v>
          </cell>
          <cell r="FH181">
            <v>0</v>
          </cell>
          <cell r="FI181">
            <v>5</v>
          </cell>
        </row>
        <row r="182">
          <cell r="A182">
            <v>20967</v>
          </cell>
          <cell r="B182" t="str">
            <v>Профсоюзная ул. д. 42 к. 1</v>
          </cell>
          <cell r="C182" t="str">
            <v>Профсоюзная ул.</v>
          </cell>
          <cell r="D182">
            <v>42</v>
          </cell>
          <cell r="E182">
            <v>1</v>
          </cell>
          <cell r="F182" t="str">
            <v>Протокол общего собрания собственников</v>
          </cell>
          <cell r="I182" t="str">
            <v>-</v>
          </cell>
          <cell r="K182" t="str">
            <v>-</v>
          </cell>
          <cell r="L182" t="str">
            <v>договор</v>
          </cell>
          <cell r="M182" t="str">
            <v>за счет регионального оператора</v>
          </cell>
          <cell r="N182">
            <v>1968</v>
          </cell>
          <cell r="O182">
            <v>1968</v>
          </cell>
          <cell r="P182" t="str">
            <v>II-49</v>
          </cell>
          <cell r="Q182" t="str">
            <v>МКД</v>
          </cell>
          <cell r="R182">
            <v>10</v>
          </cell>
          <cell r="S182">
            <v>10</v>
          </cell>
          <cell r="T182">
            <v>4</v>
          </cell>
          <cell r="U182">
            <v>4</v>
          </cell>
          <cell r="W182">
            <v>145</v>
          </cell>
          <cell r="X182">
            <v>143</v>
          </cell>
          <cell r="Y182">
            <v>2</v>
          </cell>
          <cell r="Z182">
            <v>0</v>
          </cell>
          <cell r="AA182">
            <v>36</v>
          </cell>
          <cell r="AB182">
            <v>68</v>
          </cell>
          <cell r="AC182">
            <v>12</v>
          </cell>
          <cell r="AE182">
            <v>1</v>
          </cell>
          <cell r="AF182">
            <v>0</v>
          </cell>
          <cell r="AG182">
            <v>1</v>
          </cell>
          <cell r="AH182">
            <v>7958.9</v>
          </cell>
          <cell r="AI182">
            <v>7135</v>
          </cell>
          <cell r="AJ182">
            <v>823.9</v>
          </cell>
          <cell r="AK182">
            <v>1750.5</v>
          </cell>
          <cell r="AL182">
            <v>818.2</v>
          </cell>
          <cell r="AM182">
            <v>684</v>
          </cell>
          <cell r="AN182">
            <v>19</v>
          </cell>
          <cell r="AO182">
            <v>1166</v>
          </cell>
          <cell r="AP182">
            <v>0</v>
          </cell>
          <cell r="AQ182">
            <v>71.37</v>
          </cell>
          <cell r="AR182">
            <v>631.63</v>
          </cell>
          <cell r="AS182">
            <v>24</v>
          </cell>
          <cell r="AT182" t="str">
            <v>Панельные</v>
          </cell>
          <cell r="AU182" t="str">
            <v>рулонная</v>
          </cell>
          <cell r="AV182">
            <v>143</v>
          </cell>
          <cell r="AZ182" t="str">
            <v>нет</v>
          </cell>
          <cell r="BA182" t="str">
            <v>-</v>
          </cell>
          <cell r="BB182" t="str">
            <v>-</v>
          </cell>
          <cell r="BC182" t="str">
            <v>-</v>
          </cell>
          <cell r="BD182" t="str">
            <v>-</v>
          </cell>
          <cell r="BE182" t="str">
            <v>-</v>
          </cell>
          <cell r="BF182" t="str">
            <v>-</v>
          </cell>
          <cell r="BG182" t="str">
            <v>-</v>
          </cell>
          <cell r="BH182" t="str">
            <v>-</v>
          </cell>
          <cell r="BI182" t="str">
            <v>-</v>
          </cell>
          <cell r="BJ182" t="str">
            <v>-</v>
          </cell>
          <cell r="BK182" t="str">
            <v>-</v>
          </cell>
          <cell r="BL182" t="str">
            <v>-</v>
          </cell>
          <cell r="BM182" t="str">
            <v>-</v>
          </cell>
          <cell r="BN182" t="str">
            <v>-</v>
          </cell>
          <cell r="BO182" t="str">
            <v>-</v>
          </cell>
          <cell r="BP182" t="str">
            <v>-</v>
          </cell>
          <cell r="BQ182" t="str">
            <v>ленточный</v>
          </cell>
          <cell r="BS182" t="str">
            <v>Железобетонные</v>
          </cell>
          <cell r="BT182">
            <v>10770</v>
          </cell>
          <cell r="BU182">
            <v>5</v>
          </cell>
          <cell r="BV182" t="str">
            <v>Панельные</v>
          </cell>
          <cell r="BW182">
            <v>1372</v>
          </cell>
          <cell r="BX182">
            <v>908</v>
          </cell>
          <cell r="BY182">
            <v>1372</v>
          </cell>
          <cell r="BZ182">
            <v>908</v>
          </cell>
          <cell r="CA182" t="str">
            <v>соответствует материалу стен</v>
          </cell>
          <cell r="CB182">
            <v>5508</v>
          </cell>
          <cell r="CC182">
            <v>1673</v>
          </cell>
          <cell r="CD182">
            <v>1</v>
          </cell>
          <cell r="CE182">
            <v>1756</v>
          </cell>
          <cell r="CF182" t="str">
            <v>не скатная</v>
          </cell>
          <cell r="CG182">
            <v>204</v>
          </cell>
          <cell r="CH182">
            <v>142.80000000000001</v>
          </cell>
          <cell r="CI182">
            <v>1047.5</v>
          </cell>
          <cell r="CJ182" t="str">
            <v>На лестничной клетке</v>
          </cell>
          <cell r="CK182">
            <v>4</v>
          </cell>
          <cell r="CL182">
            <v>105.19999999999999</v>
          </cell>
          <cell r="CM182">
            <v>20</v>
          </cell>
          <cell r="CR182">
            <v>5.6</v>
          </cell>
          <cell r="CZ182">
            <v>1</v>
          </cell>
          <cell r="DA182">
            <v>4</v>
          </cell>
          <cell r="DB182">
            <v>120</v>
          </cell>
          <cell r="DC182">
            <v>3457</v>
          </cell>
          <cell r="DD182">
            <v>275</v>
          </cell>
          <cell r="DE182">
            <v>4638</v>
          </cell>
          <cell r="DF182">
            <v>0</v>
          </cell>
          <cell r="DG182">
            <v>0</v>
          </cell>
          <cell r="DH182">
            <v>4</v>
          </cell>
          <cell r="DI182">
            <v>497</v>
          </cell>
          <cell r="DK182">
            <v>195</v>
          </cell>
          <cell r="DL182">
            <v>1713</v>
          </cell>
          <cell r="DM182">
            <v>143</v>
          </cell>
          <cell r="DO182">
            <v>1515</v>
          </cell>
          <cell r="DQ182">
            <v>1103</v>
          </cell>
          <cell r="DR182">
            <v>1043</v>
          </cell>
          <cell r="DS182">
            <v>179</v>
          </cell>
          <cell r="DT182">
            <v>16</v>
          </cell>
          <cell r="DU182">
            <v>31</v>
          </cell>
          <cell r="DV182">
            <v>8</v>
          </cell>
          <cell r="DW182">
            <v>0</v>
          </cell>
          <cell r="DX182" t="str">
            <v>внутренние</v>
          </cell>
          <cell r="EE182">
            <v>68</v>
          </cell>
          <cell r="EF182">
            <v>119.52</v>
          </cell>
          <cell r="EG182">
            <v>21</v>
          </cell>
          <cell r="EH182">
            <v>100.8</v>
          </cell>
          <cell r="EI182">
            <v>16.8</v>
          </cell>
          <cell r="EK182">
            <v>11.16</v>
          </cell>
          <cell r="EL182">
            <v>9.6</v>
          </cell>
          <cell r="EM182">
            <v>96.8</v>
          </cell>
          <cell r="EN182">
            <v>15.600000000000001</v>
          </cell>
          <cell r="EO182">
            <v>15.2</v>
          </cell>
          <cell r="EP182">
            <v>4.8</v>
          </cell>
          <cell r="EQ182">
            <v>339</v>
          </cell>
          <cell r="ER182">
            <v>1.34</v>
          </cell>
          <cell r="ES182" t="str">
            <v>на 1-м этаже</v>
          </cell>
          <cell r="ET182" t="str">
            <v>Переносной</v>
          </cell>
          <cell r="EU182">
            <v>0</v>
          </cell>
          <cell r="EV182">
            <v>1</v>
          </cell>
          <cell r="EW182">
            <v>0</v>
          </cell>
          <cell r="EX182">
            <v>0</v>
          </cell>
          <cell r="EY182">
            <v>0</v>
          </cell>
          <cell r="FH182">
            <v>0</v>
          </cell>
          <cell r="FI182">
            <v>5</v>
          </cell>
        </row>
        <row r="183">
          <cell r="A183">
            <v>20968</v>
          </cell>
          <cell r="B183" t="str">
            <v>Профсоюзная ул. д. 42 к. 3</v>
          </cell>
          <cell r="C183" t="str">
            <v>Профсоюзная ул.</v>
          </cell>
          <cell r="D183">
            <v>42</v>
          </cell>
          <cell r="E183">
            <v>3</v>
          </cell>
          <cell r="F183" t="str">
            <v>Протокол общего собрания собственников</v>
          </cell>
          <cell r="I183" t="str">
            <v>-</v>
          </cell>
          <cell r="K183" t="str">
            <v>-</v>
          </cell>
          <cell r="L183" t="str">
            <v>договор</v>
          </cell>
          <cell r="M183" t="str">
            <v>за счет регионального оператора</v>
          </cell>
          <cell r="N183">
            <v>1975</v>
          </cell>
          <cell r="O183">
            <v>1975</v>
          </cell>
          <cell r="P183" t="str">
            <v>II-68</v>
          </cell>
          <cell r="Q183" t="str">
            <v>МКД</v>
          </cell>
          <cell r="R183">
            <v>12</v>
          </cell>
          <cell r="S183">
            <v>12</v>
          </cell>
          <cell r="T183">
            <v>3</v>
          </cell>
          <cell r="U183">
            <v>3</v>
          </cell>
          <cell r="V183">
            <v>3</v>
          </cell>
          <cell r="W183">
            <v>169</v>
          </cell>
          <cell r="X183">
            <v>168</v>
          </cell>
          <cell r="Y183">
            <v>1</v>
          </cell>
          <cell r="Z183">
            <v>1</v>
          </cell>
          <cell r="AA183">
            <v>24</v>
          </cell>
          <cell r="AB183">
            <v>25</v>
          </cell>
          <cell r="AC183">
            <v>6</v>
          </cell>
          <cell r="AD183">
            <v>24</v>
          </cell>
          <cell r="AE183">
            <v>0</v>
          </cell>
          <cell r="AF183">
            <v>1</v>
          </cell>
          <cell r="AG183">
            <v>1</v>
          </cell>
          <cell r="AH183">
            <v>9478.9</v>
          </cell>
          <cell r="AI183">
            <v>9470.4</v>
          </cell>
          <cell r="AJ183">
            <v>8.5</v>
          </cell>
          <cell r="AK183">
            <v>4450.2</v>
          </cell>
          <cell r="AL183">
            <v>490</v>
          </cell>
          <cell r="AM183">
            <v>578</v>
          </cell>
          <cell r="AN183">
            <v>1439</v>
          </cell>
          <cell r="AP183">
            <v>1216.5999999999999</v>
          </cell>
          <cell r="AQ183">
            <v>360.1</v>
          </cell>
          <cell r="AR183">
            <v>1656.9</v>
          </cell>
          <cell r="AS183">
            <v>7.1999999999999993</v>
          </cell>
          <cell r="AT183" t="str">
            <v>Блочные</v>
          </cell>
          <cell r="AU183" t="str">
            <v>рулонная</v>
          </cell>
          <cell r="AV183">
            <v>168</v>
          </cell>
          <cell r="AZ183" t="str">
            <v>нет</v>
          </cell>
          <cell r="BA183" t="str">
            <v>-</v>
          </cell>
          <cell r="BB183" t="str">
            <v>-</v>
          </cell>
          <cell r="BC183" t="str">
            <v>-</v>
          </cell>
          <cell r="BD183" t="str">
            <v>-</v>
          </cell>
          <cell r="BE183" t="str">
            <v>-</v>
          </cell>
          <cell r="BF183" t="str">
            <v>-</v>
          </cell>
          <cell r="BG183" t="str">
            <v>-</v>
          </cell>
          <cell r="BH183" t="str">
            <v>-</v>
          </cell>
          <cell r="BI183" t="str">
            <v>-</v>
          </cell>
          <cell r="BJ183" t="str">
            <v>-</v>
          </cell>
          <cell r="BK183" t="str">
            <v>-</v>
          </cell>
          <cell r="BL183" t="str">
            <v>-</v>
          </cell>
          <cell r="BM183" t="str">
            <v>-</v>
          </cell>
          <cell r="BN183" t="str">
            <v>-</v>
          </cell>
          <cell r="BO183" t="str">
            <v>-</v>
          </cell>
          <cell r="BP183" t="str">
            <v>-</v>
          </cell>
          <cell r="BQ183" t="str">
            <v>ленточный</v>
          </cell>
          <cell r="BS183" t="str">
            <v>Железобетонные</v>
          </cell>
          <cell r="BT183">
            <v>5447</v>
          </cell>
          <cell r="BU183">
            <v>4</v>
          </cell>
          <cell r="BV183" t="str">
            <v>Панельные</v>
          </cell>
          <cell r="BW183">
            <v>1740</v>
          </cell>
          <cell r="BX183">
            <v>838</v>
          </cell>
          <cell r="BY183">
            <v>1667.4</v>
          </cell>
          <cell r="BZ183">
            <v>419</v>
          </cell>
          <cell r="CA183" t="str">
            <v xml:space="preserve">окрашенный </v>
          </cell>
          <cell r="CB183">
            <v>2969</v>
          </cell>
          <cell r="CC183">
            <v>2519.1</v>
          </cell>
          <cell r="CD183">
            <v>1</v>
          </cell>
          <cell r="CE183">
            <v>1338</v>
          </cell>
          <cell r="CF183" t="str">
            <v>не скатная</v>
          </cell>
          <cell r="CG183">
            <v>0</v>
          </cell>
          <cell r="CH183">
            <v>0</v>
          </cell>
          <cell r="CI183">
            <v>1216.5999999999999</v>
          </cell>
          <cell r="CJ183" t="str">
            <v>На лестничной клетке</v>
          </cell>
          <cell r="CK183">
            <v>3</v>
          </cell>
          <cell r="CL183">
            <v>94.679999999999993</v>
          </cell>
          <cell r="CM183">
            <v>6</v>
          </cell>
          <cell r="CR183">
            <v>16.799999999999997</v>
          </cell>
          <cell r="CZ183">
            <v>1</v>
          </cell>
          <cell r="DA183">
            <v>1</v>
          </cell>
          <cell r="DB183">
            <v>126</v>
          </cell>
          <cell r="DC183">
            <v>745</v>
          </cell>
          <cell r="DD183">
            <v>85</v>
          </cell>
          <cell r="DE183">
            <v>1845</v>
          </cell>
          <cell r="DF183">
            <v>0</v>
          </cell>
          <cell r="DG183">
            <v>0</v>
          </cell>
          <cell r="DH183">
            <v>1</v>
          </cell>
          <cell r="DI183">
            <v>204</v>
          </cell>
          <cell r="DK183">
            <v>68</v>
          </cell>
          <cell r="DL183">
            <v>1232.5</v>
          </cell>
          <cell r="DM183">
            <v>168</v>
          </cell>
          <cell r="DO183">
            <v>952</v>
          </cell>
          <cell r="DQ183">
            <v>500.5</v>
          </cell>
          <cell r="DR183">
            <v>739.28</v>
          </cell>
          <cell r="DS183">
            <v>93</v>
          </cell>
          <cell r="DT183">
            <v>15</v>
          </cell>
          <cell r="DU183">
            <v>7</v>
          </cell>
          <cell r="DV183">
            <v>7</v>
          </cell>
          <cell r="DW183">
            <v>1</v>
          </cell>
          <cell r="DX183" t="str">
            <v>внутренние</v>
          </cell>
          <cell r="EE183">
            <v>12</v>
          </cell>
          <cell r="EF183">
            <v>107.22</v>
          </cell>
          <cell r="EG183">
            <v>38</v>
          </cell>
          <cell r="EH183">
            <v>182.4</v>
          </cell>
          <cell r="EI183">
            <v>15.120000000000001</v>
          </cell>
          <cell r="EK183">
            <v>8.370000000000001</v>
          </cell>
          <cell r="EL183">
            <v>8.64</v>
          </cell>
          <cell r="EM183">
            <v>31.68</v>
          </cell>
          <cell r="EN183">
            <v>18.2</v>
          </cell>
          <cell r="EO183">
            <v>32.4</v>
          </cell>
          <cell r="EP183">
            <v>56</v>
          </cell>
          <cell r="EQ183">
            <v>363</v>
          </cell>
          <cell r="ER183">
            <v>1.44</v>
          </cell>
          <cell r="ES183" t="str">
            <v>в подвале</v>
          </cell>
          <cell r="ET183" t="str">
            <v>Переносной</v>
          </cell>
          <cell r="EU183">
            <v>0</v>
          </cell>
          <cell r="EV183">
            <v>1</v>
          </cell>
          <cell r="EW183">
            <v>0</v>
          </cell>
          <cell r="EX183">
            <v>0</v>
          </cell>
          <cell r="EY183">
            <v>0</v>
          </cell>
          <cell r="FH183">
            <v>1</v>
          </cell>
          <cell r="FI183">
            <v>4</v>
          </cell>
        </row>
        <row r="184">
          <cell r="A184">
            <v>20971</v>
          </cell>
          <cell r="B184" t="str">
            <v>Профсоюзная ул. д. 44 к. 1</v>
          </cell>
          <cell r="C184" t="str">
            <v>Профсоюзная ул.</v>
          </cell>
          <cell r="D184">
            <v>44</v>
          </cell>
          <cell r="E184">
            <v>1</v>
          </cell>
          <cell r="F184" t="str">
            <v>Протокол общего собрания собственников</v>
          </cell>
          <cell r="I184" t="str">
            <v>-</v>
          </cell>
          <cell r="K184" t="str">
            <v>-</v>
          </cell>
          <cell r="L184" t="str">
            <v>договор</v>
          </cell>
          <cell r="M184" t="str">
            <v>за счет регионального оператора</v>
          </cell>
          <cell r="N184">
            <v>1963</v>
          </cell>
          <cell r="O184">
            <v>1963</v>
          </cell>
          <cell r="P184" t="str">
            <v>I-515</v>
          </cell>
          <cell r="Q184" t="str">
            <v>МКД</v>
          </cell>
          <cell r="R184">
            <v>5</v>
          </cell>
          <cell r="S184">
            <v>5</v>
          </cell>
          <cell r="T184">
            <v>4</v>
          </cell>
          <cell r="W184">
            <v>80</v>
          </cell>
          <cell r="X184">
            <v>80</v>
          </cell>
          <cell r="Y184">
            <v>0</v>
          </cell>
          <cell r="Z184">
            <v>0</v>
          </cell>
          <cell r="AA184">
            <v>20</v>
          </cell>
          <cell r="AB184">
            <v>36</v>
          </cell>
          <cell r="AC184">
            <v>0</v>
          </cell>
          <cell r="AE184">
            <v>0</v>
          </cell>
          <cell r="AF184">
            <v>1</v>
          </cell>
          <cell r="AG184">
            <v>1</v>
          </cell>
          <cell r="AH184">
            <v>3540.4</v>
          </cell>
          <cell r="AI184">
            <v>3540.4</v>
          </cell>
          <cell r="AJ184">
            <v>0</v>
          </cell>
          <cell r="AK184">
            <v>2176.8000000000002</v>
          </cell>
          <cell r="AL184">
            <v>397</v>
          </cell>
          <cell r="AM184">
            <v>359</v>
          </cell>
          <cell r="AN184">
            <v>9</v>
          </cell>
          <cell r="AP184">
            <v>904.4</v>
          </cell>
          <cell r="AQ184">
            <v>143.48000000000002</v>
          </cell>
          <cell r="AR184">
            <v>224.51999999999998</v>
          </cell>
          <cell r="AS184">
            <v>0</v>
          </cell>
          <cell r="AT184" t="str">
            <v>Панельные</v>
          </cell>
          <cell r="AU184" t="str">
            <v>рубероид</v>
          </cell>
          <cell r="AV184">
            <v>80</v>
          </cell>
          <cell r="AZ184" t="str">
            <v>нет</v>
          </cell>
          <cell r="BA184" t="str">
            <v>-</v>
          </cell>
          <cell r="BB184" t="str">
            <v>-</v>
          </cell>
          <cell r="BC184" t="str">
            <v>-</v>
          </cell>
          <cell r="BD184" t="str">
            <v>-</v>
          </cell>
          <cell r="BE184" t="str">
            <v>-</v>
          </cell>
          <cell r="BF184" t="str">
            <v>-</v>
          </cell>
          <cell r="BG184" t="str">
            <v>-</v>
          </cell>
          <cell r="BH184" t="str">
            <v>-</v>
          </cell>
          <cell r="BI184" t="str">
            <v>-</v>
          </cell>
          <cell r="BJ184" t="str">
            <v>-</v>
          </cell>
          <cell r="BK184" t="str">
            <v>-</v>
          </cell>
          <cell r="BL184" t="str">
            <v>-</v>
          </cell>
          <cell r="BM184" t="str">
            <v>-</v>
          </cell>
          <cell r="BN184" t="str">
            <v>-</v>
          </cell>
          <cell r="BO184" t="str">
            <v>-</v>
          </cell>
          <cell r="BP184" t="str">
            <v>-</v>
          </cell>
          <cell r="BQ184" t="str">
            <v>ленточный</v>
          </cell>
          <cell r="BS184" t="str">
            <v>Железобетонные</v>
          </cell>
          <cell r="BT184">
            <v>7760</v>
          </cell>
          <cell r="BU184">
            <v>5</v>
          </cell>
          <cell r="BV184" t="str">
            <v>Панельные</v>
          </cell>
          <cell r="BW184">
            <v>985</v>
          </cell>
          <cell r="BX184">
            <v>394</v>
          </cell>
          <cell r="BY184">
            <v>985</v>
          </cell>
          <cell r="BZ184">
            <v>394</v>
          </cell>
          <cell r="CA184" t="str">
            <v xml:space="preserve">окрашенный </v>
          </cell>
          <cell r="CB184">
            <v>1852</v>
          </cell>
          <cell r="CC184">
            <v>1722</v>
          </cell>
          <cell r="CD184">
            <v>1</v>
          </cell>
          <cell r="CE184">
            <v>1130</v>
          </cell>
          <cell r="CF184" t="str">
            <v>не скатная</v>
          </cell>
          <cell r="CG184">
            <v>160</v>
          </cell>
          <cell r="CH184">
            <v>253</v>
          </cell>
          <cell r="CI184">
            <v>904.4</v>
          </cell>
          <cell r="CK184">
            <v>0</v>
          </cell>
          <cell r="CL184">
            <v>0</v>
          </cell>
          <cell r="CM184">
            <v>0</v>
          </cell>
          <cell r="CR184">
            <v>0</v>
          </cell>
          <cell r="CZ184">
            <v>1</v>
          </cell>
          <cell r="DA184">
            <v>1</v>
          </cell>
          <cell r="DB184">
            <v>162</v>
          </cell>
          <cell r="DC184">
            <v>400</v>
          </cell>
          <cell r="DD184">
            <v>48</v>
          </cell>
          <cell r="DE184">
            <v>2032</v>
          </cell>
          <cell r="DF184">
            <v>0</v>
          </cell>
          <cell r="DG184">
            <v>0</v>
          </cell>
          <cell r="DH184">
            <v>4</v>
          </cell>
          <cell r="DI184">
            <v>248</v>
          </cell>
          <cell r="DK184">
            <v>85</v>
          </cell>
          <cell r="DL184">
            <v>935</v>
          </cell>
          <cell r="DM184">
            <v>80</v>
          </cell>
          <cell r="DO184">
            <v>967</v>
          </cell>
          <cell r="DQ184">
            <v>648</v>
          </cell>
          <cell r="DR184">
            <v>594</v>
          </cell>
          <cell r="DS184">
            <v>87</v>
          </cell>
          <cell r="DT184">
            <v>16</v>
          </cell>
          <cell r="DU184">
            <v>16</v>
          </cell>
          <cell r="DV184">
            <v>16</v>
          </cell>
          <cell r="DW184">
            <v>0</v>
          </cell>
          <cell r="DX184" t="str">
            <v>наружные</v>
          </cell>
          <cell r="EE184">
            <v>32</v>
          </cell>
          <cell r="EF184">
            <v>29.44</v>
          </cell>
          <cell r="EG184">
            <v>8</v>
          </cell>
          <cell r="EH184">
            <v>38.4</v>
          </cell>
          <cell r="EI184">
            <v>7.68</v>
          </cell>
          <cell r="EK184">
            <v>11.16</v>
          </cell>
          <cell r="EL184">
            <v>4.8</v>
          </cell>
          <cell r="EM184">
            <v>17.600000000000001</v>
          </cell>
          <cell r="EN184">
            <v>9.1</v>
          </cell>
          <cell r="EO184">
            <v>3.8</v>
          </cell>
          <cell r="EP184">
            <v>0</v>
          </cell>
          <cell r="EQ184">
            <v>201</v>
          </cell>
          <cell r="ER184">
            <v>0</v>
          </cell>
          <cell r="ES184" t="str">
            <v>нет</v>
          </cell>
          <cell r="ET184">
            <v>0</v>
          </cell>
          <cell r="EU184">
            <v>0</v>
          </cell>
          <cell r="EV184">
            <v>1</v>
          </cell>
          <cell r="EW184">
            <v>0</v>
          </cell>
          <cell r="EX184">
            <v>0</v>
          </cell>
          <cell r="EY184">
            <v>0</v>
          </cell>
          <cell r="FB184">
            <v>20</v>
          </cell>
          <cell r="FH184">
            <v>0</v>
          </cell>
          <cell r="FI184">
            <v>5</v>
          </cell>
        </row>
        <row r="185">
          <cell r="A185">
            <v>20972</v>
          </cell>
          <cell r="B185" t="str">
            <v>Профсоюзная ул. д. 44 к. 2</v>
          </cell>
          <cell r="C185" t="str">
            <v>Профсоюзная ул.</v>
          </cell>
          <cell r="D185">
            <v>44</v>
          </cell>
          <cell r="E185">
            <v>2</v>
          </cell>
          <cell r="F185" t="str">
            <v>Протокол общего собрания собственников</v>
          </cell>
          <cell r="I185" t="str">
            <v>-</v>
          </cell>
          <cell r="K185" t="str">
            <v>-</v>
          </cell>
          <cell r="L185" t="str">
            <v>договор</v>
          </cell>
          <cell r="M185" t="str">
            <v>за счет регионального оператора</v>
          </cell>
          <cell r="N185">
            <v>1963</v>
          </cell>
          <cell r="O185">
            <v>1963</v>
          </cell>
          <cell r="P185" t="str">
            <v>II-18</v>
          </cell>
          <cell r="Q185" t="str">
            <v>МКД</v>
          </cell>
          <cell r="R185">
            <v>9</v>
          </cell>
          <cell r="S185">
            <v>9</v>
          </cell>
          <cell r="T185">
            <v>1</v>
          </cell>
          <cell r="U185">
            <v>1</v>
          </cell>
          <cell r="W185">
            <v>72</v>
          </cell>
          <cell r="X185">
            <v>72</v>
          </cell>
          <cell r="Y185">
            <v>0</v>
          </cell>
          <cell r="Z185">
            <v>0</v>
          </cell>
          <cell r="AA185">
            <v>18</v>
          </cell>
          <cell r="AB185">
            <v>19</v>
          </cell>
          <cell r="AC185">
            <v>1</v>
          </cell>
          <cell r="AD185">
            <v>24</v>
          </cell>
          <cell r="AE185">
            <v>0</v>
          </cell>
          <cell r="AF185">
            <v>1</v>
          </cell>
          <cell r="AG185">
            <v>1</v>
          </cell>
          <cell r="AH185">
            <v>2575.6999999999998</v>
          </cell>
          <cell r="AI185">
            <v>2575.6999999999998</v>
          </cell>
          <cell r="AJ185">
            <v>0</v>
          </cell>
          <cell r="AK185">
            <v>1128.4000000000001</v>
          </cell>
          <cell r="AL185">
            <v>393.2</v>
          </cell>
          <cell r="AM185">
            <v>157</v>
          </cell>
          <cell r="AN185">
            <v>175</v>
          </cell>
          <cell r="AP185">
            <v>398.2</v>
          </cell>
          <cell r="AQ185">
            <v>85.37</v>
          </cell>
          <cell r="AR185">
            <v>246.63</v>
          </cell>
          <cell r="AS185">
            <v>4.8</v>
          </cell>
          <cell r="AT185" t="str">
            <v>Блочные</v>
          </cell>
          <cell r="AU185" t="str">
            <v>рулонная</v>
          </cell>
          <cell r="AV185">
            <v>72</v>
          </cell>
          <cell r="AZ185" t="str">
            <v>нет</v>
          </cell>
          <cell r="BA185" t="str">
            <v>-</v>
          </cell>
          <cell r="BB185" t="str">
            <v>-</v>
          </cell>
          <cell r="BC185" t="str">
            <v>-</v>
          </cell>
          <cell r="BD185" t="str">
            <v>-</v>
          </cell>
          <cell r="BE185" t="str">
            <v>-</v>
          </cell>
          <cell r="BF185" t="str">
            <v>-</v>
          </cell>
          <cell r="BG185" t="str">
            <v>-</v>
          </cell>
          <cell r="BH185" t="str">
            <v>-</v>
          </cell>
          <cell r="BI185" t="str">
            <v>-</v>
          </cell>
          <cell r="BJ185" t="str">
            <v>-</v>
          </cell>
          <cell r="BK185" t="str">
            <v>-</v>
          </cell>
          <cell r="BL185" t="str">
            <v>-</v>
          </cell>
          <cell r="BM185" t="str">
            <v>-</v>
          </cell>
          <cell r="BN185" t="str">
            <v>-</v>
          </cell>
          <cell r="BO185" t="str">
            <v>-</v>
          </cell>
          <cell r="BP185" t="str">
            <v>-</v>
          </cell>
          <cell r="BQ185" t="str">
            <v>ленточный</v>
          </cell>
          <cell r="BS185" t="str">
            <v>Железобетонные</v>
          </cell>
          <cell r="BT185">
            <v>3774</v>
          </cell>
          <cell r="BU185">
            <v>2</v>
          </cell>
          <cell r="BV185" t="str">
            <v>Панельные</v>
          </cell>
          <cell r="BW185">
            <v>3713</v>
          </cell>
          <cell r="BX185">
            <v>935</v>
          </cell>
          <cell r="BY185">
            <v>735</v>
          </cell>
          <cell r="BZ185">
            <v>0</v>
          </cell>
          <cell r="CA185" t="str">
            <v xml:space="preserve">окрашенный </v>
          </cell>
          <cell r="CB185">
            <v>1713</v>
          </cell>
          <cell r="CC185">
            <v>1849</v>
          </cell>
          <cell r="CD185">
            <v>1</v>
          </cell>
          <cell r="CE185">
            <v>438</v>
          </cell>
          <cell r="CF185" t="str">
            <v>не скатная</v>
          </cell>
          <cell r="CG185">
            <v>84</v>
          </cell>
          <cell r="CH185">
            <v>58.8</v>
          </cell>
          <cell r="CI185">
            <v>398.2</v>
          </cell>
          <cell r="CJ185" t="str">
            <v>На лестничной клетке</v>
          </cell>
          <cell r="CK185">
            <v>1</v>
          </cell>
          <cell r="CL185">
            <v>23.669999999999998</v>
          </cell>
          <cell r="CM185">
            <v>4</v>
          </cell>
          <cell r="CR185">
            <v>1.3</v>
          </cell>
          <cell r="CZ185">
            <v>1</v>
          </cell>
          <cell r="DA185">
            <v>1</v>
          </cell>
          <cell r="DB185">
            <v>189</v>
          </cell>
          <cell r="DC185">
            <v>2356</v>
          </cell>
          <cell r="DD185">
            <v>61</v>
          </cell>
          <cell r="DE185">
            <v>947</v>
          </cell>
          <cell r="DF185">
            <v>0</v>
          </cell>
          <cell r="DG185">
            <v>0</v>
          </cell>
          <cell r="DH185">
            <v>1</v>
          </cell>
          <cell r="DI185">
            <v>198</v>
          </cell>
          <cell r="DK185">
            <v>118</v>
          </cell>
          <cell r="DL185">
            <v>850</v>
          </cell>
          <cell r="DM185">
            <v>72</v>
          </cell>
          <cell r="DO185">
            <v>702</v>
          </cell>
          <cell r="DQ185">
            <v>340</v>
          </cell>
          <cell r="DR185">
            <v>491</v>
          </cell>
          <cell r="DS185">
            <v>81</v>
          </cell>
          <cell r="DT185">
            <v>8</v>
          </cell>
          <cell r="DU185">
            <v>8</v>
          </cell>
          <cell r="DV185">
            <v>8</v>
          </cell>
          <cell r="DW185">
            <v>0</v>
          </cell>
          <cell r="DX185" t="str">
            <v>внутренние</v>
          </cell>
          <cell r="EE185">
            <v>9</v>
          </cell>
          <cell r="EF185">
            <v>26.9</v>
          </cell>
          <cell r="EG185">
            <v>22</v>
          </cell>
          <cell r="EH185">
            <v>105.6</v>
          </cell>
          <cell r="EI185">
            <v>0</v>
          </cell>
          <cell r="EK185">
            <v>2.79</v>
          </cell>
          <cell r="EL185">
            <v>2.16</v>
          </cell>
          <cell r="EM185">
            <v>21.78</v>
          </cell>
          <cell r="EN185">
            <v>7.8000000000000007</v>
          </cell>
          <cell r="EO185">
            <v>3.8</v>
          </cell>
          <cell r="EP185">
            <v>7.1</v>
          </cell>
          <cell r="EQ185">
            <v>103</v>
          </cell>
          <cell r="ER185">
            <v>0.41</v>
          </cell>
          <cell r="ES185" t="str">
            <v>на 1-м этаже</v>
          </cell>
          <cell r="ET185" t="str">
            <v>Переносной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FH185">
            <v>0</v>
          </cell>
          <cell r="FI185">
            <v>2</v>
          </cell>
        </row>
        <row r="186">
          <cell r="A186">
            <v>20973</v>
          </cell>
          <cell r="B186" t="str">
            <v>Профсоюзная ул. д. 44 к. 3</v>
          </cell>
          <cell r="C186" t="str">
            <v>Профсоюзная ул.</v>
          </cell>
          <cell r="D186">
            <v>44</v>
          </cell>
          <cell r="E186">
            <v>3</v>
          </cell>
          <cell r="F186" t="str">
            <v>Протокол общего собрания собственников</v>
          </cell>
          <cell r="I186" t="str">
            <v>-</v>
          </cell>
          <cell r="K186" t="str">
            <v>-</v>
          </cell>
          <cell r="L186" t="str">
            <v>договор</v>
          </cell>
          <cell r="M186" t="str">
            <v>за счет регионального оператора</v>
          </cell>
          <cell r="N186">
            <v>1963</v>
          </cell>
          <cell r="O186">
            <v>1963</v>
          </cell>
          <cell r="P186" t="str">
            <v>II-18</v>
          </cell>
          <cell r="Q186" t="str">
            <v>МКД</v>
          </cell>
          <cell r="R186">
            <v>9</v>
          </cell>
          <cell r="S186">
            <v>9</v>
          </cell>
          <cell r="T186">
            <v>1</v>
          </cell>
          <cell r="U186">
            <v>1</v>
          </cell>
          <cell r="W186">
            <v>73</v>
          </cell>
          <cell r="X186">
            <v>72</v>
          </cell>
          <cell r="Y186">
            <v>1</v>
          </cell>
          <cell r="Z186">
            <v>1</v>
          </cell>
          <cell r="AA186">
            <v>18</v>
          </cell>
          <cell r="AB186">
            <v>19</v>
          </cell>
          <cell r="AC186">
            <v>1</v>
          </cell>
          <cell r="AD186">
            <v>24</v>
          </cell>
          <cell r="AE186">
            <v>0</v>
          </cell>
          <cell r="AF186">
            <v>1</v>
          </cell>
          <cell r="AG186">
            <v>1</v>
          </cell>
          <cell r="AH186">
            <v>2577.8000000000002</v>
          </cell>
          <cell r="AI186">
            <v>2572.4</v>
          </cell>
          <cell r="AJ186">
            <v>5.4</v>
          </cell>
          <cell r="AK186">
            <v>1174.4000000000001</v>
          </cell>
          <cell r="AL186">
            <v>393.2</v>
          </cell>
          <cell r="AM186">
            <v>188</v>
          </cell>
          <cell r="AN186">
            <v>186</v>
          </cell>
          <cell r="AP186">
            <v>400.2</v>
          </cell>
          <cell r="AQ186">
            <v>94.449999999999989</v>
          </cell>
          <cell r="AR186">
            <v>279.55</v>
          </cell>
          <cell r="AS186">
            <v>4.8</v>
          </cell>
          <cell r="AT186" t="str">
            <v>Блочные</v>
          </cell>
          <cell r="AU186" t="str">
            <v>рулонная</v>
          </cell>
          <cell r="AV186">
            <v>72</v>
          </cell>
          <cell r="AZ186" t="str">
            <v>нет</v>
          </cell>
          <cell r="BA186" t="str">
            <v>-</v>
          </cell>
          <cell r="BB186" t="str">
            <v>-</v>
          </cell>
          <cell r="BC186" t="str">
            <v>-</v>
          </cell>
          <cell r="BD186" t="str">
            <v>-</v>
          </cell>
          <cell r="BE186" t="str">
            <v>-</v>
          </cell>
          <cell r="BF186" t="str">
            <v>-</v>
          </cell>
          <cell r="BG186" t="str">
            <v>-</v>
          </cell>
          <cell r="BH186" t="str">
            <v>-</v>
          </cell>
          <cell r="BI186" t="str">
            <v>-</v>
          </cell>
          <cell r="BJ186" t="str">
            <v>-</v>
          </cell>
          <cell r="BK186" t="str">
            <v>-</v>
          </cell>
          <cell r="BL186" t="str">
            <v>-</v>
          </cell>
          <cell r="BM186" t="str">
            <v>-</v>
          </cell>
          <cell r="BN186" t="str">
            <v>-</v>
          </cell>
          <cell r="BO186" t="str">
            <v>-</v>
          </cell>
          <cell r="BP186" t="str">
            <v>-</v>
          </cell>
          <cell r="BQ186" t="str">
            <v>ленточный</v>
          </cell>
          <cell r="BS186" t="str">
            <v>Железобетонные</v>
          </cell>
          <cell r="BT186">
            <v>3774</v>
          </cell>
          <cell r="BU186">
            <v>2</v>
          </cell>
          <cell r="BV186" t="str">
            <v>Панельные</v>
          </cell>
          <cell r="BW186">
            <v>3713</v>
          </cell>
          <cell r="BX186">
            <v>935</v>
          </cell>
          <cell r="BY186">
            <v>735</v>
          </cell>
          <cell r="BZ186">
            <v>0</v>
          </cell>
          <cell r="CA186" t="str">
            <v xml:space="preserve">окрашенный </v>
          </cell>
          <cell r="CB186">
            <v>1713</v>
          </cell>
          <cell r="CC186">
            <v>1849</v>
          </cell>
          <cell r="CD186">
            <v>1</v>
          </cell>
          <cell r="CE186">
            <v>440</v>
          </cell>
          <cell r="CF186" t="str">
            <v>не скатная</v>
          </cell>
          <cell r="CG186">
            <v>84</v>
          </cell>
          <cell r="CH186">
            <v>58.8</v>
          </cell>
          <cell r="CI186">
            <v>400.2</v>
          </cell>
          <cell r="CJ186" t="str">
            <v>На лестничной клетке</v>
          </cell>
          <cell r="CK186">
            <v>1</v>
          </cell>
          <cell r="CL186">
            <v>23.669999999999998</v>
          </cell>
          <cell r="CM186">
            <v>4</v>
          </cell>
          <cell r="CR186">
            <v>1.3</v>
          </cell>
          <cell r="CZ186">
            <v>1</v>
          </cell>
          <cell r="DA186">
            <v>1</v>
          </cell>
          <cell r="DB186">
            <v>189</v>
          </cell>
          <cell r="DC186">
            <v>2356</v>
          </cell>
          <cell r="DD186">
            <v>61</v>
          </cell>
          <cell r="DE186">
            <v>947</v>
          </cell>
          <cell r="DF186">
            <v>0</v>
          </cell>
          <cell r="DG186">
            <v>0</v>
          </cell>
          <cell r="DH186">
            <v>1</v>
          </cell>
          <cell r="DI186">
            <v>198</v>
          </cell>
          <cell r="DK186">
            <v>118</v>
          </cell>
          <cell r="DL186">
            <v>850</v>
          </cell>
          <cell r="DM186">
            <v>72</v>
          </cell>
          <cell r="DO186">
            <v>702</v>
          </cell>
          <cell r="DQ186">
            <v>340</v>
          </cell>
          <cell r="DR186">
            <v>491</v>
          </cell>
          <cell r="DS186">
            <v>81</v>
          </cell>
          <cell r="DT186">
            <v>8</v>
          </cell>
          <cell r="DU186">
            <v>8</v>
          </cell>
          <cell r="DV186">
            <v>8</v>
          </cell>
          <cell r="DW186">
            <v>0</v>
          </cell>
          <cell r="DX186" t="str">
            <v>внутренние</v>
          </cell>
          <cell r="EE186">
            <v>9</v>
          </cell>
          <cell r="EF186">
            <v>26.9</v>
          </cell>
          <cell r="EG186">
            <v>22</v>
          </cell>
          <cell r="EH186">
            <v>105.6</v>
          </cell>
          <cell r="EI186">
            <v>0</v>
          </cell>
          <cell r="EK186">
            <v>2.79</v>
          </cell>
          <cell r="EL186">
            <v>2.16</v>
          </cell>
          <cell r="EM186">
            <v>21.78</v>
          </cell>
          <cell r="EN186">
            <v>7.8000000000000007</v>
          </cell>
          <cell r="EO186">
            <v>3.8</v>
          </cell>
          <cell r="EP186">
            <v>5.4</v>
          </cell>
          <cell r="EQ186">
            <v>115</v>
          </cell>
          <cell r="ER186">
            <v>0.46</v>
          </cell>
          <cell r="ES186" t="str">
            <v>на 1-м этаже</v>
          </cell>
          <cell r="ET186" t="str">
            <v>Переносной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FH186">
            <v>0</v>
          </cell>
          <cell r="FI186">
            <v>2</v>
          </cell>
        </row>
        <row r="187">
          <cell r="A187">
            <v>20974</v>
          </cell>
          <cell r="B187" t="str">
            <v>Профсоюзная ул. д. 44 к. 4</v>
          </cell>
          <cell r="C187" t="str">
            <v>Профсоюзная ул.</v>
          </cell>
          <cell r="D187">
            <v>44</v>
          </cell>
          <cell r="E187">
            <v>4</v>
          </cell>
          <cell r="F187" t="str">
            <v>Протокол общего собрания собственников</v>
          </cell>
          <cell r="I187" t="str">
            <v>-</v>
          </cell>
          <cell r="K187" t="str">
            <v>-</v>
          </cell>
          <cell r="L187" t="str">
            <v>договор</v>
          </cell>
          <cell r="M187" t="str">
            <v>за счет регионального оператора</v>
          </cell>
          <cell r="N187">
            <v>1963</v>
          </cell>
          <cell r="O187">
            <v>1963</v>
          </cell>
          <cell r="P187" t="str">
            <v>II-18</v>
          </cell>
          <cell r="Q187" t="str">
            <v>МКД</v>
          </cell>
          <cell r="R187">
            <v>9</v>
          </cell>
          <cell r="S187">
            <v>9</v>
          </cell>
          <cell r="T187">
            <v>1</v>
          </cell>
          <cell r="U187">
            <v>1</v>
          </cell>
          <cell r="W187">
            <v>72</v>
          </cell>
          <cell r="X187">
            <v>71</v>
          </cell>
          <cell r="Y187">
            <v>1</v>
          </cell>
          <cell r="Z187">
            <v>0</v>
          </cell>
          <cell r="AA187">
            <v>18</v>
          </cell>
          <cell r="AB187">
            <v>19</v>
          </cell>
          <cell r="AC187">
            <v>1</v>
          </cell>
          <cell r="AD187">
            <v>24</v>
          </cell>
          <cell r="AE187">
            <v>0</v>
          </cell>
          <cell r="AF187">
            <v>1</v>
          </cell>
          <cell r="AG187">
            <v>1</v>
          </cell>
          <cell r="AH187">
            <v>2586.9</v>
          </cell>
          <cell r="AI187">
            <v>2561.8000000000002</v>
          </cell>
          <cell r="AJ187">
            <v>25.1</v>
          </cell>
          <cell r="AK187">
            <v>1170.2</v>
          </cell>
          <cell r="AL187">
            <v>393.2</v>
          </cell>
          <cell r="AM187">
            <v>189</v>
          </cell>
          <cell r="AN187">
            <v>187</v>
          </cell>
          <cell r="AP187">
            <v>397.1</v>
          </cell>
          <cell r="AQ187">
            <v>94.38</v>
          </cell>
          <cell r="AR187">
            <v>281.62</v>
          </cell>
          <cell r="AS187">
            <v>4.8</v>
          </cell>
          <cell r="AT187" t="str">
            <v>Блочные</v>
          </cell>
          <cell r="AU187" t="str">
            <v>рулонная</v>
          </cell>
          <cell r="AV187">
            <v>71</v>
          </cell>
          <cell r="AZ187" t="str">
            <v>нет</v>
          </cell>
          <cell r="BA187" t="str">
            <v>-</v>
          </cell>
          <cell r="BB187" t="str">
            <v>-</v>
          </cell>
          <cell r="BC187" t="str">
            <v>-</v>
          </cell>
          <cell r="BD187" t="str">
            <v>-</v>
          </cell>
          <cell r="BE187" t="str">
            <v>-</v>
          </cell>
          <cell r="BF187" t="str">
            <v>-</v>
          </cell>
          <cell r="BG187" t="str">
            <v>-</v>
          </cell>
          <cell r="BH187" t="str">
            <v>-</v>
          </cell>
          <cell r="BI187" t="str">
            <v>-</v>
          </cell>
          <cell r="BJ187" t="str">
            <v>-</v>
          </cell>
          <cell r="BK187" t="str">
            <v>-</v>
          </cell>
          <cell r="BL187" t="str">
            <v>-</v>
          </cell>
          <cell r="BM187" t="str">
            <v>-</v>
          </cell>
          <cell r="BN187" t="str">
            <v>-</v>
          </cell>
          <cell r="BO187" t="str">
            <v>-</v>
          </cell>
          <cell r="BP187" t="str">
            <v>-</v>
          </cell>
          <cell r="BQ187" t="str">
            <v>ленточный</v>
          </cell>
          <cell r="BS187" t="str">
            <v>Железобетонные</v>
          </cell>
          <cell r="BT187">
            <v>3774</v>
          </cell>
          <cell r="BU187">
            <v>2</v>
          </cell>
          <cell r="BV187" t="str">
            <v>Панельные</v>
          </cell>
          <cell r="BW187">
            <v>3713</v>
          </cell>
          <cell r="BX187">
            <v>935</v>
          </cell>
          <cell r="BY187">
            <v>735</v>
          </cell>
          <cell r="BZ187">
            <v>0</v>
          </cell>
          <cell r="CA187" t="str">
            <v xml:space="preserve">окрашенный </v>
          </cell>
          <cell r="CB187">
            <v>1713</v>
          </cell>
          <cell r="CC187">
            <v>1849</v>
          </cell>
          <cell r="CD187">
            <v>1</v>
          </cell>
          <cell r="CE187">
            <v>437</v>
          </cell>
          <cell r="CF187" t="str">
            <v>не скатная</v>
          </cell>
          <cell r="CG187">
            <v>84</v>
          </cell>
          <cell r="CH187">
            <v>58.8</v>
          </cell>
          <cell r="CI187">
            <v>397.1</v>
          </cell>
          <cell r="CJ187" t="str">
            <v>На лестничной клетке</v>
          </cell>
          <cell r="CK187">
            <v>1</v>
          </cell>
          <cell r="CL187">
            <v>23.669999999999998</v>
          </cell>
          <cell r="CM187">
            <v>4</v>
          </cell>
          <cell r="CR187">
            <v>1.3</v>
          </cell>
          <cell r="CZ187">
            <v>1</v>
          </cell>
          <cell r="DA187">
            <v>1</v>
          </cell>
          <cell r="DB187">
            <v>189</v>
          </cell>
          <cell r="DC187">
            <v>2356</v>
          </cell>
          <cell r="DD187">
            <v>61</v>
          </cell>
          <cell r="DE187">
            <v>947</v>
          </cell>
          <cell r="DF187">
            <v>0</v>
          </cell>
          <cell r="DG187">
            <v>0</v>
          </cell>
          <cell r="DH187">
            <v>1</v>
          </cell>
          <cell r="DI187">
            <v>198</v>
          </cell>
          <cell r="DK187">
            <v>118</v>
          </cell>
          <cell r="DL187">
            <v>850</v>
          </cell>
          <cell r="DM187">
            <v>71</v>
          </cell>
          <cell r="DO187">
            <v>702</v>
          </cell>
          <cell r="DQ187">
            <v>340</v>
          </cell>
          <cell r="DR187">
            <v>491</v>
          </cell>
          <cell r="DS187">
            <v>81</v>
          </cell>
          <cell r="DT187">
            <v>8</v>
          </cell>
          <cell r="DU187">
            <v>8</v>
          </cell>
          <cell r="DV187">
            <v>8</v>
          </cell>
          <cell r="DW187">
            <v>0</v>
          </cell>
          <cell r="DX187" t="str">
            <v>внутренние</v>
          </cell>
          <cell r="EE187">
            <v>9</v>
          </cell>
          <cell r="EF187">
            <v>26.9</v>
          </cell>
          <cell r="EG187">
            <v>22</v>
          </cell>
          <cell r="EH187">
            <v>105.6</v>
          </cell>
          <cell r="EI187">
            <v>0</v>
          </cell>
          <cell r="EK187">
            <v>2.79</v>
          </cell>
          <cell r="EL187">
            <v>2.16</v>
          </cell>
          <cell r="EM187">
            <v>21.78</v>
          </cell>
          <cell r="EN187">
            <v>7.8000000000000007</v>
          </cell>
          <cell r="EO187">
            <v>3.8</v>
          </cell>
          <cell r="EP187">
            <v>6.3</v>
          </cell>
          <cell r="EQ187">
            <v>108</v>
          </cell>
          <cell r="ER187">
            <v>0.43</v>
          </cell>
          <cell r="ES187" t="str">
            <v>на 1-м этаже</v>
          </cell>
          <cell r="ET187" t="str">
            <v>Переносной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FH187">
            <v>0</v>
          </cell>
          <cell r="FI187">
            <v>2</v>
          </cell>
        </row>
        <row r="188">
          <cell r="A188">
            <v>20975</v>
          </cell>
          <cell r="B188" t="str">
            <v>Профсоюзная ул. д. 44 к. 5</v>
          </cell>
          <cell r="C188" t="str">
            <v>Профсоюзная ул.</v>
          </cell>
          <cell r="D188">
            <v>44</v>
          </cell>
          <cell r="E188">
            <v>5</v>
          </cell>
          <cell r="F188" t="str">
            <v>Протокол общего собрания собственников</v>
          </cell>
          <cell r="I188" t="str">
            <v>-</v>
          </cell>
          <cell r="K188" t="str">
            <v>-</v>
          </cell>
          <cell r="L188" t="str">
            <v>договор</v>
          </cell>
          <cell r="M188" t="str">
            <v>за счет регионального оператора</v>
          </cell>
          <cell r="N188">
            <v>1963</v>
          </cell>
          <cell r="O188">
            <v>1963</v>
          </cell>
          <cell r="P188" t="str">
            <v>II-18</v>
          </cell>
          <cell r="Q188" t="str">
            <v>МКД</v>
          </cell>
          <cell r="R188">
            <v>9</v>
          </cell>
          <cell r="S188">
            <v>9</v>
          </cell>
          <cell r="T188">
            <v>1</v>
          </cell>
          <cell r="U188">
            <v>1</v>
          </cell>
          <cell r="W188">
            <v>72</v>
          </cell>
          <cell r="X188">
            <v>70</v>
          </cell>
          <cell r="Y188">
            <v>2</v>
          </cell>
          <cell r="Z188">
            <v>0</v>
          </cell>
          <cell r="AA188">
            <v>18</v>
          </cell>
          <cell r="AB188">
            <v>19</v>
          </cell>
          <cell r="AC188">
            <v>1</v>
          </cell>
          <cell r="AD188">
            <v>24</v>
          </cell>
          <cell r="AE188">
            <v>0</v>
          </cell>
          <cell r="AF188">
            <v>1</v>
          </cell>
          <cell r="AG188">
            <v>1</v>
          </cell>
          <cell r="AH188">
            <v>2560.599999999999</v>
          </cell>
          <cell r="AI188">
            <v>2503.9999999999991</v>
          </cell>
          <cell r="AJ188">
            <v>56.6</v>
          </cell>
          <cell r="AK188">
            <v>1148.2</v>
          </cell>
          <cell r="AL188">
            <v>393.2</v>
          </cell>
          <cell r="AM188">
            <v>172</v>
          </cell>
          <cell r="AN188">
            <v>183.8</v>
          </cell>
          <cell r="AP188">
            <v>396.2</v>
          </cell>
          <cell r="AQ188">
            <v>90.460000000000008</v>
          </cell>
          <cell r="AR188">
            <v>261.53999999999996</v>
          </cell>
          <cell r="AS188">
            <v>4.8</v>
          </cell>
          <cell r="AT188" t="str">
            <v>Блочные</v>
          </cell>
          <cell r="AU188" t="str">
            <v>рулонная</v>
          </cell>
          <cell r="AV188">
            <v>70</v>
          </cell>
          <cell r="AZ188" t="str">
            <v>нет</v>
          </cell>
          <cell r="BA188" t="str">
            <v>-</v>
          </cell>
          <cell r="BB188" t="str">
            <v>-</v>
          </cell>
          <cell r="BC188" t="str">
            <v>-</v>
          </cell>
          <cell r="BD188" t="str">
            <v>-</v>
          </cell>
          <cell r="BE188" t="str">
            <v>-</v>
          </cell>
          <cell r="BF188" t="str">
            <v>-</v>
          </cell>
          <cell r="BG188" t="str">
            <v>-</v>
          </cell>
          <cell r="BH188" t="str">
            <v>-</v>
          </cell>
          <cell r="BI188" t="str">
            <v>-</v>
          </cell>
          <cell r="BJ188" t="str">
            <v>-</v>
          </cell>
          <cell r="BK188" t="str">
            <v>-</v>
          </cell>
          <cell r="BL188" t="str">
            <v>-</v>
          </cell>
          <cell r="BM188" t="str">
            <v>-</v>
          </cell>
          <cell r="BN188" t="str">
            <v>-</v>
          </cell>
          <cell r="BO188" t="str">
            <v>-</v>
          </cell>
          <cell r="BP188" t="str">
            <v>-</v>
          </cell>
          <cell r="BQ188" t="str">
            <v>ленточный</v>
          </cell>
          <cell r="BS188" t="str">
            <v>Железобетонные</v>
          </cell>
          <cell r="BT188">
            <v>3774</v>
          </cell>
          <cell r="BU188">
            <v>2</v>
          </cell>
          <cell r="BV188" t="str">
            <v>Панельные</v>
          </cell>
          <cell r="BW188">
            <v>3713</v>
          </cell>
          <cell r="BX188">
            <v>935</v>
          </cell>
          <cell r="BY188">
            <v>735</v>
          </cell>
          <cell r="BZ188">
            <v>0</v>
          </cell>
          <cell r="CA188" t="str">
            <v xml:space="preserve">окрашенный </v>
          </cell>
          <cell r="CB188">
            <v>1713</v>
          </cell>
          <cell r="CC188">
            <v>1849</v>
          </cell>
          <cell r="CD188">
            <v>1</v>
          </cell>
          <cell r="CE188">
            <v>436</v>
          </cell>
          <cell r="CF188" t="str">
            <v>не скатная</v>
          </cell>
          <cell r="CG188">
            <v>84</v>
          </cell>
          <cell r="CH188">
            <v>58.8</v>
          </cell>
          <cell r="CI188">
            <v>396.2</v>
          </cell>
          <cell r="CJ188" t="str">
            <v>На лестничной клетке</v>
          </cell>
          <cell r="CK188">
            <v>1</v>
          </cell>
          <cell r="CL188">
            <v>23.669999999999998</v>
          </cell>
          <cell r="CM188">
            <v>4</v>
          </cell>
          <cell r="CR188">
            <v>1.3</v>
          </cell>
          <cell r="CZ188">
            <v>1</v>
          </cell>
          <cell r="DA188">
            <v>1</v>
          </cell>
          <cell r="DB188">
            <v>189</v>
          </cell>
          <cell r="DC188">
            <v>2356</v>
          </cell>
          <cell r="DD188">
            <v>61</v>
          </cell>
          <cell r="DE188">
            <v>947</v>
          </cell>
          <cell r="DF188">
            <v>0</v>
          </cell>
          <cell r="DG188">
            <v>0</v>
          </cell>
          <cell r="DH188">
            <v>1</v>
          </cell>
          <cell r="DI188">
            <v>198</v>
          </cell>
          <cell r="DK188">
            <v>118</v>
          </cell>
          <cell r="DL188">
            <v>850</v>
          </cell>
          <cell r="DM188">
            <v>70</v>
          </cell>
          <cell r="DO188">
            <v>702</v>
          </cell>
          <cell r="DQ188">
            <v>340</v>
          </cell>
          <cell r="DR188">
            <v>491</v>
          </cell>
          <cell r="DS188">
            <v>81</v>
          </cell>
          <cell r="DT188">
            <v>8</v>
          </cell>
          <cell r="DU188">
            <v>8</v>
          </cell>
          <cell r="DV188">
            <v>8</v>
          </cell>
          <cell r="DW188">
            <v>0</v>
          </cell>
          <cell r="DX188" t="str">
            <v>внутренние</v>
          </cell>
          <cell r="EE188">
            <v>9</v>
          </cell>
          <cell r="EF188">
            <v>26.9</v>
          </cell>
          <cell r="EG188">
            <v>22</v>
          </cell>
          <cell r="EH188">
            <v>105.6</v>
          </cell>
          <cell r="EI188">
            <v>0</v>
          </cell>
          <cell r="EK188">
            <v>2.79</v>
          </cell>
          <cell r="EL188">
            <v>2.16</v>
          </cell>
          <cell r="EM188">
            <v>21.78</v>
          </cell>
          <cell r="EN188">
            <v>7.8000000000000007</v>
          </cell>
          <cell r="EO188">
            <v>3.8</v>
          </cell>
          <cell r="EP188">
            <v>5.9</v>
          </cell>
          <cell r="EQ188">
            <v>90</v>
          </cell>
          <cell r="ER188">
            <v>0.36</v>
          </cell>
          <cell r="ES188" t="str">
            <v>на 1-м этаже</v>
          </cell>
          <cell r="ET188" t="str">
            <v>Переносной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FH188">
            <v>0</v>
          </cell>
          <cell r="FI188">
            <v>2</v>
          </cell>
        </row>
        <row r="189">
          <cell r="A189">
            <v>20976</v>
          </cell>
          <cell r="B189" t="str">
            <v>Профсоюзная ул. д. 44 к. 6</v>
          </cell>
          <cell r="C189" t="str">
            <v>Профсоюзная ул.</v>
          </cell>
          <cell r="D189">
            <v>44</v>
          </cell>
          <cell r="E189">
            <v>6</v>
          </cell>
          <cell r="F189" t="str">
            <v>Протокол общего собрания собственников</v>
          </cell>
          <cell r="I189" t="str">
            <v>-</v>
          </cell>
          <cell r="K189" t="str">
            <v>-</v>
          </cell>
          <cell r="L189" t="str">
            <v>договор</v>
          </cell>
          <cell r="M189" t="str">
            <v>за счет регионального оператора</v>
          </cell>
          <cell r="N189">
            <v>1963</v>
          </cell>
          <cell r="O189">
            <v>1963</v>
          </cell>
          <cell r="P189" t="str">
            <v>II-18</v>
          </cell>
          <cell r="Q189" t="str">
            <v>МКД</v>
          </cell>
          <cell r="R189">
            <v>9</v>
          </cell>
          <cell r="S189">
            <v>9</v>
          </cell>
          <cell r="T189">
            <v>1</v>
          </cell>
          <cell r="U189">
            <v>1</v>
          </cell>
          <cell r="W189">
            <v>73</v>
          </cell>
          <cell r="X189">
            <v>71</v>
          </cell>
          <cell r="Y189">
            <v>2</v>
          </cell>
          <cell r="Z189">
            <v>1</v>
          </cell>
          <cell r="AA189">
            <v>18</v>
          </cell>
          <cell r="AB189">
            <v>19</v>
          </cell>
          <cell r="AC189">
            <v>1</v>
          </cell>
          <cell r="AD189">
            <v>24</v>
          </cell>
          <cell r="AE189">
            <v>0</v>
          </cell>
          <cell r="AF189">
            <v>1</v>
          </cell>
          <cell r="AG189">
            <v>1</v>
          </cell>
          <cell r="AH189">
            <v>2598.1999999999998</v>
          </cell>
          <cell r="AI189">
            <v>2566.6</v>
          </cell>
          <cell r="AJ189">
            <v>31.6</v>
          </cell>
          <cell r="AK189">
            <v>1169.5999999999999</v>
          </cell>
          <cell r="AL189">
            <v>393.2</v>
          </cell>
          <cell r="AM189">
            <v>190</v>
          </cell>
          <cell r="AN189">
            <v>186</v>
          </cell>
          <cell r="AP189">
            <v>396.8</v>
          </cell>
          <cell r="AQ189">
            <v>95.89</v>
          </cell>
          <cell r="AR189">
            <v>280.11</v>
          </cell>
          <cell r="AS189">
            <v>4.8</v>
          </cell>
          <cell r="AT189" t="str">
            <v>Блочные</v>
          </cell>
          <cell r="AU189" t="str">
            <v>рулонная</v>
          </cell>
          <cell r="AV189">
            <v>71</v>
          </cell>
          <cell r="AZ189" t="str">
            <v>нет</v>
          </cell>
          <cell r="BA189" t="str">
            <v>-</v>
          </cell>
          <cell r="BB189" t="str">
            <v>-</v>
          </cell>
          <cell r="BC189" t="str">
            <v>-</v>
          </cell>
          <cell r="BD189" t="str">
            <v>-</v>
          </cell>
          <cell r="BE189" t="str">
            <v>-</v>
          </cell>
          <cell r="BF189" t="str">
            <v>-</v>
          </cell>
          <cell r="BG189" t="str">
            <v>-</v>
          </cell>
          <cell r="BH189" t="str">
            <v>-</v>
          </cell>
          <cell r="BI189" t="str">
            <v>-</v>
          </cell>
          <cell r="BJ189" t="str">
            <v>-</v>
          </cell>
          <cell r="BK189" t="str">
            <v>-</v>
          </cell>
          <cell r="BL189" t="str">
            <v>-</v>
          </cell>
          <cell r="BM189" t="str">
            <v>-</v>
          </cell>
          <cell r="BN189" t="str">
            <v>-</v>
          </cell>
          <cell r="BO189" t="str">
            <v>-</v>
          </cell>
          <cell r="BP189" t="str">
            <v>-</v>
          </cell>
          <cell r="BQ189" t="str">
            <v>ленточный</v>
          </cell>
          <cell r="BS189" t="str">
            <v>Железобетонные</v>
          </cell>
          <cell r="BT189">
            <v>3774</v>
          </cell>
          <cell r="BU189">
            <v>2</v>
          </cell>
          <cell r="BV189" t="str">
            <v>Панельные</v>
          </cell>
          <cell r="BW189">
            <v>3713</v>
          </cell>
          <cell r="BX189">
            <v>935</v>
          </cell>
          <cell r="BY189">
            <v>735</v>
          </cell>
          <cell r="BZ189">
            <v>0</v>
          </cell>
          <cell r="CA189" t="str">
            <v xml:space="preserve">окрашенный </v>
          </cell>
          <cell r="CB189">
            <v>1713</v>
          </cell>
          <cell r="CC189">
            <v>1849</v>
          </cell>
          <cell r="CD189">
            <v>1</v>
          </cell>
          <cell r="CE189">
            <v>437</v>
          </cell>
          <cell r="CF189" t="str">
            <v>не скатная</v>
          </cell>
          <cell r="CG189">
            <v>84</v>
          </cell>
          <cell r="CH189">
            <v>58.8</v>
          </cell>
          <cell r="CI189">
            <v>396.8</v>
          </cell>
          <cell r="CJ189" t="str">
            <v>На лестничной клетке</v>
          </cell>
          <cell r="CK189">
            <v>1</v>
          </cell>
          <cell r="CL189">
            <v>23.669999999999998</v>
          </cell>
          <cell r="CM189">
            <v>4</v>
          </cell>
          <cell r="CR189">
            <v>1.3</v>
          </cell>
          <cell r="CZ189">
            <v>1</v>
          </cell>
          <cell r="DA189">
            <v>1</v>
          </cell>
          <cell r="DB189">
            <v>189</v>
          </cell>
          <cell r="DC189">
            <v>2356</v>
          </cell>
          <cell r="DD189">
            <v>61</v>
          </cell>
          <cell r="DE189">
            <v>947</v>
          </cell>
          <cell r="DF189">
            <v>0</v>
          </cell>
          <cell r="DG189">
            <v>0</v>
          </cell>
          <cell r="DH189">
            <v>1</v>
          </cell>
          <cell r="DI189">
            <v>198</v>
          </cell>
          <cell r="DK189">
            <v>118</v>
          </cell>
          <cell r="DL189">
            <v>850</v>
          </cell>
          <cell r="DM189">
            <v>71</v>
          </cell>
          <cell r="DO189">
            <v>702</v>
          </cell>
          <cell r="DQ189">
            <v>340</v>
          </cell>
          <cell r="DR189">
            <v>491</v>
          </cell>
          <cell r="DS189">
            <v>81</v>
          </cell>
          <cell r="DT189">
            <v>8</v>
          </cell>
          <cell r="DU189">
            <v>8</v>
          </cell>
          <cell r="DV189">
            <v>8</v>
          </cell>
          <cell r="DW189">
            <v>0</v>
          </cell>
          <cell r="DX189" t="str">
            <v>внутренние</v>
          </cell>
          <cell r="EE189">
            <v>9</v>
          </cell>
          <cell r="EF189">
            <v>26.9</v>
          </cell>
          <cell r="EG189">
            <v>22</v>
          </cell>
          <cell r="EH189">
            <v>105.6</v>
          </cell>
          <cell r="EI189">
            <v>0</v>
          </cell>
          <cell r="EK189">
            <v>2.79</v>
          </cell>
          <cell r="EL189">
            <v>2.16</v>
          </cell>
          <cell r="EM189">
            <v>21.78</v>
          </cell>
          <cell r="EN189">
            <v>7.8000000000000007</v>
          </cell>
          <cell r="EO189">
            <v>3.8</v>
          </cell>
          <cell r="EP189">
            <v>6.8</v>
          </cell>
          <cell r="EQ189">
            <v>134</v>
          </cell>
          <cell r="ER189">
            <v>0.53</v>
          </cell>
          <cell r="ES189" t="str">
            <v>на 1-м этаже</v>
          </cell>
          <cell r="ET189" t="str">
            <v>Переносной</v>
          </cell>
          <cell r="EU189">
            <v>0</v>
          </cell>
          <cell r="EV189">
            <v>1</v>
          </cell>
          <cell r="EW189">
            <v>0</v>
          </cell>
          <cell r="EX189">
            <v>0</v>
          </cell>
          <cell r="EY189">
            <v>0</v>
          </cell>
          <cell r="FH189">
            <v>0</v>
          </cell>
          <cell r="FI189">
            <v>2</v>
          </cell>
        </row>
        <row r="190">
          <cell r="A190">
            <v>20977</v>
          </cell>
          <cell r="B190" t="str">
            <v>Профсоюзная ул. д. 44 к. 7</v>
          </cell>
          <cell r="C190" t="str">
            <v>Профсоюзная ул.</v>
          </cell>
          <cell r="D190">
            <v>44</v>
          </cell>
          <cell r="E190">
            <v>7</v>
          </cell>
          <cell r="F190" t="str">
            <v>Протокол общего собрания собственников</v>
          </cell>
          <cell r="I190" t="str">
            <v>-</v>
          </cell>
          <cell r="K190" t="str">
            <v>-</v>
          </cell>
          <cell r="L190" t="str">
            <v>договор</v>
          </cell>
          <cell r="M190" t="str">
            <v>за счет регионального оператора</v>
          </cell>
          <cell r="N190">
            <v>1963</v>
          </cell>
          <cell r="O190">
            <v>1963</v>
          </cell>
          <cell r="P190" t="str">
            <v>II-18</v>
          </cell>
          <cell r="Q190" t="str">
            <v>МКД</v>
          </cell>
          <cell r="R190">
            <v>9</v>
          </cell>
          <cell r="S190">
            <v>9</v>
          </cell>
          <cell r="T190">
            <v>1</v>
          </cell>
          <cell r="U190">
            <v>1</v>
          </cell>
          <cell r="W190">
            <v>73</v>
          </cell>
          <cell r="X190">
            <v>71</v>
          </cell>
          <cell r="Y190">
            <v>2</v>
          </cell>
          <cell r="Z190">
            <v>2</v>
          </cell>
          <cell r="AA190">
            <v>18</v>
          </cell>
          <cell r="AB190">
            <v>19</v>
          </cell>
          <cell r="AC190">
            <v>1</v>
          </cell>
          <cell r="AD190">
            <v>24</v>
          </cell>
          <cell r="AE190">
            <v>0</v>
          </cell>
          <cell r="AF190">
            <v>1</v>
          </cell>
          <cell r="AG190">
            <v>1</v>
          </cell>
          <cell r="AH190">
            <v>2596.6000000000008</v>
          </cell>
          <cell r="AI190">
            <v>2555.7000000000007</v>
          </cell>
          <cell r="AJ190">
            <v>40.9</v>
          </cell>
          <cell r="AK190">
            <v>1174.5999999999999</v>
          </cell>
          <cell r="AL190">
            <v>393.2</v>
          </cell>
          <cell r="AM190">
            <v>188</v>
          </cell>
          <cell r="AN190">
            <v>193</v>
          </cell>
          <cell r="AP190">
            <v>396.8</v>
          </cell>
          <cell r="AQ190">
            <v>99.06</v>
          </cell>
          <cell r="AR190">
            <v>281.94</v>
          </cell>
          <cell r="AS190">
            <v>4.8</v>
          </cell>
          <cell r="AT190" t="str">
            <v>Блочные</v>
          </cell>
          <cell r="AU190" t="str">
            <v>рулонная</v>
          </cell>
          <cell r="AV190">
            <v>71</v>
          </cell>
          <cell r="AZ190" t="str">
            <v>нет</v>
          </cell>
          <cell r="BA190" t="str">
            <v>-</v>
          </cell>
          <cell r="BB190" t="str">
            <v>-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 t="str">
            <v>-</v>
          </cell>
          <cell r="BJ190" t="str">
            <v>-</v>
          </cell>
          <cell r="BK190" t="str">
            <v>-</v>
          </cell>
          <cell r="BL190" t="str">
            <v>-</v>
          </cell>
          <cell r="BM190" t="str">
            <v>-</v>
          </cell>
          <cell r="BN190" t="str">
            <v>-</v>
          </cell>
          <cell r="BO190" t="str">
            <v>-</v>
          </cell>
          <cell r="BP190" t="str">
            <v>-</v>
          </cell>
          <cell r="BQ190" t="str">
            <v>ленточный</v>
          </cell>
          <cell r="BS190" t="str">
            <v>Железобетонные</v>
          </cell>
          <cell r="BT190">
            <v>3774</v>
          </cell>
          <cell r="BU190">
            <v>2</v>
          </cell>
          <cell r="BV190" t="str">
            <v>Панельные</v>
          </cell>
          <cell r="BW190">
            <v>3713</v>
          </cell>
          <cell r="BX190">
            <v>935</v>
          </cell>
          <cell r="BY190">
            <v>735</v>
          </cell>
          <cell r="BZ190">
            <v>0</v>
          </cell>
          <cell r="CA190" t="str">
            <v xml:space="preserve">окрашенный </v>
          </cell>
          <cell r="CB190">
            <v>1713</v>
          </cell>
          <cell r="CC190">
            <v>1849</v>
          </cell>
          <cell r="CD190">
            <v>1</v>
          </cell>
          <cell r="CE190">
            <v>437</v>
          </cell>
          <cell r="CF190" t="str">
            <v>не скатная</v>
          </cell>
          <cell r="CG190">
            <v>84</v>
          </cell>
          <cell r="CH190">
            <v>58.8</v>
          </cell>
          <cell r="CI190">
            <v>396.8</v>
          </cell>
          <cell r="CJ190" t="str">
            <v>На лестничной клетке</v>
          </cell>
          <cell r="CK190">
            <v>1</v>
          </cell>
          <cell r="CL190">
            <v>23.669999999999998</v>
          </cell>
          <cell r="CM190">
            <v>4</v>
          </cell>
          <cell r="CR190">
            <v>1.3</v>
          </cell>
          <cell r="CZ190">
            <v>1</v>
          </cell>
          <cell r="DA190">
            <v>1</v>
          </cell>
          <cell r="DB190">
            <v>189</v>
          </cell>
          <cell r="DC190">
            <v>2356</v>
          </cell>
          <cell r="DD190">
            <v>61</v>
          </cell>
          <cell r="DE190">
            <v>947</v>
          </cell>
          <cell r="DF190">
            <v>0</v>
          </cell>
          <cell r="DG190">
            <v>0</v>
          </cell>
          <cell r="DH190">
            <v>1</v>
          </cell>
          <cell r="DI190">
            <v>198</v>
          </cell>
          <cell r="DK190">
            <v>118</v>
          </cell>
          <cell r="DL190">
            <v>850</v>
          </cell>
          <cell r="DM190">
            <v>71</v>
          </cell>
          <cell r="DO190">
            <v>702</v>
          </cell>
          <cell r="DQ190">
            <v>340</v>
          </cell>
          <cell r="DR190">
            <v>491</v>
          </cell>
          <cell r="DS190">
            <v>81</v>
          </cell>
          <cell r="DT190">
            <v>8</v>
          </cell>
          <cell r="DU190">
            <v>8</v>
          </cell>
          <cell r="DV190">
            <v>8</v>
          </cell>
          <cell r="DW190">
            <v>0</v>
          </cell>
          <cell r="DX190" t="str">
            <v>внутренние</v>
          </cell>
          <cell r="EE190">
            <v>9</v>
          </cell>
          <cell r="EF190">
            <v>26.9</v>
          </cell>
          <cell r="EG190">
            <v>22</v>
          </cell>
          <cell r="EH190">
            <v>105.6</v>
          </cell>
          <cell r="EI190">
            <v>0</v>
          </cell>
          <cell r="EK190">
            <v>2.79</v>
          </cell>
          <cell r="EL190">
            <v>2.16</v>
          </cell>
          <cell r="EM190">
            <v>21.78</v>
          </cell>
          <cell r="EN190">
            <v>7.8000000000000007</v>
          </cell>
          <cell r="EO190">
            <v>3.8</v>
          </cell>
          <cell r="EP190">
            <v>6.3</v>
          </cell>
          <cell r="EQ190">
            <v>140</v>
          </cell>
          <cell r="ER190">
            <v>0.55000000000000004</v>
          </cell>
          <cell r="ES190" t="str">
            <v>на 1-м этаже</v>
          </cell>
          <cell r="ET190" t="str">
            <v>Переносной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FH190">
            <v>0</v>
          </cell>
          <cell r="FI190">
            <v>2</v>
          </cell>
        </row>
        <row r="191">
          <cell r="A191">
            <v>20979</v>
          </cell>
          <cell r="B191" t="str">
            <v>Профсоюзная ул. д. 46 к. 1</v>
          </cell>
          <cell r="C191" t="str">
            <v>Профсоюзная ул.</v>
          </cell>
          <cell r="D191">
            <v>46</v>
          </cell>
          <cell r="E191">
            <v>1</v>
          </cell>
          <cell r="F191" t="str">
            <v>Протокол общего собрания собственников</v>
          </cell>
          <cell r="I191" t="str">
            <v>-</v>
          </cell>
          <cell r="K191" t="str">
            <v>-</v>
          </cell>
          <cell r="L191" t="str">
            <v>договор</v>
          </cell>
          <cell r="M191" t="str">
            <v>за счет регионального оператора</v>
          </cell>
          <cell r="N191">
            <v>1961</v>
          </cell>
          <cell r="O191">
            <v>1961</v>
          </cell>
          <cell r="P191" t="str">
            <v>I-515</v>
          </cell>
          <cell r="Q191" t="str">
            <v>МКД</v>
          </cell>
          <cell r="R191">
            <v>5</v>
          </cell>
          <cell r="S191">
            <v>5</v>
          </cell>
          <cell r="T191">
            <v>3</v>
          </cell>
          <cell r="W191">
            <v>61</v>
          </cell>
          <cell r="X191">
            <v>60</v>
          </cell>
          <cell r="Y191">
            <v>1</v>
          </cell>
          <cell r="Z191">
            <v>1</v>
          </cell>
          <cell r="AA191">
            <v>15</v>
          </cell>
          <cell r="AB191">
            <v>15</v>
          </cell>
          <cell r="AC191">
            <v>0</v>
          </cell>
          <cell r="AD191">
            <v>0</v>
          </cell>
          <cell r="AE191">
            <v>0</v>
          </cell>
          <cell r="AF191">
            <v>1</v>
          </cell>
          <cell r="AG191">
            <v>1</v>
          </cell>
          <cell r="AH191">
            <v>2602.2999999999997</v>
          </cell>
          <cell r="AI191">
            <v>2597.1</v>
          </cell>
          <cell r="AJ191">
            <v>5.2</v>
          </cell>
          <cell r="AK191">
            <v>1599.6</v>
          </cell>
          <cell r="AL191">
            <v>84.6</v>
          </cell>
          <cell r="AM191">
            <v>278</v>
          </cell>
          <cell r="AN191">
            <v>6</v>
          </cell>
          <cell r="AP191">
            <v>657.8</v>
          </cell>
          <cell r="AQ191">
            <v>112.91</v>
          </cell>
          <cell r="AR191">
            <v>171.09</v>
          </cell>
          <cell r="AS191">
            <v>0</v>
          </cell>
          <cell r="AT191" t="str">
            <v>Панельные</v>
          </cell>
          <cell r="AU191" t="str">
            <v>рубероид</v>
          </cell>
          <cell r="AV191">
            <v>60</v>
          </cell>
          <cell r="AZ191" t="str">
            <v>нет</v>
          </cell>
          <cell r="BA191" t="str">
            <v>-</v>
          </cell>
          <cell r="BB191" t="str">
            <v>-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 t="str">
            <v>-</v>
          </cell>
          <cell r="BK191" t="str">
            <v>-</v>
          </cell>
          <cell r="BL191" t="str">
            <v>-</v>
          </cell>
          <cell r="BM191" t="str">
            <v>-</v>
          </cell>
          <cell r="BN191" t="str">
            <v>-</v>
          </cell>
          <cell r="BO191" t="str">
            <v>-</v>
          </cell>
          <cell r="BP191" t="str">
            <v>-</v>
          </cell>
          <cell r="BQ191" t="str">
            <v>ленточный</v>
          </cell>
          <cell r="BS191" t="str">
            <v>Железобетонные</v>
          </cell>
          <cell r="BT191">
            <v>4320</v>
          </cell>
          <cell r="BU191">
            <v>4</v>
          </cell>
          <cell r="BV191" t="str">
            <v>Панельные</v>
          </cell>
          <cell r="BW191">
            <v>1827.5</v>
          </cell>
          <cell r="BX191">
            <v>831</v>
          </cell>
          <cell r="BY191">
            <v>827.5</v>
          </cell>
          <cell r="BZ191">
            <v>331</v>
          </cell>
          <cell r="CA191" t="str">
            <v xml:space="preserve">окрашенный </v>
          </cell>
          <cell r="CB191">
            <v>1458</v>
          </cell>
          <cell r="CC191">
            <v>1354.8</v>
          </cell>
          <cell r="CD191">
            <v>1</v>
          </cell>
          <cell r="CE191">
            <v>724</v>
          </cell>
          <cell r="CF191" t="str">
            <v>не скатная</v>
          </cell>
          <cell r="CG191">
            <v>125.1</v>
          </cell>
          <cell r="CH191">
            <v>197.9</v>
          </cell>
          <cell r="CI191">
            <v>657.8</v>
          </cell>
          <cell r="CK191">
            <v>0</v>
          </cell>
          <cell r="CL191">
            <v>0</v>
          </cell>
          <cell r="CM191">
            <v>0</v>
          </cell>
          <cell r="CR191">
            <v>0</v>
          </cell>
          <cell r="CZ191">
            <v>1</v>
          </cell>
          <cell r="DA191">
            <v>1</v>
          </cell>
          <cell r="DB191">
            <v>180</v>
          </cell>
          <cell r="DC191">
            <v>1300</v>
          </cell>
          <cell r="DD191">
            <v>33</v>
          </cell>
          <cell r="DE191">
            <v>1317.5</v>
          </cell>
          <cell r="DF191">
            <v>0</v>
          </cell>
          <cell r="DG191">
            <v>0</v>
          </cell>
          <cell r="DH191">
            <v>3</v>
          </cell>
          <cell r="DI191">
            <v>187</v>
          </cell>
          <cell r="DK191">
            <v>39</v>
          </cell>
          <cell r="DL191">
            <v>724.5</v>
          </cell>
          <cell r="DM191">
            <v>60</v>
          </cell>
          <cell r="DO191">
            <v>474.21999999999997</v>
          </cell>
          <cell r="DQ191">
            <v>666</v>
          </cell>
          <cell r="DR191">
            <v>484</v>
          </cell>
          <cell r="DS191">
            <v>87</v>
          </cell>
          <cell r="DT191">
            <v>12</v>
          </cell>
          <cell r="DU191">
            <v>12</v>
          </cell>
          <cell r="DV191">
            <v>15</v>
          </cell>
          <cell r="DW191">
            <v>0</v>
          </cell>
          <cell r="DX191" t="str">
            <v>наружные</v>
          </cell>
          <cell r="EE191">
            <v>12</v>
          </cell>
          <cell r="EF191">
            <v>22.1</v>
          </cell>
          <cell r="EG191">
            <v>6</v>
          </cell>
          <cell r="EH191">
            <v>28.799999999999997</v>
          </cell>
          <cell r="EI191">
            <v>5.76</v>
          </cell>
          <cell r="EK191">
            <v>8.370000000000001</v>
          </cell>
          <cell r="EL191">
            <v>3.5999999999999996</v>
          </cell>
          <cell r="EM191">
            <v>13.200000000000001</v>
          </cell>
          <cell r="EN191">
            <v>6.5</v>
          </cell>
          <cell r="EO191">
            <v>0</v>
          </cell>
          <cell r="EP191">
            <v>0</v>
          </cell>
          <cell r="EQ191">
            <v>150</v>
          </cell>
          <cell r="ER191">
            <v>0</v>
          </cell>
          <cell r="ES191" t="str">
            <v>нет</v>
          </cell>
          <cell r="ET191">
            <v>0</v>
          </cell>
          <cell r="EU191">
            <v>0</v>
          </cell>
          <cell r="EV191">
            <v>1</v>
          </cell>
          <cell r="EW191">
            <v>0</v>
          </cell>
          <cell r="EX191">
            <v>0</v>
          </cell>
          <cell r="EY191">
            <v>0</v>
          </cell>
          <cell r="FB191">
            <v>15</v>
          </cell>
          <cell r="FH191">
            <v>0</v>
          </cell>
          <cell r="FI191">
            <v>4</v>
          </cell>
        </row>
        <row r="192">
          <cell r="A192">
            <v>20980</v>
          </cell>
          <cell r="B192" t="str">
            <v>Профсоюзная ул. д. 46 к. 2</v>
          </cell>
          <cell r="C192" t="str">
            <v>Профсоюзная ул.</v>
          </cell>
          <cell r="D192">
            <v>46</v>
          </cell>
          <cell r="E192">
            <v>2</v>
          </cell>
          <cell r="F192" t="str">
            <v>Протокол общего собрания собственников</v>
          </cell>
          <cell r="I192" t="str">
            <v>-</v>
          </cell>
          <cell r="K192" t="str">
            <v>-</v>
          </cell>
          <cell r="L192" t="str">
            <v>договор</v>
          </cell>
          <cell r="M192" t="str">
            <v>за счет регионального оператора</v>
          </cell>
          <cell r="N192">
            <v>1961</v>
          </cell>
          <cell r="O192">
            <v>1961</v>
          </cell>
          <cell r="P192" t="str">
            <v>I-515</v>
          </cell>
          <cell r="Q192" t="str">
            <v>МКД</v>
          </cell>
          <cell r="R192">
            <v>5</v>
          </cell>
          <cell r="S192">
            <v>5</v>
          </cell>
          <cell r="T192">
            <v>3</v>
          </cell>
          <cell r="W192">
            <v>60</v>
          </cell>
          <cell r="X192">
            <v>60</v>
          </cell>
          <cell r="Y192">
            <v>0</v>
          </cell>
          <cell r="Z192">
            <v>0</v>
          </cell>
          <cell r="AA192">
            <v>15</v>
          </cell>
          <cell r="AB192">
            <v>15</v>
          </cell>
          <cell r="AC192">
            <v>0</v>
          </cell>
          <cell r="AD192">
            <v>0</v>
          </cell>
          <cell r="AE192">
            <v>0</v>
          </cell>
          <cell r="AF192">
            <v>1</v>
          </cell>
          <cell r="AG192">
            <v>1</v>
          </cell>
          <cell r="AH192">
            <v>2588.0000000000009</v>
          </cell>
          <cell r="AI192">
            <v>2588.0000000000009</v>
          </cell>
          <cell r="AJ192">
            <v>0</v>
          </cell>
          <cell r="AK192">
            <v>1592.8</v>
          </cell>
          <cell r="AL192">
            <v>84.6</v>
          </cell>
          <cell r="AM192">
            <v>236</v>
          </cell>
          <cell r="AN192">
            <v>45</v>
          </cell>
          <cell r="AP192">
            <v>655.9</v>
          </cell>
          <cell r="AQ192">
            <v>104.86999999999999</v>
          </cell>
          <cell r="AR192">
            <v>176.13</v>
          </cell>
          <cell r="AS192">
            <v>0</v>
          </cell>
          <cell r="AT192" t="str">
            <v>Панельные</v>
          </cell>
          <cell r="AU192" t="str">
            <v xml:space="preserve">рулонная </v>
          </cell>
          <cell r="AV192">
            <v>60</v>
          </cell>
          <cell r="AZ192" t="str">
            <v>нет</v>
          </cell>
          <cell r="BA192" t="str">
            <v>-</v>
          </cell>
          <cell r="BB192" t="str">
            <v>-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 t="str">
            <v>-</v>
          </cell>
          <cell r="BK192" t="str">
            <v>-</v>
          </cell>
          <cell r="BL192" t="str">
            <v>-</v>
          </cell>
          <cell r="BM192" t="str">
            <v>-</v>
          </cell>
          <cell r="BN192" t="str">
            <v>-</v>
          </cell>
          <cell r="BO192" t="str">
            <v>-</v>
          </cell>
          <cell r="BP192" t="str">
            <v>-</v>
          </cell>
          <cell r="BQ192" t="str">
            <v>ленточный</v>
          </cell>
          <cell r="BS192" t="str">
            <v>Железобетонные</v>
          </cell>
          <cell r="BT192">
            <v>4320</v>
          </cell>
          <cell r="BU192">
            <v>4</v>
          </cell>
          <cell r="BV192" t="str">
            <v>Панельные</v>
          </cell>
          <cell r="BW192">
            <v>1827.5</v>
          </cell>
          <cell r="BX192">
            <v>831</v>
          </cell>
          <cell r="BY192">
            <v>827.5</v>
          </cell>
          <cell r="BZ192">
            <v>331</v>
          </cell>
          <cell r="CA192" t="str">
            <v xml:space="preserve">окрашенный </v>
          </cell>
          <cell r="CB192">
            <v>1458</v>
          </cell>
          <cell r="CC192">
            <v>1354.8</v>
          </cell>
          <cell r="CD192">
            <v>1</v>
          </cell>
          <cell r="CE192">
            <v>820</v>
          </cell>
          <cell r="CF192" t="str">
            <v>не скатная</v>
          </cell>
          <cell r="CG192">
            <v>125.1</v>
          </cell>
          <cell r="CH192">
            <v>197.9</v>
          </cell>
          <cell r="CI192">
            <v>655.9</v>
          </cell>
          <cell r="CK192">
            <v>0</v>
          </cell>
          <cell r="CL192">
            <v>0</v>
          </cell>
          <cell r="CM192">
            <v>0</v>
          </cell>
          <cell r="CR192">
            <v>0</v>
          </cell>
          <cell r="CZ192">
            <v>1</v>
          </cell>
          <cell r="DA192">
            <v>1</v>
          </cell>
          <cell r="DB192">
            <v>180</v>
          </cell>
          <cell r="DC192">
            <v>1300</v>
          </cell>
          <cell r="DD192">
            <v>33</v>
          </cell>
          <cell r="DE192">
            <v>1317.5</v>
          </cell>
          <cell r="DF192">
            <v>0</v>
          </cell>
          <cell r="DG192">
            <v>0</v>
          </cell>
          <cell r="DH192">
            <v>3</v>
          </cell>
          <cell r="DI192">
            <v>187</v>
          </cell>
          <cell r="DK192">
            <v>39</v>
          </cell>
          <cell r="DL192">
            <v>724.5</v>
          </cell>
          <cell r="DM192">
            <v>60</v>
          </cell>
          <cell r="DO192">
            <v>474.21999999999997</v>
          </cell>
          <cell r="DQ192">
            <v>666</v>
          </cell>
          <cell r="DR192">
            <v>484</v>
          </cell>
          <cell r="DS192">
            <v>87</v>
          </cell>
          <cell r="DT192">
            <v>12</v>
          </cell>
          <cell r="DU192">
            <v>12</v>
          </cell>
          <cell r="DV192">
            <v>15</v>
          </cell>
          <cell r="DW192">
            <v>0</v>
          </cell>
          <cell r="DX192" t="str">
            <v>наружные</v>
          </cell>
          <cell r="EE192">
            <v>12</v>
          </cell>
          <cell r="EF192">
            <v>22.1</v>
          </cell>
          <cell r="EG192">
            <v>6</v>
          </cell>
          <cell r="EH192">
            <v>28.799999999999997</v>
          </cell>
          <cell r="EI192">
            <v>5.76</v>
          </cell>
          <cell r="EK192">
            <v>8.370000000000001</v>
          </cell>
          <cell r="EL192">
            <v>3.5999999999999996</v>
          </cell>
          <cell r="EM192">
            <v>13.200000000000001</v>
          </cell>
          <cell r="EN192">
            <v>6.5</v>
          </cell>
          <cell r="EO192">
            <v>0</v>
          </cell>
          <cell r="EP192">
            <v>0</v>
          </cell>
          <cell r="EQ192">
            <v>153</v>
          </cell>
          <cell r="ER192">
            <v>0</v>
          </cell>
          <cell r="ES192" t="str">
            <v>нет</v>
          </cell>
          <cell r="ET192">
            <v>0</v>
          </cell>
          <cell r="EU192">
            <v>0</v>
          </cell>
          <cell r="EV192">
            <v>1</v>
          </cell>
          <cell r="EW192">
            <v>0</v>
          </cell>
          <cell r="EX192">
            <v>0</v>
          </cell>
          <cell r="EY192">
            <v>0</v>
          </cell>
          <cell r="FB192">
            <v>15</v>
          </cell>
          <cell r="FH192">
            <v>0</v>
          </cell>
          <cell r="FI192">
            <v>4</v>
          </cell>
        </row>
        <row r="193">
          <cell r="A193">
            <v>20981</v>
          </cell>
          <cell r="B193" t="str">
            <v>Профсоюзная ул. д. 46 к. 3</v>
          </cell>
          <cell r="C193" t="str">
            <v>Профсоюзная ул.</v>
          </cell>
          <cell r="D193">
            <v>46</v>
          </cell>
          <cell r="E193">
            <v>3</v>
          </cell>
          <cell r="F193" t="str">
            <v>Протокол общего собрания собственников</v>
          </cell>
          <cell r="I193" t="str">
            <v>-</v>
          </cell>
          <cell r="K193" t="str">
            <v>-</v>
          </cell>
          <cell r="L193" t="str">
            <v>договор</v>
          </cell>
          <cell r="M193" t="str">
            <v>за счет регионального оператора</v>
          </cell>
          <cell r="N193">
            <v>1961</v>
          </cell>
          <cell r="O193">
            <v>1961</v>
          </cell>
          <cell r="P193" t="str">
            <v>I-515</v>
          </cell>
          <cell r="Q193" t="str">
            <v>МКД</v>
          </cell>
          <cell r="R193">
            <v>5</v>
          </cell>
          <cell r="S193">
            <v>5</v>
          </cell>
          <cell r="T193">
            <v>3</v>
          </cell>
          <cell r="W193">
            <v>60</v>
          </cell>
          <cell r="X193">
            <v>60</v>
          </cell>
          <cell r="Y193">
            <v>0</v>
          </cell>
          <cell r="Z193">
            <v>0</v>
          </cell>
          <cell r="AA193">
            <v>15</v>
          </cell>
          <cell r="AB193">
            <v>15</v>
          </cell>
          <cell r="AC193">
            <v>0</v>
          </cell>
          <cell r="AD193">
            <v>0</v>
          </cell>
          <cell r="AE193">
            <v>0</v>
          </cell>
          <cell r="AF193">
            <v>1</v>
          </cell>
          <cell r="AG193">
            <v>1</v>
          </cell>
          <cell r="AH193">
            <v>2584.6999999999998</v>
          </cell>
          <cell r="AI193">
            <v>2584.6999999999998</v>
          </cell>
          <cell r="AJ193">
            <v>0</v>
          </cell>
          <cell r="AK193">
            <v>1667</v>
          </cell>
          <cell r="AL193">
            <v>84.6</v>
          </cell>
          <cell r="AM193">
            <v>238</v>
          </cell>
          <cell r="AN193">
            <v>53</v>
          </cell>
          <cell r="AP193">
            <v>688</v>
          </cell>
          <cell r="AQ193">
            <v>115.14000000000001</v>
          </cell>
          <cell r="AR193">
            <v>175.85999999999999</v>
          </cell>
          <cell r="AS193">
            <v>0</v>
          </cell>
          <cell r="AT193" t="str">
            <v>Панельные</v>
          </cell>
          <cell r="AU193" t="str">
            <v xml:space="preserve">рулонная </v>
          </cell>
          <cell r="AV193">
            <v>60</v>
          </cell>
          <cell r="AZ193" t="str">
            <v>нет</v>
          </cell>
          <cell r="BA193" t="str">
            <v>-</v>
          </cell>
          <cell r="BB193" t="str">
            <v>-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 t="str">
            <v>-</v>
          </cell>
          <cell r="BK193" t="str">
            <v>-</v>
          </cell>
          <cell r="BL193" t="str">
            <v>-</v>
          </cell>
          <cell r="BM193" t="str">
            <v>-</v>
          </cell>
          <cell r="BN193" t="str">
            <v>-</v>
          </cell>
          <cell r="BO193" t="str">
            <v>-</v>
          </cell>
          <cell r="BP193" t="str">
            <v>-</v>
          </cell>
          <cell r="BQ193" t="str">
            <v>ленточный</v>
          </cell>
          <cell r="BS193" t="str">
            <v>Железобетонные</v>
          </cell>
          <cell r="BT193">
            <v>4320</v>
          </cell>
          <cell r="BU193">
            <v>4</v>
          </cell>
          <cell r="BV193" t="str">
            <v>Панельные</v>
          </cell>
          <cell r="BW193">
            <v>1827.5</v>
          </cell>
          <cell r="BX193">
            <v>831</v>
          </cell>
          <cell r="BY193">
            <v>827.5</v>
          </cell>
          <cell r="BZ193">
            <v>331</v>
          </cell>
          <cell r="CA193" t="str">
            <v xml:space="preserve">окрашенный </v>
          </cell>
          <cell r="CB193">
            <v>1458</v>
          </cell>
          <cell r="CC193">
            <v>1354.8</v>
          </cell>
          <cell r="CD193">
            <v>1</v>
          </cell>
          <cell r="CE193">
            <v>822</v>
          </cell>
          <cell r="CF193" t="str">
            <v>не скатная</v>
          </cell>
          <cell r="CG193">
            <v>125.1</v>
          </cell>
          <cell r="CH193">
            <v>197.9</v>
          </cell>
          <cell r="CI193">
            <v>688</v>
          </cell>
          <cell r="CK193">
            <v>0</v>
          </cell>
          <cell r="CL193">
            <v>0</v>
          </cell>
          <cell r="CM193">
            <v>0</v>
          </cell>
          <cell r="CR193">
            <v>0</v>
          </cell>
          <cell r="CZ193">
            <v>1</v>
          </cell>
          <cell r="DA193">
            <v>1</v>
          </cell>
          <cell r="DB193">
            <v>180</v>
          </cell>
          <cell r="DC193">
            <v>1300</v>
          </cell>
          <cell r="DD193">
            <v>33</v>
          </cell>
          <cell r="DE193">
            <v>1317.5</v>
          </cell>
          <cell r="DF193">
            <v>0</v>
          </cell>
          <cell r="DG193">
            <v>0</v>
          </cell>
          <cell r="DH193">
            <v>3</v>
          </cell>
          <cell r="DI193">
            <v>187</v>
          </cell>
          <cell r="DK193">
            <v>39</v>
          </cell>
          <cell r="DL193">
            <v>724.5</v>
          </cell>
          <cell r="DM193">
            <v>60</v>
          </cell>
          <cell r="DO193">
            <v>474.21999999999997</v>
          </cell>
          <cell r="DQ193">
            <v>666</v>
          </cell>
          <cell r="DR193">
            <v>484</v>
          </cell>
          <cell r="DS193">
            <v>87</v>
          </cell>
          <cell r="DT193">
            <v>12</v>
          </cell>
          <cell r="DU193">
            <v>12</v>
          </cell>
          <cell r="DV193">
            <v>15</v>
          </cell>
          <cell r="DW193">
            <v>0</v>
          </cell>
          <cell r="DX193" t="str">
            <v>наружные</v>
          </cell>
          <cell r="EE193">
            <v>12</v>
          </cell>
          <cell r="EF193">
            <v>22.1</v>
          </cell>
          <cell r="EG193">
            <v>6</v>
          </cell>
          <cell r="EH193">
            <v>28.799999999999997</v>
          </cell>
          <cell r="EI193">
            <v>5.76</v>
          </cell>
          <cell r="EK193">
            <v>8.370000000000001</v>
          </cell>
          <cell r="EL193">
            <v>3.5999999999999996</v>
          </cell>
          <cell r="EM193">
            <v>13.200000000000001</v>
          </cell>
          <cell r="EN193">
            <v>6.5</v>
          </cell>
          <cell r="EO193">
            <v>0</v>
          </cell>
          <cell r="EP193">
            <v>0</v>
          </cell>
          <cell r="EQ193">
            <v>134</v>
          </cell>
          <cell r="ER193">
            <v>0</v>
          </cell>
          <cell r="ES193" t="str">
            <v>нет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FH193">
            <v>0</v>
          </cell>
          <cell r="FI193">
            <v>4</v>
          </cell>
        </row>
        <row r="194">
          <cell r="A194">
            <v>20982</v>
          </cell>
          <cell r="B194" t="str">
            <v>Профсоюзная ул. д. 47</v>
          </cell>
          <cell r="C194" t="str">
            <v>Профсоюзная ул.</v>
          </cell>
          <cell r="D194">
            <v>47</v>
          </cell>
          <cell r="F194" t="str">
            <v>Протокол общего собрания собственников</v>
          </cell>
          <cell r="I194" t="str">
            <v>-</v>
          </cell>
          <cell r="K194" t="str">
            <v>-</v>
          </cell>
          <cell r="L194" t="str">
            <v>договор</v>
          </cell>
          <cell r="M194" t="str">
            <v>за счет регионального оператора</v>
          </cell>
          <cell r="N194">
            <v>1962</v>
          </cell>
          <cell r="O194">
            <v>1962</v>
          </cell>
          <cell r="P194" t="str">
            <v>I-510</v>
          </cell>
          <cell r="Q194" t="str">
            <v>МКД</v>
          </cell>
          <cell r="R194">
            <v>5</v>
          </cell>
          <cell r="S194">
            <v>5</v>
          </cell>
          <cell r="T194">
            <v>4</v>
          </cell>
          <cell r="W194">
            <v>80</v>
          </cell>
          <cell r="X194">
            <v>80</v>
          </cell>
          <cell r="Y194">
            <v>0</v>
          </cell>
          <cell r="Z194">
            <v>0</v>
          </cell>
          <cell r="AA194">
            <v>20</v>
          </cell>
          <cell r="AB194">
            <v>36</v>
          </cell>
          <cell r="AC194">
            <v>0</v>
          </cell>
          <cell r="AD194">
            <v>0</v>
          </cell>
          <cell r="AE194">
            <v>0</v>
          </cell>
          <cell r="AF194">
            <v>1</v>
          </cell>
          <cell r="AG194">
            <v>1</v>
          </cell>
          <cell r="AH194">
            <v>3603.7</v>
          </cell>
          <cell r="AI194">
            <v>3603.7</v>
          </cell>
          <cell r="AJ194">
            <v>0</v>
          </cell>
          <cell r="AK194">
            <v>2150.4</v>
          </cell>
          <cell r="AL194">
            <v>397</v>
          </cell>
          <cell r="AM194">
            <v>340</v>
          </cell>
          <cell r="AN194">
            <v>8</v>
          </cell>
          <cell r="AP194">
            <v>901.2</v>
          </cell>
          <cell r="AQ194">
            <v>137.53</v>
          </cell>
          <cell r="AR194">
            <v>210.47</v>
          </cell>
          <cell r="AS194">
            <v>0</v>
          </cell>
          <cell r="AT194" t="str">
            <v>Панельные</v>
          </cell>
          <cell r="AU194" t="str">
            <v>рубероид</v>
          </cell>
          <cell r="AV194">
            <v>80</v>
          </cell>
          <cell r="AZ194" t="str">
            <v>нет</v>
          </cell>
          <cell r="BA194" t="str">
            <v>-</v>
          </cell>
          <cell r="BB194" t="str">
            <v>-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 t="str">
            <v>-</v>
          </cell>
          <cell r="BK194" t="str">
            <v>-</v>
          </cell>
          <cell r="BL194" t="str">
            <v>-</v>
          </cell>
          <cell r="BM194" t="str">
            <v>-</v>
          </cell>
          <cell r="BN194" t="str">
            <v>-</v>
          </cell>
          <cell r="BO194" t="str">
            <v>-</v>
          </cell>
          <cell r="BP194" t="str">
            <v>-</v>
          </cell>
          <cell r="BQ194" t="str">
            <v>ленточный</v>
          </cell>
          <cell r="BS194" t="str">
            <v>Железобетонные</v>
          </cell>
          <cell r="BT194">
            <v>7760</v>
          </cell>
          <cell r="BU194">
            <v>5</v>
          </cell>
          <cell r="BV194" t="str">
            <v>Панельные</v>
          </cell>
          <cell r="BW194">
            <v>985</v>
          </cell>
          <cell r="BX194">
            <v>394</v>
          </cell>
          <cell r="BY194">
            <v>985</v>
          </cell>
          <cell r="BZ194">
            <v>394</v>
          </cell>
          <cell r="CA194" t="str">
            <v xml:space="preserve">окрашенный </v>
          </cell>
          <cell r="CB194">
            <v>1852</v>
          </cell>
          <cell r="CC194">
            <v>1722</v>
          </cell>
          <cell r="CD194">
            <v>1</v>
          </cell>
          <cell r="CE194">
            <v>991</v>
          </cell>
          <cell r="CF194" t="str">
            <v>не скатная</v>
          </cell>
          <cell r="CG194">
            <v>160</v>
          </cell>
          <cell r="CH194">
            <v>253</v>
          </cell>
          <cell r="CI194">
            <v>901.2</v>
          </cell>
          <cell r="CK194">
            <v>0</v>
          </cell>
          <cell r="CL194">
            <v>0</v>
          </cell>
          <cell r="CM194">
            <v>0</v>
          </cell>
          <cell r="CR194">
            <v>0</v>
          </cell>
          <cell r="CZ194">
            <v>1</v>
          </cell>
          <cell r="DA194">
            <v>1</v>
          </cell>
          <cell r="DB194">
            <v>162</v>
          </cell>
          <cell r="DC194">
            <v>400</v>
          </cell>
          <cell r="DD194">
            <v>48</v>
          </cell>
          <cell r="DE194">
            <v>2032</v>
          </cell>
          <cell r="DF194">
            <v>0</v>
          </cell>
          <cell r="DG194">
            <v>0</v>
          </cell>
          <cell r="DH194">
            <v>4</v>
          </cell>
          <cell r="DI194">
            <v>248</v>
          </cell>
          <cell r="DK194">
            <v>85</v>
          </cell>
          <cell r="DL194">
            <v>935</v>
          </cell>
          <cell r="DM194">
            <v>80</v>
          </cell>
          <cell r="DO194">
            <v>967</v>
          </cell>
          <cell r="DQ194">
            <v>648</v>
          </cell>
          <cell r="DR194">
            <v>594</v>
          </cell>
          <cell r="DS194">
            <v>87</v>
          </cell>
          <cell r="DT194">
            <v>16</v>
          </cell>
          <cell r="DU194">
            <v>16</v>
          </cell>
          <cell r="DV194">
            <v>16</v>
          </cell>
          <cell r="DW194">
            <v>0</v>
          </cell>
          <cell r="DX194" t="str">
            <v>наружные</v>
          </cell>
          <cell r="EE194">
            <v>32</v>
          </cell>
          <cell r="EF194">
            <v>29.44</v>
          </cell>
          <cell r="EG194">
            <v>8</v>
          </cell>
          <cell r="EH194">
            <v>38.4</v>
          </cell>
          <cell r="EI194">
            <v>7.68</v>
          </cell>
          <cell r="EK194">
            <v>11.16</v>
          </cell>
          <cell r="EL194">
            <v>4.8</v>
          </cell>
          <cell r="EM194">
            <v>17.600000000000001</v>
          </cell>
          <cell r="EN194">
            <v>9.1</v>
          </cell>
          <cell r="EO194">
            <v>0</v>
          </cell>
          <cell r="EP194">
            <v>0</v>
          </cell>
          <cell r="EQ194">
            <v>204</v>
          </cell>
          <cell r="ER194">
            <v>0</v>
          </cell>
          <cell r="ES194" t="str">
            <v>нет</v>
          </cell>
          <cell r="ET194">
            <v>0</v>
          </cell>
          <cell r="EU194">
            <v>0</v>
          </cell>
          <cell r="EV194">
            <v>1</v>
          </cell>
          <cell r="EW194">
            <v>0</v>
          </cell>
          <cell r="EX194">
            <v>0</v>
          </cell>
          <cell r="EY194">
            <v>4</v>
          </cell>
          <cell r="FH194">
            <v>0</v>
          </cell>
          <cell r="FI194">
            <v>5</v>
          </cell>
        </row>
        <row r="195">
          <cell r="A195">
            <v>20984</v>
          </cell>
          <cell r="B195" t="str">
            <v>Профсоюзная ул. д. 48 к. 1</v>
          </cell>
          <cell r="C195" t="str">
            <v>Профсоюзная ул.</v>
          </cell>
          <cell r="D195">
            <v>48</v>
          </cell>
          <cell r="E195">
            <v>1</v>
          </cell>
          <cell r="F195" t="str">
            <v>Протокол общего собрания собственников</v>
          </cell>
          <cell r="I195" t="str">
            <v>-</v>
          </cell>
          <cell r="K195" t="str">
            <v>-</v>
          </cell>
          <cell r="L195" t="str">
            <v>договор</v>
          </cell>
          <cell r="M195" t="str">
            <v>за счет регионального оператора</v>
          </cell>
          <cell r="N195">
            <v>1961</v>
          </cell>
          <cell r="O195">
            <v>1961</v>
          </cell>
          <cell r="P195" t="str">
            <v>I-515</v>
          </cell>
          <cell r="Q195" t="str">
            <v>МКД</v>
          </cell>
          <cell r="R195">
            <v>5</v>
          </cell>
          <cell r="S195">
            <v>5</v>
          </cell>
          <cell r="T195">
            <v>4</v>
          </cell>
          <cell r="W195">
            <v>80</v>
          </cell>
          <cell r="X195">
            <v>80</v>
          </cell>
          <cell r="Y195">
            <v>0</v>
          </cell>
          <cell r="Z195">
            <v>0</v>
          </cell>
          <cell r="AA195">
            <v>20</v>
          </cell>
          <cell r="AB195">
            <v>36</v>
          </cell>
          <cell r="AC195">
            <v>0</v>
          </cell>
          <cell r="AD195">
            <v>0</v>
          </cell>
          <cell r="AE195">
            <v>0</v>
          </cell>
          <cell r="AF195">
            <v>1</v>
          </cell>
          <cell r="AG195">
            <v>1</v>
          </cell>
          <cell r="AH195">
            <v>3510.2</v>
          </cell>
          <cell r="AI195">
            <v>3510.2</v>
          </cell>
          <cell r="AJ195">
            <v>0</v>
          </cell>
          <cell r="AK195">
            <v>2211.96</v>
          </cell>
          <cell r="AL195">
            <v>397</v>
          </cell>
          <cell r="AM195">
            <v>390</v>
          </cell>
          <cell r="AN195">
            <v>8</v>
          </cell>
          <cell r="AP195">
            <v>906.98</v>
          </cell>
          <cell r="AQ195">
            <v>156.66</v>
          </cell>
          <cell r="AR195">
            <v>241.34</v>
          </cell>
          <cell r="AS195">
            <v>0</v>
          </cell>
          <cell r="AT195" t="str">
            <v>Панельные</v>
          </cell>
          <cell r="AU195" t="str">
            <v>мягкая</v>
          </cell>
          <cell r="AV195">
            <v>80</v>
          </cell>
          <cell r="AZ195" t="str">
            <v>нет</v>
          </cell>
          <cell r="BA195" t="str">
            <v>-</v>
          </cell>
          <cell r="BB195" t="str">
            <v>-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 t="str">
            <v>-</v>
          </cell>
          <cell r="BK195" t="str">
            <v>-</v>
          </cell>
          <cell r="BL195" t="str">
            <v>-</v>
          </cell>
          <cell r="BM195" t="str">
            <v>-</v>
          </cell>
          <cell r="BN195" t="str">
            <v>-</v>
          </cell>
          <cell r="BO195" t="str">
            <v>-</v>
          </cell>
          <cell r="BP195" t="str">
            <v>-</v>
          </cell>
          <cell r="BQ195" t="str">
            <v>ленточный</v>
          </cell>
          <cell r="BS195" t="str">
            <v>Железобетонные</v>
          </cell>
          <cell r="BT195">
            <v>7760</v>
          </cell>
          <cell r="BU195">
            <v>5</v>
          </cell>
          <cell r="BV195" t="str">
            <v>Панельные</v>
          </cell>
          <cell r="BW195">
            <v>985</v>
          </cell>
          <cell r="BX195">
            <v>394</v>
          </cell>
          <cell r="BY195">
            <v>985</v>
          </cell>
          <cell r="BZ195">
            <v>394</v>
          </cell>
          <cell r="CA195" t="str">
            <v xml:space="preserve">окрашенный </v>
          </cell>
          <cell r="CB195">
            <v>1852</v>
          </cell>
          <cell r="CC195">
            <v>1722</v>
          </cell>
          <cell r="CD195">
            <v>1</v>
          </cell>
          <cell r="CE195">
            <v>1088</v>
          </cell>
          <cell r="CF195" t="str">
            <v>не скатная</v>
          </cell>
          <cell r="CG195">
            <v>160</v>
          </cell>
          <cell r="CH195">
            <v>253</v>
          </cell>
          <cell r="CI195">
            <v>906.98</v>
          </cell>
          <cell r="CK195">
            <v>0</v>
          </cell>
          <cell r="CL195">
            <v>0</v>
          </cell>
          <cell r="CM195">
            <v>0</v>
          </cell>
          <cell r="CR195">
            <v>0</v>
          </cell>
          <cell r="CZ195">
            <v>1</v>
          </cell>
          <cell r="DA195">
            <v>1</v>
          </cell>
          <cell r="DB195">
            <v>162</v>
          </cell>
          <cell r="DC195">
            <v>400</v>
          </cell>
          <cell r="DD195">
            <v>48</v>
          </cell>
          <cell r="DE195">
            <v>2032</v>
          </cell>
          <cell r="DF195">
            <v>0</v>
          </cell>
          <cell r="DG195">
            <v>0</v>
          </cell>
          <cell r="DH195">
            <v>4</v>
          </cell>
          <cell r="DI195">
            <v>248</v>
          </cell>
          <cell r="DK195">
            <v>85</v>
          </cell>
          <cell r="DL195">
            <v>935</v>
          </cell>
          <cell r="DM195">
            <v>80</v>
          </cell>
          <cell r="DO195">
            <v>967</v>
          </cell>
          <cell r="DQ195">
            <v>648</v>
          </cell>
          <cell r="DR195">
            <v>594</v>
          </cell>
          <cell r="DS195">
            <v>87</v>
          </cell>
          <cell r="DT195">
            <v>16</v>
          </cell>
          <cell r="DU195">
            <v>16</v>
          </cell>
          <cell r="DV195">
            <v>16</v>
          </cell>
          <cell r="DW195">
            <v>0</v>
          </cell>
          <cell r="DX195" t="str">
            <v>наружные</v>
          </cell>
          <cell r="EE195">
            <v>32</v>
          </cell>
          <cell r="EF195">
            <v>29.44</v>
          </cell>
          <cell r="EG195">
            <v>8</v>
          </cell>
          <cell r="EH195">
            <v>38.4</v>
          </cell>
          <cell r="EI195">
            <v>7.68</v>
          </cell>
          <cell r="EK195">
            <v>11.16</v>
          </cell>
          <cell r="EL195">
            <v>4.8</v>
          </cell>
          <cell r="EM195">
            <v>17.600000000000001</v>
          </cell>
          <cell r="EN195">
            <v>9.1</v>
          </cell>
          <cell r="EO195">
            <v>0</v>
          </cell>
          <cell r="EP195">
            <v>0</v>
          </cell>
          <cell r="EQ195">
            <v>199</v>
          </cell>
          <cell r="ER195">
            <v>0</v>
          </cell>
          <cell r="ES195" t="str">
            <v>нет</v>
          </cell>
          <cell r="ET195">
            <v>0</v>
          </cell>
          <cell r="EU195">
            <v>0</v>
          </cell>
          <cell r="EV195">
            <v>1</v>
          </cell>
          <cell r="EW195">
            <v>0</v>
          </cell>
          <cell r="EX195">
            <v>0</v>
          </cell>
          <cell r="EY195">
            <v>0</v>
          </cell>
          <cell r="FB195">
            <v>20</v>
          </cell>
          <cell r="FH195">
            <v>0</v>
          </cell>
          <cell r="FI195">
            <v>5</v>
          </cell>
        </row>
        <row r="196">
          <cell r="A196">
            <v>20985</v>
          </cell>
          <cell r="B196" t="str">
            <v>Профсоюзная ул. д. 48 к. 2</v>
          </cell>
          <cell r="C196" t="str">
            <v>Профсоюзная ул.</v>
          </cell>
          <cell r="D196">
            <v>48</v>
          </cell>
          <cell r="E196">
            <v>2</v>
          </cell>
          <cell r="F196" t="str">
            <v>Протокол общего собрания собственников</v>
          </cell>
          <cell r="I196" t="str">
            <v>-</v>
          </cell>
          <cell r="K196" t="str">
            <v>-</v>
          </cell>
          <cell r="L196" t="str">
            <v>договор</v>
          </cell>
          <cell r="M196" t="str">
            <v>за счет регионального оператора</v>
          </cell>
          <cell r="N196">
            <v>1961</v>
          </cell>
          <cell r="O196">
            <v>1961</v>
          </cell>
          <cell r="P196" t="str">
            <v>I-515</v>
          </cell>
          <cell r="Q196" t="str">
            <v>МКД</v>
          </cell>
          <cell r="R196">
            <v>5</v>
          </cell>
          <cell r="S196">
            <v>5</v>
          </cell>
          <cell r="T196">
            <v>4</v>
          </cell>
          <cell r="W196">
            <v>80</v>
          </cell>
          <cell r="X196">
            <v>80</v>
          </cell>
          <cell r="Y196">
            <v>0</v>
          </cell>
          <cell r="Z196">
            <v>0</v>
          </cell>
          <cell r="AA196">
            <v>20</v>
          </cell>
          <cell r="AB196">
            <v>36</v>
          </cell>
          <cell r="AC196">
            <v>0</v>
          </cell>
          <cell r="AD196">
            <v>0</v>
          </cell>
          <cell r="AE196">
            <v>0</v>
          </cell>
          <cell r="AF196">
            <v>1</v>
          </cell>
          <cell r="AG196">
            <v>1</v>
          </cell>
          <cell r="AH196">
            <v>3516.2</v>
          </cell>
          <cell r="AI196">
            <v>3516.2</v>
          </cell>
          <cell r="AJ196">
            <v>0</v>
          </cell>
          <cell r="AK196">
            <v>2197</v>
          </cell>
          <cell r="AL196">
            <v>397</v>
          </cell>
          <cell r="AM196">
            <v>402</v>
          </cell>
          <cell r="AN196">
            <v>8</v>
          </cell>
          <cell r="AP196">
            <v>893.5</v>
          </cell>
          <cell r="AQ196">
            <v>163.19</v>
          </cell>
          <cell r="AR196">
            <v>246.81</v>
          </cell>
          <cell r="AS196">
            <v>0</v>
          </cell>
          <cell r="AT196" t="str">
            <v>Панельные</v>
          </cell>
          <cell r="AU196" t="str">
            <v>рубероид</v>
          </cell>
          <cell r="AV196">
            <v>80</v>
          </cell>
          <cell r="AZ196" t="str">
            <v>нет</v>
          </cell>
          <cell r="BA196" t="str">
            <v>-</v>
          </cell>
          <cell r="BB196" t="str">
            <v>-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 t="str">
            <v>-</v>
          </cell>
          <cell r="BK196" t="str">
            <v>-</v>
          </cell>
          <cell r="BL196" t="str">
            <v>-</v>
          </cell>
          <cell r="BM196" t="str">
            <v>-</v>
          </cell>
          <cell r="BN196" t="str">
            <v>-</v>
          </cell>
          <cell r="BO196" t="str">
            <v>-</v>
          </cell>
          <cell r="BP196" t="str">
            <v>-</v>
          </cell>
          <cell r="BQ196" t="str">
            <v>ленточный</v>
          </cell>
          <cell r="BS196" t="str">
            <v>Железобетонные</v>
          </cell>
          <cell r="BT196">
            <v>7760</v>
          </cell>
          <cell r="BU196">
            <v>5</v>
          </cell>
          <cell r="BV196" t="str">
            <v>Панельные</v>
          </cell>
          <cell r="BW196">
            <v>985</v>
          </cell>
          <cell r="BX196">
            <v>394</v>
          </cell>
          <cell r="BY196">
            <v>985</v>
          </cell>
          <cell r="BZ196">
            <v>394</v>
          </cell>
          <cell r="CA196" t="str">
            <v xml:space="preserve">окрашенный </v>
          </cell>
          <cell r="CB196">
            <v>1852</v>
          </cell>
          <cell r="CC196">
            <v>1722</v>
          </cell>
          <cell r="CD196">
            <v>1</v>
          </cell>
          <cell r="CE196">
            <v>1117</v>
          </cell>
          <cell r="CF196" t="str">
            <v>не скатная</v>
          </cell>
          <cell r="CG196">
            <v>160</v>
          </cell>
          <cell r="CH196">
            <v>253</v>
          </cell>
          <cell r="CI196">
            <v>893.5</v>
          </cell>
          <cell r="CK196">
            <v>0</v>
          </cell>
          <cell r="CL196">
            <v>0</v>
          </cell>
          <cell r="CM196">
            <v>0</v>
          </cell>
          <cell r="CR196">
            <v>0</v>
          </cell>
          <cell r="CZ196">
            <v>1</v>
          </cell>
          <cell r="DA196">
            <v>1</v>
          </cell>
          <cell r="DB196">
            <v>162</v>
          </cell>
          <cell r="DC196">
            <v>400</v>
          </cell>
          <cell r="DD196">
            <v>48</v>
          </cell>
          <cell r="DE196">
            <v>2032</v>
          </cell>
          <cell r="DF196">
            <v>0</v>
          </cell>
          <cell r="DG196">
            <v>0</v>
          </cell>
          <cell r="DH196">
            <v>4</v>
          </cell>
          <cell r="DI196">
            <v>248</v>
          </cell>
          <cell r="DK196">
            <v>85</v>
          </cell>
          <cell r="DL196">
            <v>935</v>
          </cell>
          <cell r="DM196">
            <v>80</v>
          </cell>
          <cell r="DO196">
            <v>967</v>
          </cell>
          <cell r="DQ196">
            <v>648</v>
          </cell>
          <cell r="DR196">
            <v>594</v>
          </cell>
          <cell r="DS196">
            <v>87</v>
          </cell>
          <cell r="DT196">
            <v>16</v>
          </cell>
          <cell r="DU196">
            <v>16</v>
          </cell>
          <cell r="DV196">
            <v>16</v>
          </cell>
          <cell r="DW196">
            <v>0</v>
          </cell>
          <cell r="DX196" t="str">
            <v>наружные</v>
          </cell>
          <cell r="EE196">
            <v>32</v>
          </cell>
          <cell r="EF196">
            <v>29.44</v>
          </cell>
          <cell r="EG196">
            <v>8</v>
          </cell>
          <cell r="EH196">
            <v>38.4</v>
          </cell>
          <cell r="EI196">
            <v>7.68</v>
          </cell>
          <cell r="EK196">
            <v>11.16</v>
          </cell>
          <cell r="EL196">
            <v>4.8</v>
          </cell>
          <cell r="EM196">
            <v>17.600000000000001</v>
          </cell>
          <cell r="EN196">
            <v>9.1</v>
          </cell>
          <cell r="EO196">
            <v>0</v>
          </cell>
          <cell r="EP196">
            <v>0</v>
          </cell>
          <cell r="EQ196">
            <v>211</v>
          </cell>
          <cell r="ER196">
            <v>0</v>
          </cell>
          <cell r="ES196" t="str">
            <v>нет</v>
          </cell>
          <cell r="ET196">
            <v>0</v>
          </cell>
          <cell r="EU196">
            <v>0</v>
          </cell>
          <cell r="EV196">
            <v>1</v>
          </cell>
          <cell r="EW196">
            <v>0</v>
          </cell>
          <cell r="EX196">
            <v>0</v>
          </cell>
          <cell r="EY196">
            <v>0</v>
          </cell>
          <cell r="FH196">
            <v>0</v>
          </cell>
          <cell r="FI196">
            <v>5</v>
          </cell>
        </row>
        <row r="197">
          <cell r="A197">
            <v>20986</v>
          </cell>
          <cell r="B197" t="str">
            <v>Профсоюзная ул. д. 48 к. 3</v>
          </cell>
          <cell r="C197" t="str">
            <v>Профсоюзная ул.</v>
          </cell>
          <cell r="D197">
            <v>48</v>
          </cell>
          <cell r="E197">
            <v>3</v>
          </cell>
          <cell r="F197" t="str">
            <v>Протокол общего собрания собственников</v>
          </cell>
          <cell r="I197" t="str">
            <v>-</v>
          </cell>
          <cell r="K197" t="str">
            <v>-</v>
          </cell>
          <cell r="L197" t="str">
            <v>договор</v>
          </cell>
          <cell r="M197" t="str">
            <v>за счет регионального оператора</v>
          </cell>
          <cell r="N197">
            <v>1961</v>
          </cell>
          <cell r="O197">
            <v>1961</v>
          </cell>
          <cell r="P197" t="str">
            <v>I-515</v>
          </cell>
          <cell r="Q197" t="str">
            <v>МКД</v>
          </cell>
          <cell r="R197">
            <v>5</v>
          </cell>
          <cell r="S197">
            <v>5</v>
          </cell>
          <cell r="T197">
            <v>4</v>
          </cell>
          <cell r="W197">
            <v>81</v>
          </cell>
          <cell r="X197">
            <v>80</v>
          </cell>
          <cell r="Y197">
            <v>1</v>
          </cell>
          <cell r="Z197">
            <v>1</v>
          </cell>
          <cell r="AA197">
            <v>20</v>
          </cell>
          <cell r="AB197">
            <v>36</v>
          </cell>
          <cell r="AC197">
            <v>0</v>
          </cell>
          <cell r="AD197">
            <v>0</v>
          </cell>
          <cell r="AE197">
            <v>0</v>
          </cell>
          <cell r="AF197">
            <v>1</v>
          </cell>
          <cell r="AG197">
            <v>1</v>
          </cell>
          <cell r="AH197">
            <v>3543.1</v>
          </cell>
          <cell r="AI197">
            <v>3536.7</v>
          </cell>
          <cell r="AJ197">
            <v>6.4</v>
          </cell>
          <cell r="AK197">
            <v>2199.6</v>
          </cell>
          <cell r="AL197">
            <v>397</v>
          </cell>
          <cell r="AM197">
            <v>384</v>
          </cell>
          <cell r="AP197">
            <v>907.8</v>
          </cell>
          <cell r="AQ197">
            <v>155.69</v>
          </cell>
          <cell r="AR197">
            <v>228.31</v>
          </cell>
          <cell r="AS197">
            <v>0</v>
          </cell>
          <cell r="AT197" t="str">
            <v>Панельные</v>
          </cell>
          <cell r="AU197" t="str">
            <v>рубероид</v>
          </cell>
          <cell r="AV197">
            <v>80</v>
          </cell>
          <cell r="AZ197" t="str">
            <v>нет</v>
          </cell>
          <cell r="BA197" t="str">
            <v>-</v>
          </cell>
          <cell r="BB197" t="str">
            <v>-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 t="str">
            <v>-</v>
          </cell>
          <cell r="BK197" t="str">
            <v>-</v>
          </cell>
          <cell r="BL197" t="str">
            <v>-</v>
          </cell>
          <cell r="BM197" t="str">
            <v>-</v>
          </cell>
          <cell r="BN197" t="str">
            <v>-</v>
          </cell>
          <cell r="BO197" t="str">
            <v>-</v>
          </cell>
          <cell r="BP197" t="str">
            <v>-</v>
          </cell>
          <cell r="BQ197" t="str">
            <v>ленточный</v>
          </cell>
          <cell r="BS197" t="str">
            <v>Железобетонные</v>
          </cell>
          <cell r="BT197">
            <v>7760</v>
          </cell>
          <cell r="BU197">
            <v>5</v>
          </cell>
          <cell r="BV197" t="str">
            <v>Панельные</v>
          </cell>
          <cell r="BW197">
            <v>985</v>
          </cell>
          <cell r="BX197">
            <v>394</v>
          </cell>
          <cell r="BY197">
            <v>985</v>
          </cell>
          <cell r="BZ197">
            <v>394</v>
          </cell>
          <cell r="CA197" t="str">
            <v xml:space="preserve">окрашенный </v>
          </cell>
          <cell r="CB197">
            <v>1852</v>
          </cell>
          <cell r="CC197">
            <v>1722</v>
          </cell>
          <cell r="CD197">
            <v>1</v>
          </cell>
          <cell r="CE197">
            <v>1135</v>
          </cell>
          <cell r="CF197" t="str">
            <v>не скатная</v>
          </cell>
          <cell r="CG197">
            <v>160</v>
          </cell>
          <cell r="CH197">
            <v>253</v>
          </cell>
          <cell r="CI197">
            <v>907.8</v>
          </cell>
          <cell r="CK197">
            <v>0</v>
          </cell>
          <cell r="CL197">
            <v>0</v>
          </cell>
          <cell r="CM197">
            <v>0</v>
          </cell>
          <cell r="CR197">
            <v>0</v>
          </cell>
          <cell r="CZ197">
            <v>1</v>
          </cell>
          <cell r="DA197">
            <v>1</v>
          </cell>
          <cell r="DB197">
            <v>162</v>
          </cell>
          <cell r="DC197">
            <v>400</v>
          </cell>
          <cell r="DD197">
            <v>48</v>
          </cell>
          <cell r="DE197">
            <v>2032</v>
          </cell>
          <cell r="DF197">
            <v>0</v>
          </cell>
          <cell r="DG197">
            <v>0</v>
          </cell>
          <cell r="DH197">
            <v>4</v>
          </cell>
          <cell r="DI197">
            <v>248</v>
          </cell>
          <cell r="DK197">
            <v>85</v>
          </cell>
          <cell r="DL197">
            <v>935</v>
          </cell>
          <cell r="DM197">
            <v>80</v>
          </cell>
          <cell r="DO197">
            <v>967</v>
          </cell>
          <cell r="DQ197">
            <v>648</v>
          </cell>
          <cell r="DR197">
            <v>594</v>
          </cell>
          <cell r="DS197">
            <v>87</v>
          </cell>
          <cell r="DT197">
            <v>16</v>
          </cell>
          <cell r="DU197">
            <v>16</v>
          </cell>
          <cell r="DV197">
            <v>16</v>
          </cell>
          <cell r="DW197">
            <v>0</v>
          </cell>
          <cell r="DX197" t="str">
            <v>наружные</v>
          </cell>
          <cell r="EE197">
            <v>32</v>
          </cell>
          <cell r="EF197">
            <v>29.44</v>
          </cell>
          <cell r="EG197">
            <v>8</v>
          </cell>
          <cell r="EH197">
            <v>38.4</v>
          </cell>
          <cell r="EI197">
            <v>7.68</v>
          </cell>
          <cell r="EK197">
            <v>11.16</v>
          </cell>
          <cell r="EL197">
            <v>4.8</v>
          </cell>
          <cell r="EM197">
            <v>17.600000000000001</v>
          </cell>
          <cell r="EN197">
            <v>9.1</v>
          </cell>
          <cell r="EO197">
            <v>0</v>
          </cell>
          <cell r="EP197">
            <v>0</v>
          </cell>
          <cell r="EQ197">
            <v>187</v>
          </cell>
          <cell r="ER197">
            <v>0</v>
          </cell>
          <cell r="ES197" t="str">
            <v>нет</v>
          </cell>
          <cell r="ET197">
            <v>0</v>
          </cell>
          <cell r="EU197">
            <v>0</v>
          </cell>
          <cell r="EV197">
            <v>1</v>
          </cell>
          <cell r="EW197">
            <v>0</v>
          </cell>
          <cell r="EX197">
            <v>0</v>
          </cell>
          <cell r="EY197">
            <v>0</v>
          </cell>
          <cell r="FH197">
            <v>0</v>
          </cell>
          <cell r="FI197">
            <v>5</v>
          </cell>
        </row>
        <row r="198">
          <cell r="A198">
            <v>20987</v>
          </cell>
          <cell r="B198" t="str">
            <v>Профсоюзная ул. д. 48 к. 4</v>
          </cell>
          <cell r="C198" t="str">
            <v>Профсоюзная ул.</v>
          </cell>
          <cell r="D198">
            <v>48</v>
          </cell>
          <cell r="E198">
            <v>4</v>
          </cell>
          <cell r="F198" t="str">
            <v>Протокол общего собрания собственников</v>
          </cell>
          <cell r="I198" t="str">
            <v>-</v>
          </cell>
          <cell r="K198" t="str">
            <v>-</v>
          </cell>
          <cell r="L198" t="str">
            <v>договор</v>
          </cell>
          <cell r="M198" t="str">
            <v>за счет регионального оператора</v>
          </cell>
          <cell r="N198">
            <v>1961</v>
          </cell>
          <cell r="O198">
            <v>1961</v>
          </cell>
          <cell r="P198" t="str">
            <v>I-515</v>
          </cell>
          <cell r="Q198" t="str">
            <v>МКД</v>
          </cell>
          <cell r="R198">
            <v>5</v>
          </cell>
          <cell r="S198">
            <v>5</v>
          </cell>
          <cell r="T198">
            <v>4</v>
          </cell>
          <cell r="W198">
            <v>80</v>
          </cell>
          <cell r="X198">
            <v>80</v>
          </cell>
          <cell r="Y198">
            <v>0</v>
          </cell>
          <cell r="Z198">
            <v>0</v>
          </cell>
          <cell r="AA198">
            <v>20</v>
          </cell>
          <cell r="AB198">
            <v>36</v>
          </cell>
          <cell r="AC198">
            <v>0</v>
          </cell>
          <cell r="AD198">
            <v>0</v>
          </cell>
          <cell r="AE198">
            <v>0</v>
          </cell>
          <cell r="AF198">
            <v>1</v>
          </cell>
          <cell r="AG198">
            <v>1</v>
          </cell>
          <cell r="AH198">
            <v>3560.3</v>
          </cell>
          <cell r="AI198">
            <v>3560.3</v>
          </cell>
          <cell r="AJ198">
            <v>0</v>
          </cell>
          <cell r="AK198">
            <v>2259.4</v>
          </cell>
          <cell r="AL198">
            <v>397</v>
          </cell>
          <cell r="AM198">
            <v>393</v>
          </cell>
          <cell r="AN198">
            <v>72</v>
          </cell>
          <cell r="AP198">
            <v>897.2</v>
          </cell>
          <cell r="AQ198">
            <v>182.26</v>
          </cell>
          <cell r="AR198">
            <v>282.74</v>
          </cell>
          <cell r="AS198">
            <v>0</v>
          </cell>
          <cell r="AT198" t="str">
            <v>Панельные</v>
          </cell>
          <cell r="AU198" t="str">
            <v>рубероид</v>
          </cell>
          <cell r="AV198">
            <v>80</v>
          </cell>
          <cell r="AZ198" t="str">
            <v>нет</v>
          </cell>
          <cell r="BA198" t="str">
            <v>-</v>
          </cell>
          <cell r="BB198" t="str">
            <v>-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 t="str">
            <v>-</v>
          </cell>
          <cell r="BK198" t="str">
            <v>-</v>
          </cell>
          <cell r="BL198" t="str">
            <v>-</v>
          </cell>
          <cell r="BM198" t="str">
            <v>-</v>
          </cell>
          <cell r="BN198" t="str">
            <v>-</v>
          </cell>
          <cell r="BO198" t="str">
            <v>-</v>
          </cell>
          <cell r="BP198" t="str">
            <v>-</v>
          </cell>
          <cell r="BQ198" t="str">
            <v>ленточный</v>
          </cell>
          <cell r="BS198" t="str">
            <v>Железобетонные</v>
          </cell>
          <cell r="BT198">
            <v>7760</v>
          </cell>
          <cell r="BU198">
            <v>5</v>
          </cell>
          <cell r="BV198" t="str">
            <v>Панельные</v>
          </cell>
          <cell r="BW198">
            <v>985</v>
          </cell>
          <cell r="BX198">
            <v>394</v>
          </cell>
          <cell r="BY198">
            <v>985</v>
          </cell>
          <cell r="BZ198">
            <v>394</v>
          </cell>
          <cell r="CA198" t="str">
            <v xml:space="preserve">окрашенный </v>
          </cell>
          <cell r="CB198">
            <v>1852</v>
          </cell>
          <cell r="CC198">
            <v>1722</v>
          </cell>
          <cell r="CD198">
            <v>1</v>
          </cell>
          <cell r="CE198">
            <v>1122</v>
          </cell>
          <cell r="CF198" t="str">
            <v>не скатная</v>
          </cell>
          <cell r="CG198">
            <v>160</v>
          </cell>
          <cell r="CH198">
            <v>253</v>
          </cell>
          <cell r="CI198">
            <v>897.2</v>
          </cell>
          <cell r="CK198">
            <v>0</v>
          </cell>
          <cell r="CL198">
            <v>0</v>
          </cell>
          <cell r="CM198">
            <v>0</v>
          </cell>
          <cell r="CR198">
            <v>0</v>
          </cell>
          <cell r="CZ198">
            <v>1</v>
          </cell>
          <cell r="DA198">
            <v>1</v>
          </cell>
          <cell r="DB198">
            <v>162</v>
          </cell>
          <cell r="DC198">
            <v>400</v>
          </cell>
          <cell r="DD198">
            <v>48</v>
          </cell>
          <cell r="DE198">
            <v>2032</v>
          </cell>
          <cell r="DF198">
            <v>0</v>
          </cell>
          <cell r="DG198">
            <v>0</v>
          </cell>
          <cell r="DH198">
            <v>4</v>
          </cell>
          <cell r="DI198">
            <v>248</v>
          </cell>
          <cell r="DK198">
            <v>85</v>
          </cell>
          <cell r="DL198">
            <v>935</v>
          </cell>
          <cell r="DM198">
            <v>80</v>
          </cell>
          <cell r="DO198">
            <v>967</v>
          </cell>
          <cell r="DQ198">
            <v>648</v>
          </cell>
          <cell r="DR198">
            <v>594</v>
          </cell>
          <cell r="DS198">
            <v>87</v>
          </cell>
          <cell r="DT198">
            <v>16</v>
          </cell>
          <cell r="DU198">
            <v>16</v>
          </cell>
          <cell r="DV198">
            <v>16</v>
          </cell>
          <cell r="DW198">
            <v>0</v>
          </cell>
          <cell r="DX198" t="str">
            <v>наружные</v>
          </cell>
          <cell r="EE198">
            <v>32</v>
          </cell>
          <cell r="EF198">
            <v>29.44</v>
          </cell>
          <cell r="EG198">
            <v>8</v>
          </cell>
          <cell r="EH198">
            <v>38.4</v>
          </cell>
          <cell r="EI198">
            <v>7.68</v>
          </cell>
          <cell r="EK198">
            <v>11.16</v>
          </cell>
          <cell r="EL198">
            <v>4.8</v>
          </cell>
          <cell r="EM198">
            <v>17.600000000000001</v>
          </cell>
          <cell r="EN198">
            <v>9.1</v>
          </cell>
          <cell r="EO198">
            <v>0</v>
          </cell>
          <cell r="EP198">
            <v>0</v>
          </cell>
          <cell r="EQ198">
            <v>184</v>
          </cell>
          <cell r="ER198">
            <v>0</v>
          </cell>
          <cell r="ES198" t="str">
            <v>нет</v>
          </cell>
          <cell r="ET198">
            <v>0</v>
          </cell>
          <cell r="EU198">
            <v>0</v>
          </cell>
          <cell r="EV198">
            <v>1</v>
          </cell>
          <cell r="EW198">
            <v>0</v>
          </cell>
          <cell r="EX198">
            <v>0</v>
          </cell>
          <cell r="EY198">
            <v>0</v>
          </cell>
          <cell r="FH198">
            <v>0</v>
          </cell>
          <cell r="FI198">
            <v>5</v>
          </cell>
        </row>
        <row r="199">
          <cell r="A199">
            <v>20988</v>
          </cell>
          <cell r="B199" t="str">
            <v>Профсоюзная ул. д. 49</v>
          </cell>
          <cell r="C199" t="str">
            <v>Профсоюзная ул.</v>
          </cell>
          <cell r="D199">
            <v>49</v>
          </cell>
          <cell r="F199" t="str">
            <v>Протокол общего собрания собственников</v>
          </cell>
          <cell r="I199" t="str">
            <v>-</v>
          </cell>
          <cell r="K199" t="str">
            <v>-</v>
          </cell>
          <cell r="L199" t="str">
            <v>договор</v>
          </cell>
          <cell r="M199" t="str">
            <v>за счет регионального оператора</v>
          </cell>
          <cell r="N199">
            <v>1962</v>
          </cell>
          <cell r="O199">
            <v>1962</v>
          </cell>
          <cell r="P199" t="str">
            <v>I-510</v>
          </cell>
          <cell r="Q199" t="str">
            <v>МКД</v>
          </cell>
          <cell r="R199">
            <v>5</v>
          </cell>
          <cell r="S199">
            <v>5</v>
          </cell>
          <cell r="T199">
            <v>4</v>
          </cell>
          <cell r="W199">
            <v>80</v>
          </cell>
          <cell r="X199">
            <v>80</v>
          </cell>
          <cell r="Y199">
            <v>0</v>
          </cell>
          <cell r="Z199">
            <v>0</v>
          </cell>
          <cell r="AA199">
            <v>20</v>
          </cell>
          <cell r="AB199">
            <v>36</v>
          </cell>
          <cell r="AC199">
            <v>0</v>
          </cell>
          <cell r="AD199">
            <v>0</v>
          </cell>
          <cell r="AE199">
            <v>0</v>
          </cell>
          <cell r="AF199">
            <v>1</v>
          </cell>
          <cell r="AG199">
            <v>1</v>
          </cell>
          <cell r="AH199">
            <v>3514.6000000000026</v>
          </cell>
          <cell r="AI199">
            <v>3514.6000000000026</v>
          </cell>
          <cell r="AJ199">
            <v>0</v>
          </cell>
          <cell r="AK199">
            <v>2183.1999999999998</v>
          </cell>
          <cell r="AL199">
            <v>397</v>
          </cell>
          <cell r="AM199">
            <v>371</v>
          </cell>
          <cell r="AN199">
            <v>8</v>
          </cell>
          <cell r="AP199">
            <v>902.1</v>
          </cell>
          <cell r="AQ199">
            <v>144.57</v>
          </cell>
          <cell r="AR199">
            <v>234.43</v>
          </cell>
          <cell r="AS199">
            <v>0</v>
          </cell>
          <cell r="AT199" t="str">
            <v>Панельные</v>
          </cell>
          <cell r="AU199" t="str">
            <v>рубероид</v>
          </cell>
          <cell r="AV199">
            <v>80</v>
          </cell>
          <cell r="AZ199" t="str">
            <v>нет</v>
          </cell>
          <cell r="BA199" t="str">
            <v>-</v>
          </cell>
          <cell r="BB199" t="str">
            <v>-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 t="str">
            <v>-</v>
          </cell>
          <cell r="BK199" t="str">
            <v>-</v>
          </cell>
          <cell r="BL199" t="str">
            <v>-</v>
          </cell>
          <cell r="BM199" t="str">
            <v>-</v>
          </cell>
          <cell r="BN199" t="str">
            <v>-</v>
          </cell>
          <cell r="BO199" t="str">
            <v>-</v>
          </cell>
          <cell r="BP199" t="str">
            <v>-</v>
          </cell>
          <cell r="BQ199" t="str">
            <v>ленточный</v>
          </cell>
          <cell r="BS199" t="str">
            <v>Железобетонные</v>
          </cell>
          <cell r="BT199">
            <v>7760</v>
          </cell>
          <cell r="BU199">
            <v>5</v>
          </cell>
          <cell r="BV199" t="str">
            <v>Панельные</v>
          </cell>
          <cell r="BW199">
            <v>985</v>
          </cell>
          <cell r="BX199">
            <v>394</v>
          </cell>
          <cell r="BY199">
            <v>985</v>
          </cell>
          <cell r="BZ199">
            <v>394</v>
          </cell>
          <cell r="CA199" t="str">
            <v xml:space="preserve">окрашенный </v>
          </cell>
          <cell r="CB199">
            <v>1852</v>
          </cell>
          <cell r="CC199">
            <v>1722</v>
          </cell>
          <cell r="CD199">
            <v>1</v>
          </cell>
          <cell r="CE199">
            <v>992</v>
          </cell>
          <cell r="CF199" t="str">
            <v>не скатная</v>
          </cell>
          <cell r="CG199">
            <v>160</v>
          </cell>
          <cell r="CH199">
            <v>253</v>
          </cell>
          <cell r="CI199">
            <v>902.1</v>
          </cell>
          <cell r="CK199">
            <v>0</v>
          </cell>
          <cell r="CL199">
            <v>0</v>
          </cell>
          <cell r="CM199">
            <v>0</v>
          </cell>
          <cell r="CR199">
            <v>0</v>
          </cell>
          <cell r="CZ199">
            <v>1</v>
          </cell>
          <cell r="DA199">
            <v>1</v>
          </cell>
          <cell r="DB199">
            <v>162</v>
          </cell>
          <cell r="DC199">
            <v>400</v>
          </cell>
          <cell r="DD199">
            <v>48</v>
          </cell>
          <cell r="DE199">
            <v>2032</v>
          </cell>
          <cell r="DF199">
            <v>0</v>
          </cell>
          <cell r="DG199">
            <v>0</v>
          </cell>
          <cell r="DH199">
            <v>4</v>
          </cell>
          <cell r="DI199">
            <v>248</v>
          </cell>
          <cell r="DK199">
            <v>85</v>
          </cell>
          <cell r="DL199">
            <v>935</v>
          </cell>
          <cell r="DM199">
            <v>80</v>
          </cell>
          <cell r="DO199">
            <v>967</v>
          </cell>
          <cell r="DQ199">
            <v>648</v>
          </cell>
          <cell r="DR199">
            <v>594</v>
          </cell>
          <cell r="DS199">
            <v>87</v>
          </cell>
          <cell r="DT199">
            <v>16</v>
          </cell>
          <cell r="DU199">
            <v>16</v>
          </cell>
          <cell r="DV199">
            <v>16</v>
          </cell>
          <cell r="DW199">
            <v>0</v>
          </cell>
          <cell r="DX199" t="str">
            <v>наружные</v>
          </cell>
          <cell r="EE199">
            <v>32</v>
          </cell>
          <cell r="EF199">
            <v>29.44</v>
          </cell>
          <cell r="EG199">
            <v>8</v>
          </cell>
          <cell r="EH199">
            <v>38.4</v>
          </cell>
          <cell r="EI199">
            <v>7.68</v>
          </cell>
          <cell r="EK199">
            <v>11.16</v>
          </cell>
          <cell r="EL199">
            <v>4.8</v>
          </cell>
          <cell r="EM199">
            <v>17.600000000000001</v>
          </cell>
          <cell r="EN199">
            <v>9.1</v>
          </cell>
          <cell r="EO199">
            <v>0</v>
          </cell>
          <cell r="EP199">
            <v>0</v>
          </cell>
          <cell r="EQ199">
            <v>268</v>
          </cell>
          <cell r="ER199">
            <v>0</v>
          </cell>
          <cell r="ES199" t="str">
            <v>нет</v>
          </cell>
          <cell r="ET199">
            <v>0</v>
          </cell>
          <cell r="EU199">
            <v>0</v>
          </cell>
          <cell r="EV199">
            <v>1</v>
          </cell>
          <cell r="EW199">
            <v>0</v>
          </cell>
          <cell r="EX199">
            <v>0</v>
          </cell>
          <cell r="EY199">
            <v>1</v>
          </cell>
          <cell r="FH199">
            <v>0</v>
          </cell>
          <cell r="FI199">
            <v>5</v>
          </cell>
        </row>
        <row r="200">
          <cell r="A200">
            <v>20989</v>
          </cell>
          <cell r="B200" t="str">
            <v>Профсоюзная ул. д. 51</v>
          </cell>
          <cell r="C200" t="str">
            <v>Профсоюзная ул.</v>
          </cell>
          <cell r="D200">
            <v>51</v>
          </cell>
          <cell r="F200" t="str">
            <v>Протокол общего собрания собственников</v>
          </cell>
          <cell r="I200" t="str">
            <v>-</v>
          </cell>
          <cell r="K200" t="str">
            <v>-</v>
          </cell>
          <cell r="L200" t="str">
            <v>договор</v>
          </cell>
          <cell r="M200" t="str">
            <v>за счет регионального оператора</v>
          </cell>
          <cell r="N200">
            <v>1962</v>
          </cell>
          <cell r="O200">
            <v>1962</v>
          </cell>
          <cell r="P200" t="str">
            <v>I-510</v>
          </cell>
          <cell r="Q200" t="str">
            <v>МКД</v>
          </cell>
          <cell r="R200">
            <v>5</v>
          </cell>
          <cell r="S200">
            <v>5</v>
          </cell>
          <cell r="T200">
            <v>4</v>
          </cell>
          <cell r="W200">
            <v>80</v>
          </cell>
          <cell r="X200">
            <v>80</v>
          </cell>
          <cell r="Y200">
            <v>0</v>
          </cell>
          <cell r="Z200">
            <v>0</v>
          </cell>
          <cell r="AA200">
            <v>20</v>
          </cell>
          <cell r="AB200">
            <v>36</v>
          </cell>
          <cell r="AC200">
            <v>0</v>
          </cell>
          <cell r="AD200">
            <v>0</v>
          </cell>
          <cell r="AE200">
            <v>0</v>
          </cell>
          <cell r="AF200">
            <v>1</v>
          </cell>
          <cell r="AG200">
            <v>1</v>
          </cell>
          <cell r="AH200">
            <v>3532.5</v>
          </cell>
          <cell r="AI200">
            <v>3532.5</v>
          </cell>
          <cell r="AJ200">
            <v>0</v>
          </cell>
          <cell r="AK200">
            <v>2176</v>
          </cell>
          <cell r="AL200">
            <v>397</v>
          </cell>
          <cell r="AM200">
            <v>370</v>
          </cell>
          <cell r="AN200">
            <v>8</v>
          </cell>
          <cell r="AP200">
            <v>899</v>
          </cell>
          <cell r="AQ200">
            <v>144.43</v>
          </cell>
          <cell r="AR200">
            <v>233.57</v>
          </cell>
          <cell r="AS200">
            <v>0</v>
          </cell>
          <cell r="AT200" t="str">
            <v>Панельные</v>
          </cell>
          <cell r="AU200" t="str">
            <v>рубероид</v>
          </cell>
          <cell r="AV200">
            <v>80</v>
          </cell>
          <cell r="AZ200" t="str">
            <v>нет</v>
          </cell>
          <cell r="BA200" t="str">
            <v>-</v>
          </cell>
          <cell r="BB200" t="str">
            <v>-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 t="str">
            <v>-</v>
          </cell>
          <cell r="BK200" t="str">
            <v>-</v>
          </cell>
          <cell r="BL200" t="str">
            <v>-</v>
          </cell>
          <cell r="BM200" t="str">
            <v>-</v>
          </cell>
          <cell r="BN200" t="str">
            <v>-</v>
          </cell>
          <cell r="BO200" t="str">
            <v>-</v>
          </cell>
          <cell r="BP200" t="str">
            <v>-</v>
          </cell>
          <cell r="BQ200" t="str">
            <v>ленточный</v>
          </cell>
          <cell r="BS200" t="str">
            <v>Железобетонные</v>
          </cell>
          <cell r="BT200">
            <v>7760</v>
          </cell>
          <cell r="BU200">
            <v>5</v>
          </cell>
          <cell r="BV200" t="str">
            <v>Панельные</v>
          </cell>
          <cell r="BW200">
            <v>985</v>
          </cell>
          <cell r="BX200">
            <v>394</v>
          </cell>
          <cell r="BY200">
            <v>985</v>
          </cell>
          <cell r="BZ200">
            <v>394</v>
          </cell>
          <cell r="CA200" t="str">
            <v xml:space="preserve">окрашенный </v>
          </cell>
          <cell r="CB200">
            <v>1852</v>
          </cell>
          <cell r="CC200">
            <v>1722</v>
          </cell>
          <cell r="CD200">
            <v>1</v>
          </cell>
          <cell r="CE200">
            <v>989</v>
          </cell>
          <cell r="CF200" t="str">
            <v>не скатная</v>
          </cell>
          <cell r="CG200">
            <v>160</v>
          </cell>
          <cell r="CH200">
            <v>253</v>
          </cell>
          <cell r="CI200">
            <v>899</v>
          </cell>
          <cell r="CK200">
            <v>0</v>
          </cell>
          <cell r="CL200">
            <v>0</v>
          </cell>
          <cell r="CM200">
            <v>0</v>
          </cell>
          <cell r="CR200">
            <v>0</v>
          </cell>
          <cell r="CZ200">
            <v>1</v>
          </cell>
          <cell r="DA200">
            <v>1</v>
          </cell>
          <cell r="DB200">
            <v>162</v>
          </cell>
          <cell r="DC200">
            <v>400</v>
          </cell>
          <cell r="DD200">
            <v>48</v>
          </cell>
          <cell r="DE200">
            <v>2032</v>
          </cell>
          <cell r="DF200">
            <v>0</v>
          </cell>
          <cell r="DG200">
            <v>0</v>
          </cell>
          <cell r="DH200">
            <v>4</v>
          </cell>
          <cell r="DI200">
            <v>248</v>
          </cell>
          <cell r="DK200">
            <v>85</v>
          </cell>
          <cell r="DL200">
            <v>935</v>
          </cell>
          <cell r="DM200">
            <v>80</v>
          </cell>
          <cell r="DO200">
            <v>967</v>
          </cell>
          <cell r="DQ200">
            <v>648</v>
          </cell>
          <cell r="DR200">
            <v>594</v>
          </cell>
          <cell r="DS200">
            <v>87</v>
          </cell>
          <cell r="DT200">
            <v>16</v>
          </cell>
          <cell r="DU200">
            <v>16</v>
          </cell>
          <cell r="DV200">
            <v>16</v>
          </cell>
          <cell r="DW200">
            <v>0</v>
          </cell>
          <cell r="DX200" t="str">
            <v>наружные</v>
          </cell>
          <cell r="EE200">
            <v>32</v>
          </cell>
          <cell r="EF200">
            <v>29.44</v>
          </cell>
          <cell r="EG200">
            <v>8</v>
          </cell>
          <cell r="EH200">
            <v>38.4</v>
          </cell>
          <cell r="EI200">
            <v>7.68</v>
          </cell>
          <cell r="EK200">
            <v>11.16</v>
          </cell>
          <cell r="EL200">
            <v>4.8</v>
          </cell>
          <cell r="EM200">
            <v>17.600000000000001</v>
          </cell>
          <cell r="EN200">
            <v>9.1</v>
          </cell>
          <cell r="EO200">
            <v>0</v>
          </cell>
          <cell r="EP200">
            <v>0</v>
          </cell>
          <cell r="EQ200">
            <v>207</v>
          </cell>
          <cell r="ER200">
            <v>0</v>
          </cell>
          <cell r="ES200" t="str">
            <v>нет</v>
          </cell>
          <cell r="ET200">
            <v>0</v>
          </cell>
          <cell r="EU200">
            <v>0</v>
          </cell>
          <cell r="EV200">
            <v>1</v>
          </cell>
          <cell r="EW200">
            <v>0</v>
          </cell>
          <cell r="EX200">
            <v>0</v>
          </cell>
          <cell r="EY200">
            <v>1</v>
          </cell>
          <cell r="FH200">
            <v>0</v>
          </cell>
          <cell r="FI200">
            <v>5</v>
          </cell>
        </row>
        <row r="201">
          <cell r="A201">
            <v>20990</v>
          </cell>
          <cell r="B201" t="str">
            <v>Профсоюзная ул. д. 53</v>
          </cell>
          <cell r="C201" t="str">
            <v>Профсоюзная ул.</v>
          </cell>
          <cell r="D201">
            <v>53</v>
          </cell>
          <cell r="F201" t="str">
            <v>Протокол общего собрания собственников</v>
          </cell>
          <cell r="I201" t="str">
            <v>-</v>
          </cell>
          <cell r="K201" t="str">
            <v>-</v>
          </cell>
          <cell r="L201" t="str">
            <v>договор</v>
          </cell>
          <cell r="M201" t="str">
            <v>за счет регионального оператора</v>
          </cell>
          <cell r="N201">
            <v>1962</v>
          </cell>
          <cell r="O201">
            <v>1962</v>
          </cell>
          <cell r="P201" t="str">
            <v>I-515</v>
          </cell>
          <cell r="Q201" t="str">
            <v>МКД</v>
          </cell>
          <cell r="R201">
            <v>5</v>
          </cell>
          <cell r="S201">
            <v>5</v>
          </cell>
          <cell r="T201">
            <v>4</v>
          </cell>
          <cell r="W201">
            <v>80</v>
          </cell>
          <cell r="X201">
            <v>80</v>
          </cell>
          <cell r="Y201">
            <v>0</v>
          </cell>
          <cell r="Z201">
            <v>0</v>
          </cell>
          <cell r="AA201">
            <v>20</v>
          </cell>
          <cell r="AB201">
            <v>36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1</v>
          </cell>
          <cell r="AH201">
            <v>3556.6</v>
          </cell>
          <cell r="AI201">
            <v>3556.6</v>
          </cell>
          <cell r="AJ201">
            <v>0</v>
          </cell>
          <cell r="AK201">
            <v>2178.8000000000002</v>
          </cell>
          <cell r="AL201">
            <v>397</v>
          </cell>
          <cell r="AM201">
            <v>366</v>
          </cell>
          <cell r="AN201">
            <v>0</v>
          </cell>
          <cell r="AP201">
            <v>906.4</v>
          </cell>
          <cell r="AQ201">
            <v>148.15</v>
          </cell>
          <cell r="AR201">
            <v>217.85</v>
          </cell>
          <cell r="AS201">
            <v>0</v>
          </cell>
          <cell r="AT201" t="str">
            <v>Панельные</v>
          </cell>
          <cell r="AU201" t="str">
            <v>рубероид</v>
          </cell>
          <cell r="AV201">
            <v>80</v>
          </cell>
          <cell r="AZ201" t="str">
            <v>нет</v>
          </cell>
          <cell r="BA201" t="str">
            <v>-</v>
          </cell>
          <cell r="BB201" t="str">
            <v>-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 t="str">
            <v>-</v>
          </cell>
          <cell r="BK201" t="str">
            <v>-</v>
          </cell>
          <cell r="BL201" t="str">
            <v>-</v>
          </cell>
          <cell r="BM201" t="str">
            <v>-</v>
          </cell>
          <cell r="BN201" t="str">
            <v>-</v>
          </cell>
          <cell r="BO201" t="str">
            <v>-</v>
          </cell>
          <cell r="BP201" t="str">
            <v>-</v>
          </cell>
          <cell r="BQ201" t="str">
            <v>ленточный</v>
          </cell>
          <cell r="BS201" t="str">
            <v>Железобетонные</v>
          </cell>
          <cell r="BT201">
            <v>7760</v>
          </cell>
          <cell r="BU201">
            <v>5</v>
          </cell>
          <cell r="BV201" t="str">
            <v>Панельные</v>
          </cell>
          <cell r="BW201">
            <v>985</v>
          </cell>
          <cell r="BX201">
            <v>394</v>
          </cell>
          <cell r="BY201">
            <v>985</v>
          </cell>
          <cell r="BZ201">
            <v>394</v>
          </cell>
          <cell r="CA201" t="str">
            <v xml:space="preserve">окрашенный </v>
          </cell>
          <cell r="CB201">
            <v>1852</v>
          </cell>
          <cell r="CC201">
            <v>1722</v>
          </cell>
          <cell r="CD201">
            <v>1</v>
          </cell>
          <cell r="CE201">
            <v>997</v>
          </cell>
          <cell r="CF201" t="str">
            <v>не скатная</v>
          </cell>
          <cell r="CG201">
            <v>160</v>
          </cell>
          <cell r="CH201">
            <v>253</v>
          </cell>
          <cell r="CI201">
            <v>906.4</v>
          </cell>
          <cell r="CK201">
            <v>0</v>
          </cell>
          <cell r="CL201">
            <v>0</v>
          </cell>
          <cell r="CM201">
            <v>0</v>
          </cell>
          <cell r="CR201">
            <v>0</v>
          </cell>
          <cell r="CZ201">
            <v>1</v>
          </cell>
          <cell r="DA201">
            <v>1</v>
          </cell>
          <cell r="DB201">
            <v>162</v>
          </cell>
          <cell r="DC201">
            <v>400</v>
          </cell>
          <cell r="DD201">
            <v>48</v>
          </cell>
          <cell r="DE201">
            <v>2032</v>
          </cell>
          <cell r="DF201">
            <v>0</v>
          </cell>
          <cell r="DG201">
            <v>0</v>
          </cell>
          <cell r="DH201">
            <v>4</v>
          </cell>
          <cell r="DI201">
            <v>248</v>
          </cell>
          <cell r="DK201">
            <v>85</v>
          </cell>
          <cell r="DL201">
            <v>935</v>
          </cell>
          <cell r="DM201">
            <v>80</v>
          </cell>
          <cell r="DO201">
            <v>967</v>
          </cell>
          <cell r="DQ201">
            <v>648</v>
          </cell>
          <cell r="DR201">
            <v>594</v>
          </cell>
          <cell r="DS201">
            <v>87</v>
          </cell>
          <cell r="DT201">
            <v>16</v>
          </cell>
          <cell r="DU201">
            <v>16</v>
          </cell>
          <cell r="DV201">
            <v>16</v>
          </cell>
          <cell r="DW201">
            <v>0</v>
          </cell>
          <cell r="DX201" t="str">
            <v>наружные</v>
          </cell>
          <cell r="EE201">
            <v>32</v>
          </cell>
          <cell r="EF201">
            <v>29.44</v>
          </cell>
          <cell r="EG201">
            <v>8</v>
          </cell>
          <cell r="EH201">
            <v>38.4</v>
          </cell>
          <cell r="EI201">
            <v>7.68</v>
          </cell>
          <cell r="EK201">
            <v>11.16</v>
          </cell>
          <cell r="EL201">
            <v>4.8</v>
          </cell>
          <cell r="EM201">
            <v>17.600000000000001</v>
          </cell>
          <cell r="EN201">
            <v>9.1</v>
          </cell>
          <cell r="EO201">
            <v>0</v>
          </cell>
          <cell r="EP201">
            <v>0</v>
          </cell>
          <cell r="EQ201">
            <v>255</v>
          </cell>
          <cell r="ER201">
            <v>0</v>
          </cell>
          <cell r="ES201" t="str">
            <v>нет</v>
          </cell>
          <cell r="ET201">
            <v>0</v>
          </cell>
          <cell r="EU201">
            <v>0</v>
          </cell>
          <cell r="EV201">
            <v>1</v>
          </cell>
          <cell r="EW201">
            <v>0</v>
          </cell>
          <cell r="EX201">
            <v>0</v>
          </cell>
          <cell r="EY201">
            <v>1</v>
          </cell>
          <cell r="FH201">
            <v>0</v>
          </cell>
          <cell r="FI201">
            <v>5</v>
          </cell>
        </row>
        <row r="202">
          <cell r="A202">
            <v>20991</v>
          </cell>
          <cell r="B202" t="str">
            <v>Профсоюзная ул. д. 54</v>
          </cell>
          <cell r="C202" t="str">
            <v>Профсоюзная ул.</v>
          </cell>
          <cell r="D202">
            <v>54</v>
          </cell>
          <cell r="F202" t="str">
            <v>Протокол общего собрания собственников</v>
          </cell>
          <cell r="I202" t="str">
            <v>-</v>
          </cell>
          <cell r="K202" t="str">
            <v>-</v>
          </cell>
          <cell r="L202" t="str">
            <v>договор</v>
          </cell>
          <cell r="M202" t="str">
            <v>за счет регионального оператора</v>
          </cell>
          <cell r="N202">
            <v>1961</v>
          </cell>
          <cell r="O202">
            <v>1961</v>
          </cell>
          <cell r="P202" t="str">
            <v>I-515</v>
          </cell>
          <cell r="Q202" t="str">
            <v>МКД</v>
          </cell>
          <cell r="R202">
            <v>5</v>
          </cell>
          <cell r="S202">
            <v>5</v>
          </cell>
          <cell r="T202">
            <v>4</v>
          </cell>
          <cell r="W202">
            <v>81</v>
          </cell>
          <cell r="X202">
            <v>80</v>
          </cell>
          <cell r="Y202">
            <v>1</v>
          </cell>
          <cell r="Z202">
            <v>0</v>
          </cell>
          <cell r="AA202">
            <v>20</v>
          </cell>
          <cell r="AB202">
            <v>36</v>
          </cell>
          <cell r="AC202">
            <v>0</v>
          </cell>
          <cell r="AD202">
            <v>0</v>
          </cell>
          <cell r="AE202">
            <v>0</v>
          </cell>
          <cell r="AF202">
            <v>1</v>
          </cell>
          <cell r="AG202">
            <v>1</v>
          </cell>
          <cell r="AH202">
            <v>3753.9000000000015</v>
          </cell>
          <cell r="AI202">
            <v>3513.0000000000014</v>
          </cell>
          <cell r="AJ202">
            <v>240.9</v>
          </cell>
          <cell r="AK202">
            <v>2088.1999999999998</v>
          </cell>
          <cell r="AL202">
            <v>397</v>
          </cell>
          <cell r="AM202">
            <v>303</v>
          </cell>
          <cell r="AN202">
            <v>9</v>
          </cell>
          <cell r="AP202">
            <v>888.1</v>
          </cell>
          <cell r="AQ202">
            <v>122.73</v>
          </cell>
          <cell r="AR202">
            <v>189.26999999999998</v>
          </cell>
          <cell r="AS202">
            <v>0</v>
          </cell>
          <cell r="AT202" t="str">
            <v>Панельные</v>
          </cell>
          <cell r="AU202" t="str">
            <v>рубероид</v>
          </cell>
          <cell r="AV202">
            <v>80</v>
          </cell>
          <cell r="AZ202" t="str">
            <v>нет</v>
          </cell>
          <cell r="BA202" t="str">
            <v>-</v>
          </cell>
          <cell r="BB202" t="str">
            <v>-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 t="str">
            <v>-</v>
          </cell>
          <cell r="BK202" t="str">
            <v>-</v>
          </cell>
          <cell r="BL202" t="str">
            <v>-</v>
          </cell>
          <cell r="BM202" t="str">
            <v>-</v>
          </cell>
          <cell r="BN202" t="str">
            <v>-</v>
          </cell>
          <cell r="BO202" t="str">
            <v>-</v>
          </cell>
          <cell r="BP202" t="str">
            <v>-</v>
          </cell>
          <cell r="BQ202" t="str">
            <v>ленточный</v>
          </cell>
          <cell r="BS202" t="str">
            <v>Железобетонные</v>
          </cell>
          <cell r="BT202">
            <v>7760</v>
          </cell>
          <cell r="BU202">
            <v>5</v>
          </cell>
          <cell r="BV202" t="str">
            <v>Панельные</v>
          </cell>
          <cell r="BW202">
            <v>985</v>
          </cell>
          <cell r="BX202">
            <v>394</v>
          </cell>
          <cell r="BY202">
            <v>985</v>
          </cell>
          <cell r="BZ202">
            <v>394</v>
          </cell>
          <cell r="CA202" t="str">
            <v xml:space="preserve">окрашенный </v>
          </cell>
          <cell r="CB202">
            <v>1852</v>
          </cell>
          <cell r="CC202">
            <v>1722</v>
          </cell>
          <cell r="CD202">
            <v>1</v>
          </cell>
          <cell r="CE202">
            <v>1110</v>
          </cell>
          <cell r="CF202" t="str">
            <v>не скатная</v>
          </cell>
          <cell r="CG202">
            <v>160</v>
          </cell>
          <cell r="CH202">
            <v>253</v>
          </cell>
          <cell r="CI202">
            <v>888.1</v>
          </cell>
          <cell r="CK202">
            <v>0</v>
          </cell>
          <cell r="CL202">
            <v>0</v>
          </cell>
          <cell r="CM202">
            <v>0</v>
          </cell>
          <cell r="CR202">
            <v>0</v>
          </cell>
          <cell r="CZ202">
            <v>1</v>
          </cell>
          <cell r="DA202">
            <v>1</v>
          </cell>
          <cell r="DB202">
            <v>162</v>
          </cell>
          <cell r="DC202">
            <v>400</v>
          </cell>
          <cell r="DD202">
            <v>48</v>
          </cell>
          <cell r="DE202">
            <v>2032</v>
          </cell>
          <cell r="DF202">
            <v>0</v>
          </cell>
          <cell r="DG202">
            <v>0</v>
          </cell>
          <cell r="DH202">
            <v>4</v>
          </cell>
          <cell r="DI202">
            <v>248</v>
          </cell>
          <cell r="DK202">
            <v>85</v>
          </cell>
          <cell r="DL202">
            <v>935</v>
          </cell>
          <cell r="DM202">
            <v>80</v>
          </cell>
          <cell r="DO202">
            <v>967</v>
          </cell>
          <cell r="DQ202">
            <v>648</v>
          </cell>
          <cell r="DR202">
            <v>594</v>
          </cell>
          <cell r="DS202">
            <v>87</v>
          </cell>
          <cell r="DT202">
            <v>16</v>
          </cell>
          <cell r="DU202">
            <v>16</v>
          </cell>
          <cell r="DV202">
            <v>16</v>
          </cell>
          <cell r="DW202">
            <v>0</v>
          </cell>
          <cell r="DX202" t="str">
            <v>наружные</v>
          </cell>
          <cell r="EE202">
            <v>32</v>
          </cell>
          <cell r="EF202">
            <v>29.44</v>
          </cell>
          <cell r="EG202">
            <v>8</v>
          </cell>
          <cell r="EH202">
            <v>38.4</v>
          </cell>
          <cell r="EI202">
            <v>7.68</v>
          </cell>
          <cell r="EK202">
            <v>11.16</v>
          </cell>
          <cell r="EL202">
            <v>4.8</v>
          </cell>
          <cell r="EM202">
            <v>17.600000000000001</v>
          </cell>
          <cell r="EN202">
            <v>9.1</v>
          </cell>
          <cell r="EO202">
            <v>0</v>
          </cell>
          <cell r="EP202">
            <v>0</v>
          </cell>
          <cell r="EQ202">
            <v>186</v>
          </cell>
          <cell r="ER202">
            <v>0</v>
          </cell>
          <cell r="ES202" t="str">
            <v>нет</v>
          </cell>
          <cell r="ET202">
            <v>0</v>
          </cell>
          <cell r="EU202">
            <v>0</v>
          </cell>
          <cell r="EV202">
            <v>1</v>
          </cell>
          <cell r="EW202">
            <v>0</v>
          </cell>
          <cell r="EX202">
            <v>0</v>
          </cell>
          <cell r="EY202">
            <v>0</v>
          </cell>
          <cell r="FB202">
            <v>20</v>
          </cell>
          <cell r="FH202">
            <v>0</v>
          </cell>
          <cell r="FI202">
            <v>5</v>
          </cell>
        </row>
        <row r="203">
          <cell r="A203">
            <v>20992</v>
          </cell>
          <cell r="B203" t="str">
            <v>Профсоюзная ул. д. 55</v>
          </cell>
          <cell r="C203" t="str">
            <v>Профсоюзная ул.</v>
          </cell>
          <cell r="D203">
            <v>55</v>
          </cell>
          <cell r="F203" t="str">
            <v>Протокол общего собрания собственников</v>
          </cell>
          <cell r="I203" t="str">
            <v>-</v>
          </cell>
          <cell r="K203" t="str">
            <v>-</v>
          </cell>
          <cell r="L203" t="str">
            <v>договор</v>
          </cell>
          <cell r="M203" t="str">
            <v>спец. счет</v>
          </cell>
          <cell r="N203">
            <v>1974</v>
          </cell>
          <cell r="O203">
            <v>1974</v>
          </cell>
          <cell r="P203" t="str">
            <v>К-И-7/6</v>
          </cell>
          <cell r="Q203" t="str">
            <v>МКД</v>
          </cell>
          <cell r="R203">
            <v>16</v>
          </cell>
          <cell r="S203">
            <v>16</v>
          </cell>
          <cell r="T203">
            <v>1</v>
          </cell>
          <cell r="U203">
            <v>1</v>
          </cell>
          <cell r="V203">
            <v>1</v>
          </cell>
          <cell r="W203">
            <v>145</v>
          </cell>
          <cell r="X203">
            <v>135</v>
          </cell>
          <cell r="Y203">
            <v>10</v>
          </cell>
          <cell r="Z203">
            <v>4</v>
          </cell>
          <cell r="AA203">
            <v>0</v>
          </cell>
          <cell r="AB203">
            <v>0</v>
          </cell>
          <cell r="AC203">
            <v>2</v>
          </cell>
          <cell r="AD203">
            <v>16</v>
          </cell>
          <cell r="AE203">
            <v>0</v>
          </cell>
          <cell r="AF203">
            <v>1</v>
          </cell>
          <cell r="AG203">
            <v>1</v>
          </cell>
          <cell r="AH203">
            <v>7631.2</v>
          </cell>
          <cell r="AI203">
            <v>6106.9</v>
          </cell>
          <cell r="AJ203">
            <v>1524.3</v>
          </cell>
          <cell r="AK203">
            <v>2731.6</v>
          </cell>
          <cell r="AL203">
            <v>195.76</v>
          </cell>
          <cell r="AM203">
            <v>208</v>
          </cell>
          <cell r="AN203">
            <v>810</v>
          </cell>
          <cell r="AP203">
            <v>856.8</v>
          </cell>
          <cell r="AQ203">
            <v>99.29</v>
          </cell>
          <cell r="AR203">
            <v>918.71</v>
          </cell>
          <cell r="AS203">
            <v>0</v>
          </cell>
          <cell r="AT203" t="str">
            <v>Панельные</v>
          </cell>
          <cell r="AU203" t="str">
            <v>рулонная</v>
          </cell>
          <cell r="AV203">
            <v>135</v>
          </cell>
          <cell r="AZ203" t="str">
            <v>нет</v>
          </cell>
          <cell r="BA203" t="str">
            <v>-</v>
          </cell>
          <cell r="BB203" t="str">
            <v>-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 t="str">
            <v>-</v>
          </cell>
          <cell r="BK203" t="str">
            <v>-</v>
          </cell>
          <cell r="BL203" t="str">
            <v>-</v>
          </cell>
          <cell r="BM203" t="str">
            <v>-</v>
          </cell>
          <cell r="BN203" t="str">
            <v>-</v>
          </cell>
          <cell r="BO203" t="str">
            <v>-</v>
          </cell>
          <cell r="BP203" t="str">
            <v>-</v>
          </cell>
          <cell r="BQ203" t="str">
            <v>ленточный</v>
          </cell>
          <cell r="BS203" t="str">
            <v>Железобетонные</v>
          </cell>
          <cell r="BT203">
            <v>0</v>
          </cell>
          <cell r="BU203">
            <v>2</v>
          </cell>
          <cell r="BV203" t="str">
            <v>Панельные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 t="str">
            <v>облицованный плиткой</v>
          </cell>
          <cell r="CB203">
            <v>0</v>
          </cell>
          <cell r="CC203">
            <v>0</v>
          </cell>
          <cell r="CD203">
            <v>1</v>
          </cell>
          <cell r="CE203">
            <v>840</v>
          </cell>
          <cell r="CF203" t="str">
            <v>не скатная</v>
          </cell>
          <cell r="CG203">
            <v>0</v>
          </cell>
          <cell r="CH203">
            <v>0</v>
          </cell>
          <cell r="CI203">
            <v>856.8</v>
          </cell>
          <cell r="CJ203" t="str">
            <v>На лестничной клетке</v>
          </cell>
          <cell r="CK203">
            <v>1</v>
          </cell>
          <cell r="CL203">
            <v>42.08</v>
          </cell>
          <cell r="CM203">
            <v>0</v>
          </cell>
          <cell r="CR203">
            <v>2.6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K203">
            <v>0</v>
          </cell>
          <cell r="DL203">
            <v>0</v>
          </cell>
          <cell r="DM203">
            <v>135</v>
          </cell>
          <cell r="DO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8</v>
          </cell>
          <cell r="DU203">
            <v>0</v>
          </cell>
          <cell r="DV203">
            <v>0</v>
          </cell>
          <cell r="DW203">
            <v>0</v>
          </cell>
          <cell r="DX203" t="str">
            <v>внутренние</v>
          </cell>
          <cell r="EE203">
            <v>0</v>
          </cell>
          <cell r="EF203">
            <v>23.2</v>
          </cell>
          <cell r="EG203">
            <v>0</v>
          </cell>
          <cell r="EH203">
            <v>0</v>
          </cell>
          <cell r="EI203">
            <v>6.72</v>
          </cell>
          <cell r="EK203">
            <v>2.79</v>
          </cell>
          <cell r="EL203">
            <v>3.84</v>
          </cell>
          <cell r="EM203">
            <v>14.08</v>
          </cell>
          <cell r="EN203">
            <v>14.950000000000001</v>
          </cell>
          <cell r="EO203">
            <v>10.8</v>
          </cell>
          <cell r="EP203">
            <v>14.8</v>
          </cell>
          <cell r="EQ203">
            <v>226</v>
          </cell>
          <cell r="ER203">
            <v>0.9</v>
          </cell>
          <cell r="ES203" t="str">
            <v>на 1-м этаже</v>
          </cell>
          <cell r="ET203" t="str">
            <v>Переносной</v>
          </cell>
          <cell r="EU203">
            <v>0</v>
          </cell>
          <cell r="EV203">
            <v>1</v>
          </cell>
          <cell r="EW203">
            <v>0</v>
          </cell>
          <cell r="EX203">
            <v>0</v>
          </cell>
          <cell r="EY203">
            <v>3</v>
          </cell>
          <cell r="FH203">
            <v>0</v>
          </cell>
          <cell r="FI203">
            <v>2</v>
          </cell>
        </row>
        <row r="204">
          <cell r="A204">
            <v>20950</v>
          </cell>
          <cell r="B204" t="str">
            <v>Профсоюзная ул. д. 28/53</v>
          </cell>
          <cell r="C204" t="str">
            <v>Профсоюзная ул.</v>
          </cell>
          <cell r="D204" t="str">
            <v>28/53</v>
          </cell>
          <cell r="F204" t="str">
            <v>Протокол общего собрания собственников</v>
          </cell>
          <cell r="I204" t="str">
            <v>-</v>
          </cell>
          <cell r="K204" t="str">
            <v>-</v>
          </cell>
          <cell r="L204" t="str">
            <v>договор</v>
          </cell>
          <cell r="M204" t="str">
            <v>за счет регионального оператора</v>
          </cell>
          <cell r="N204">
            <v>1961</v>
          </cell>
          <cell r="O204">
            <v>1961</v>
          </cell>
          <cell r="P204" t="str">
            <v>II-18</v>
          </cell>
          <cell r="Q204" t="str">
            <v>МКД</v>
          </cell>
          <cell r="R204">
            <v>8</v>
          </cell>
          <cell r="S204">
            <v>8</v>
          </cell>
          <cell r="T204">
            <v>1</v>
          </cell>
          <cell r="U204">
            <v>1</v>
          </cell>
          <cell r="W204">
            <v>65</v>
          </cell>
          <cell r="X204">
            <v>64</v>
          </cell>
          <cell r="Y204">
            <v>1</v>
          </cell>
          <cell r="Z204">
            <v>1</v>
          </cell>
          <cell r="AA204">
            <v>18</v>
          </cell>
          <cell r="AB204">
            <v>19</v>
          </cell>
          <cell r="AC204">
            <v>1</v>
          </cell>
          <cell r="AD204">
            <v>24</v>
          </cell>
          <cell r="AE204">
            <v>0</v>
          </cell>
          <cell r="AF204">
            <v>1</v>
          </cell>
          <cell r="AG204">
            <v>1</v>
          </cell>
          <cell r="AH204">
            <v>2205.5</v>
          </cell>
          <cell r="AI204">
            <v>2200.1</v>
          </cell>
          <cell r="AJ204">
            <v>5.4</v>
          </cell>
          <cell r="AK204">
            <v>1164.2</v>
          </cell>
          <cell r="AL204">
            <v>393.2</v>
          </cell>
          <cell r="AM204">
            <v>142</v>
          </cell>
          <cell r="AN204">
            <v>216</v>
          </cell>
          <cell r="AP204">
            <v>403.1</v>
          </cell>
          <cell r="AQ204">
            <v>47.25</v>
          </cell>
          <cell r="AR204">
            <v>310.75</v>
          </cell>
          <cell r="AS204">
            <v>4.8</v>
          </cell>
          <cell r="AT204" t="str">
            <v>Блочные</v>
          </cell>
          <cell r="AU204" t="str">
            <v>рулонная</v>
          </cell>
          <cell r="AV204">
            <v>64</v>
          </cell>
          <cell r="AZ204" t="str">
            <v>нет</v>
          </cell>
          <cell r="BA204" t="str">
            <v>-</v>
          </cell>
          <cell r="BB204" t="str">
            <v>-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 t="str">
            <v>-</v>
          </cell>
          <cell r="BK204" t="str">
            <v>-</v>
          </cell>
          <cell r="BL204" t="str">
            <v>-</v>
          </cell>
          <cell r="BM204" t="str">
            <v>-</v>
          </cell>
          <cell r="BN204" t="str">
            <v>-</v>
          </cell>
          <cell r="BO204" t="str">
            <v>-</v>
          </cell>
          <cell r="BP204" t="str">
            <v>-</v>
          </cell>
          <cell r="BQ204" t="str">
            <v>ленточный</v>
          </cell>
          <cell r="BS204" t="str">
            <v>Железобетонные</v>
          </cell>
          <cell r="BT204">
            <v>3774</v>
          </cell>
          <cell r="BU204">
            <v>2</v>
          </cell>
          <cell r="BV204" t="str">
            <v>Панельные</v>
          </cell>
          <cell r="BW204">
            <v>3713</v>
          </cell>
          <cell r="BX204">
            <v>935</v>
          </cell>
          <cell r="BY204">
            <v>735</v>
          </cell>
          <cell r="BZ204">
            <v>0</v>
          </cell>
          <cell r="CA204" t="str">
            <v xml:space="preserve">окрашенный </v>
          </cell>
          <cell r="CB204">
            <v>1713</v>
          </cell>
          <cell r="CC204">
            <v>1849</v>
          </cell>
          <cell r="CD204">
            <v>1</v>
          </cell>
          <cell r="CE204">
            <v>436</v>
          </cell>
          <cell r="CF204" t="str">
            <v>не скатная</v>
          </cell>
          <cell r="CG204">
            <v>84</v>
          </cell>
          <cell r="CH204">
            <v>58.8</v>
          </cell>
          <cell r="CI204">
            <v>403.1</v>
          </cell>
          <cell r="CJ204" t="str">
            <v>На лестничной клетке</v>
          </cell>
          <cell r="CK204">
            <v>1</v>
          </cell>
          <cell r="CL204">
            <v>21.04</v>
          </cell>
          <cell r="CM204">
            <v>4</v>
          </cell>
          <cell r="CR204">
            <v>2</v>
          </cell>
          <cell r="CZ204">
            <v>1</v>
          </cell>
          <cell r="DA204">
            <v>1</v>
          </cell>
          <cell r="DB204">
            <v>189</v>
          </cell>
          <cell r="DC204">
            <v>2356</v>
          </cell>
          <cell r="DD204">
            <v>61</v>
          </cell>
          <cell r="DE204">
            <v>947</v>
          </cell>
          <cell r="DF204">
            <v>0</v>
          </cell>
          <cell r="DG204">
            <v>0</v>
          </cell>
          <cell r="DH204">
            <v>1</v>
          </cell>
          <cell r="DI204">
            <v>198</v>
          </cell>
          <cell r="DK204">
            <v>118</v>
          </cell>
          <cell r="DL204">
            <v>850</v>
          </cell>
          <cell r="DM204">
            <v>64</v>
          </cell>
          <cell r="DO204">
            <v>702</v>
          </cell>
          <cell r="DQ204">
            <v>340</v>
          </cell>
          <cell r="DR204">
            <v>491</v>
          </cell>
          <cell r="DS204">
            <v>81</v>
          </cell>
          <cell r="DT204">
            <v>8</v>
          </cell>
          <cell r="DU204">
            <v>8</v>
          </cell>
          <cell r="DV204">
            <v>8</v>
          </cell>
          <cell r="DW204">
            <v>0</v>
          </cell>
          <cell r="DX204" t="str">
            <v>внутренние</v>
          </cell>
          <cell r="EE204">
            <v>9</v>
          </cell>
          <cell r="EF204">
            <v>23.9</v>
          </cell>
          <cell r="EG204">
            <v>22</v>
          </cell>
          <cell r="EH204">
            <v>105.6</v>
          </cell>
          <cell r="EI204">
            <v>0</v>
          </cell>
          <cell r="EK204">
            <v>2.79</v>
          </cell>
          <cell r="EL204">
            <v>1.92</v>
          </cell>
          <cell r="EM204">
            <v>19.36</v>
          </cell>
          <cell r="EN204">
            <v>7.15</v>
          </cell>
          <cell r="EO204">
            <v>3.8</v>
          </cell>
          <cell r="EP204">
            <v>5.4</v>
          </cell>
          <cell r="EQ204">
            <v>96</v>
          </cell>
          <cell r="ER204">
            <v>0.38</v>
          </cell>
          <cell r="ES204" t="str">
            <v>на 1-м этаже</v>
          </cell>
          <cell r="ET204" t="str">
            <v>Переносной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FH204">
            <v>0</v>
          </cell>
          <cell r="FI204">
            <v>2</v>
          </cell>
        </row>
        <row r="205">
          <cell r="A205">
            <v>280098</v>
          </cell>
          <cell r="B205" t="str">
            <v>Севастопольский пр-т д. 28 к. 3</v>
          </cell>
          <cell r="C205" t="str">
            <v>Севастопольский пр-т</v>
          </cell>
          <cell r="D205">
            <v>28</v>
          </cell>
          <cell r="E205">
            <v>3</v>
          </cell>
          <cell r="F205" t="str">
            <v>Протокол общего собрания собственников</v>
          </cell>
          <cell r="I205" t="str">
            <v>-</v>
          </cell>
          <cell r="K205" t="str">
            <v>-</v>
          </cell>
          <cell r="L205" t="str">
            <v>договор</v>
          </cell>
          <cell r="M205" t="str">
            <v>спец. счет</v>
          </cell>
          <cell r="N205">
            <v>2008</v>
          </cell>
          <cell r="O205">
            <v>2008</v>
          </cell>
          <cell r="P205" t="str">
            <v>Индивид.</v>
          </cell>
          <cell r="Q205" t="str">
            <v>МКД</v>
          </cell>
          <cell r="R205" t="str">
            <v>19-23</v>
          </cell>
          <cell r="S205" t="str">
            <v>19-23</v>
          </cell>
          <cell r="T205">
            <v>2</v>
          </cell>
          <cell r="U205">
            <v>4</v>
          </cell>
          <cell r="V205">
            <v>2</v>
          </cell>
          <cell r="W205">
            <v>140</v>
          </cell>
          <cell r="X205">
            <v>130</v>
          </cell>
          <cell r="Y205">
            <v>10</v>
          </cell>
          <cell r="Z205">
            <v>4</v>
          </cell>
          <cell r="AA205">
            <v>44</v>
          </cell>
          <cell r="AB205">
            <v>44</v>
          </cell>
          <cell r="AC205">
            <v>12</v>
          </cell>
          <cell r="AD205">
            <v>44</v>
          </cell>
          <cell r="AE205">
            <v>2</v>
          </cell>
          <cell r="AF205">
            <v>1</v>
          </cell>
          <cell r="AG205">
            <v>1</v>
          </cell>
          <cell r="AH205">
            <v>16230.300000000001</v>
          </cell>
          <cell r="AI205">
            <v>14669.2</v>
          </cell>
          <cell r="AJ205">
            <v>1561.1</v>
          </cell>
          <cell r="AK205">
            <v>4754</v>
          </cell>
          <cell r="AL205">
            <v>1854.7</v>
          </cell>
          <cell r="AM205">
            <v>727</v>
          </cell>
          <cell r="AN205">
            <v>1942</v>
          </cell>
          <cell r="AO205">
            <v>1213.4000000000001</v>
          </cell>
          <cell r="AP205">
            <v>1042.5</v>
          </cell>
          <cell r="AQ205">
            <v>229.01</v>
          </cell>
          <cell r="AR205">
            <v>2439.9899999999998</v>
          </cell>
          <cell r="AS205">
            <v>52.8</v>
          </cell>
          <cell r="AT205" t="str">
            <v>монолитный железобетон</v>
          </cell>
          <cell r="AU205" t="str">
            <v>рулонная</v>
          </cell>
          <cell r="AV205">
            <v>130</v>
          </cell>
          <cell r="AZ205" t="str">
            <v>нет</v>
          </cell>
          <cell r="BA205" t="str">
            <v>-</v>
          </cell>
          <cell r="BB205" t="str">
            <v>-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 t="str">
            <v>-</v>
          </cell>
          <cell r="BK205" t="str">
            <v>-</v>
          </cell>
          <cell r="BL205" t="str">
            <v>-</v>
          </cell>
          <cell r="BM205" t="str">
            <v>-</v>
          </cell>
          <cell r="BN205" t="str">
            <v>-</v>
          </cell>
          <cell r="BO205" t="str">
            <v>-</v>
          </cell>
          <cell r="BP205" t="str">
            <v>-</v>
          </cell>
          <cell r="BQ205" t="str">
            <v>ленточный</v>
          </cell>
          <cell r="BS205" t="str">
            <v>Железобетонные</v>
          </cell>
          <cell r="BT205">
            <v>25008</v>
          </cell>
          <cell r="BU205">
            <v>3</v>
          </cell>
          <cell r="BV205" t="str">
            <v>Панельные</v>
          </cell>
          <cell r="BW205">
            <v>17231.2</v>
          </cell>
          <cell r="BX205">
            <v>5169.3599999999997</v>
          </cell>
          <cell r="BY205">
            <v>17231.2</v>
          </cell>
          <cell r="BZ205">
            <v>5743.7</v>
          </cell>
          <cell r="CA205" t="str">
            <v xml:space="preserve">окрашенный </v>
          </cell>
          <cell r="CB205">
            <v>7656</v>
          </cell>
          <cell r="CC205">
            <v>0</v>
          </cell>
          <cell r="CD205">
            <v>1</v>
          </cell>
          <cell r="CE205">
            <v>1147</v>
          </cell>
          <cell r="CF205" t="str">
            <v>не скатная</v>
          </cell>
          <cell r="CG205">
            <v>0</v>
          </cell>
          <cell r="CH205">
            <v>0</v>
          </cell>
          <cell r="CI205">
            <v>1042.5</v>
          </cell>
          <cell r="CJ205" t="str">
            <v>На лестничной клетке</v>
          </cell>
          <cell r="CK205">
            <v>2</v>
          </cell>
          <cell r="CL205">
            <v>120.98</v>
          </cell>
          <cell r="CM205">
            <v>44</v>
          </cell>
          <cell r="CR205">
            <v>8</v>
          </cell>
          <cell r="CZ205">
            <v>44</v>
          </cell>
          <cell r="DA205">
            <v>2</v>
          </cell>
          <cell r="DB205">
            <v>750</v>
          </cell>
          <cell r="DC205">
            <v>12214</v>
          </cell>
          <cell r="DD205">
            <v>344</v>
          </cell>
          <cell r="DE205">
            <v>5940</v>
          </cell>
          <cell r="DF205">
            <v>0</v>
          </cell>
          <cell r="DG205">
            <v>3</v>
          </cell>
          <cell r="DH205">
            <v>0</v>
          </cell>
          <cell r="DI205">
            <v>910</v>
          </cell>
          <cell r="DK205">
            <v>146</v>
          </cell>
          <cell r="DL205">
            <v>1648</v>
          </cell>
          <cell r="DM205">
            <v>130</v>
          </cell>
          <cell r="DO205">
            <v>1528</v>
          </cell>
          <cell r="DQ205">
            <v>1550</v>
          </cell>
          <cell r="DR205">
            <v>0</v>
          </cell>
          <cell r="DS205">
            <v>0</v>
          </cell>
          <cell r="DT205">
            <v>14</v>
          </cell>
          <cell r="DU205">
            <v>16</v>
          </cell>
          <cell r="DV205">
            <v>16</v>
          </cell>
          <cell r="DW205">
            <v>2</v>
          </cell>
          <cell r="DX205" t="str">
            <v>внутренние</v>
          </cell>
          <cell r="ED205">
            <v>8</v>
          </cell>
          <cell r="EE205">
            <v>0</v>
          </cell>
          <cell r="EF205">
            <v>58</v>
          </cell>
          <cell r="EG205">
            <v>152</v>
          </cell>
          <cell r="EH205">
            <v>729.6</v>
          </cell>
          <cell r="EI205">
            <v>15.12</v>
          </cell>
          <cell r="EK205">
            <v>5.58</v>
          </cell>
          <cell r="EL205">
            <v>36</v>
          </cell>
          <cell r="EM205">
            <v>35.200000000000003</v>
          </cell>
          <cell r="EN205">
            <v>14.3</v>
          </cell>
          <cell r="EO205">
            <v>0</v>
          </cell>
          <cell r="EP205">
            <v>8</v>
          </cell>
          <cell r="EQ205">
            <v>155</v>
          </cell>
          <cell r="ER205">
            <v>0.61</v>
          </cell>
          <cell r="ES205" t="str">
            <v>на 1-м этаже</v>
          </cell>
          <cell r="ET205" t="str">
            <v>контейнер</v>
          </cell>
          <cell r="EU205">
            <v>2</v>
          </cell>
          <cell r="EV205">
            <v>0</v>
          </cell>
          <cell r="EW205">
            <v>1</v>
          </cell>
          <cell r="EX205">
            <v>1</v>
          </cell>
          <cell r="EY205">
            <v>0</v>
          </cell>
          <cell r="FH205">
            <v>0</v>
          </cell>
          <cell r="FI205">
            <v>0</v>
          </cell>
        </row>
        <row r="206">
          <cell r="A206">
            <v>280096</v>
          </cell>
          <cell r="B206" t="str">
            <v>Севастопольский пр-т д. 28 к. 7</v>
          </cell>
          <cell r="C206" t="str">
            <v>Севастопольский пр-т</v>
          </cell>
          <cell r="D206">
            <v>28</v>
          </cell>
          <cell r="E206">
            <v>7</v>
          </cell>
          <cell r="F206" t="str">
            <v>Протокол общего собрания собственников</v>
          </cell>
          <cell r="I206" t="str">
            <v>-</v>
          </cell>
          <cell r="K206" t="str">
            <v>-</v>
          </cell>
          <cell r="L206" t="str">
            <v>договор</v>
          </cell>
          <cell r="M206" t="str">
            <v>спец. счет</v>
          </cell>
          <cell r="N206">
            <v>2007</v>
          </cell>
          <cell r="O206">
            <v>2007</v>
          </cell>
          <cell r="P206" t="str">
            <v>Индивид.</v>
          </cell>
          <cell r="Q206" t="str">
            <v>МКД</v>
          </cell>
          <cell r="R206" t="str">
            <v>25 (1-нежил., 24,25 тех. помещения)</v>
          </cell>
          <cell r="S206" t="str">
            <v>25 (1-нежил., 24,25 тех. помещения)</v>
          </cell>
          <cell r="T206">
            <v>1</v>
          </cell>
          <cell r="U206">
            <v>2</v>
          </cell>
          <cell r="V206">
            <v>1</v>
          </cell>
          <cell r="W206">
            <v>98</v>
          </cell>
          <cell r="X206">
            <v>83</v>
          </cell>
          <cell r="Y206">
            <v>15</v>
          </cell>
          <cell r="Z206">
            <v>10</v>
          </cell>
          <cell r="AA206">
            <v>22</v>
          </cell>
          <cell r="AB206">
            <v>22</v>
          </cell>
          <cell r="AC206">
            <v>6</v>
          </cell>
          <cell r="AD206">
            <v>22</v>
          </cell>
          <cell r="AE206">
            <v>0</v>
          </cell>
          <cell r="AF206">
            <v>1</v>
          </cell>
          <cell r="AG206">
            <v>1</v>
          </cell>
          <cell r="AH206">
            <v>8861.5</v>
          </cell>
          <cell r="AI206">
            <v>8196.9</v>
          </cell>
          <cell r="AJ206">
            <v>664.6</v>
          </cell>
          <cell r="AK206">
            <v>2602.6</v>
          </cell>
          <cell r="AL206">
            <v>1107.3</v>
          </cell>
          <cell r="AM206">
            <v>432</v>
          </cell>
          <cell r="AN206">
            <v>1137</v>
          </cell>
          <cell r="AP206">
            <v>516.79999999999995</v>
          </cell>
          <cell r="AQ206">
            <v>132.5</v>
          </cell>
          <cell r="AR206">
            <v>1436.5</v>
          </cell>
          <cell r="AS206">
            <v>26.4</v>
          </cell>
          <cell r="AT206" t="str">
            <v>монолитный железобетон</v>
          </cell>
          <cell r="AU206" t="str">
            <v>рулонная</v>
          </cell>
          <cell r="AV206">
            <v>83</v>
          </cell>
          <cell r="AZ206" t="str">
            <v>нет</v>
          </cell>
          <cell r="BA206" t="str">
            <v>-</v>
          </cell>
          <cell r="BB206" t="str">
            <v>-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 t="str">
            <v>-</v>
          </cell>
          <cell r="BK206" t="str">
            <v>-</v>
          </cell>
          <cell r="BL206" t="str">
            <v>-</v>
          </cell>
          <cell r="BM206" t="str">
            <v>-</v>
          </cell>
          <cell r="BN206" t="str">
            <v>-</v>
          </cell>
          <cell r="BO206" t="str">
            <v>-</v>
          </cell>
          <cell r="BP206" t="str">
            <v>-</v>
          </cell>
          <cell r="BQ206" t="str">
            <v>ленточный</v>
          </cell>
          <cell r="BS206" t="str">
            <v>Железобетонные</v>
          </cell>
          <cell r="BT206">
            <v>12504</v>
          </cell>
          <cell r="BU206">
            <v>2</v>
          </cell>
          <cell r="BV206" t="str">
            <v>Панельные</v>
          </cell>
          <cell r="BW206">
            <v>8615.6</v>
          </cell>
          <cell r="BX206">
            <v>2584.6999999999998</v>
          </cell>
          <cell r="BY206">
            <v>8615.6</v>
          </cell>
          <cell r="BZ206">
            <v>2584.6999999999998</v>
          </cell>
          <cell r="CA206" t="str">
            <v xml:space="preserve">окрашенный </v>
          </cell>
          <cell r="CB206">
            <v>3828</v>
          </cell>
          <cell r="CC206">
            <v>0</v>
          </cell>
          <cell r="CD206">
            <v>1</v>
          </cell>
          <cell r="CE206">
            <v>605</v>
          </cell>
          <cell r="CF206" t="str">
            <v>не скатная</v>
          </cell>
          <cell r="CG206">
            <v>0</v>
          </cell>
          <cell r="CH206">
            <v>0</v>
          </cell>
          <cell r="CI206">
            <v>516.79999999999995</v>
          </cell>
          <cell r="CJ206" t="str">
            <v>На лестничной клетке</v>
          </cell>
          <cell r="CK206">
            <v>1</v>
          </cell>
          <cell r="CL206">
            <v>65.75</v>
          </cell>
          <cell r="CM206">
            <v>22</v>
          </cell>
          <cell r="CR206">
            <v>10</v>
          </cell>
          <cell r="CZ206">
            <v>22</v>
          </cell>
          <cell r="DA206">
            <v>1</v>
          </cell>
          <cell r="DB206">
            <v>375</v>
          </cell>
          <cell r="DC206">
            <v>3800</v>
          </cell>
          <cell r="DD206">
            <v>172</v>
          </cell>
          <cell r="DE206">
            <v>2065</v>
          </cell>
          <cell r="DF206">
            <v>0</v>
          </cell>
          <cell r="DG206">
            <v>3</v>
          </cell>
          <cell r="DH206">
            <v>0</v>
          </cell>
          <cell r="DI206">
            <v>455</v>
          </cell>
          <cell r="DK206">
            <v>78</v>
          </cell>
          <cell r="DL206">
            <v>1448</v>
          </cell>
          <cell r="DM206">
            <v>83</v>
          </cell>
          <cell r="DO206">
            <v>1328</v>
          </cell>
          <cell r="DQ206">
            <v>1550</v>
          </cell>
          <cell r="DR206">
            <v>0</v>
          </cell>
          <cell r="DS206">
            <v>0</v>
          </cell>
          <cell r="DT206">
            <v>3</v>
          </cell>
          <cell r="DU206">
            <v>8</v>
          </cell>
          <cell r="DV206">
            <v>8</v>
          </cell>
          <cell r="DW206">
            <v>1</v>
          </cell>
          <cell r="DX206" t="str">
            <v>внутренние</v>
          </cell>
          <cell r="ED206">
            <v>8</v>
          </cell>
          <cell r="EE206">
            <v>0</v>
          </cell>
          <cell r="EF206">
            <v>34.799999999999997</v>
          </cell>
          <cell r="EG206">
            <v>76</v>
          </cell>
          <cell r="EH206">
            <v>364.8</v>
          </cell>
          <cell r="EI206">
            <v>10.08</v>
          </cell>
          <cell r="EK206">
            <v>2.79</v>
          </cell>
          <cell r="EL206">
            <v>21.6</v>
          </cell>
          <cell r="EM206">
            <v>21.12</v>
          </cell>
          <cell r="EN206">
            <v>9.1</v>
          </cell>
          <cell r="EO206">
            <v>0</v>
          </cell>
          <cell r="EP206">
            <v>4.0999999999999996</v>
          </cell>
          <cell r="EQ206">
            <v>104</v>
          </cell>
          <cell r="ER206">
            <v>0.41</v>
          </cell>
          <cell r="ES206" t="str">
            <v>на 1-м этаже</v>
          </cell>
          <cell r="ET206" t="str">
            <v>контейнер</v>
          </cell>
          <cell r="EU206">
            <v>1</v>
          </cell>
          <cell r="EV206">
            <v>0</v>
          </cell>
          <cell r="EW206">
            <v>1</v>
          </cell>
          <cell r="EX206">
            <v>1</v>
          </cell>
          <cell r="EY206">
            <v>0</v>
          </cell>
          <cell r="FH206">
            <v>0</v>
          </cell>
          <cell r="FI206">
            <v>0</v>
          </cell>
        </row>
        <row r="207">
          <cell r="A207">
            <v>280097</v>
          </cell>
          <cell r="B207" t="str">
            <v>Севастопольский пр-т д. 28 к. 8</v>
          </cell>
          <cell r="C207" t="str">
            <v>Севастопольский пр-т</v>
          </cell>
          <cell r="D207">
            <v>28</v>
          </cell>
          <cell r="E207">
            <v>8</v>
          </cell>
          <cell r="F207" t="str">
            <v>Протокол общего собрания собственников</v>
          </cell>
          <cell r="I207" t="str">
            <v>-</v>
          </cell>
          <cell r="K207" t="str">
            <v>-</v>
          </cell>
          <cell r="L207" t="str">
            <v>договор</v>
          </cell>
          <cell r="M207" t="str">
            <v>спец. счет</v>
          </cell>
          <cell r="N207">
            <v>2007</v>
          </cell>
          <cell r="O207">
            <v>2007</v>
          </cell>
          <cell r="P207" t="str">
            <v>Индивид.</v>
          </cell>
          <cell r="Q207" t="str">
            <v>МКД</v>
          </cell>
          <cell r="R207">
            <v>24</v>
          </cell>
          <cell r="S207">
            <v>22</v>
          </cell>
          <cell r="T207">
            <v>2</v>
          </cell>
          <cell r="U207">
            <v>4</v>
          </cell>
          <cell r="V207">
            <v>2</v>
          </cell>
          <cell r="W207">
            <v>166</v>
          </cell>
          <cell r="X207">
            <v>150</v>
          </cell>
          <cell r="Y207">
            <v>16</v>
          </cell>
          <cell r="Z207">
            <v>12</v>
          </cell>
          <cell r="AA207">
            <v>44</v>
          </cell>
          <cell r="AB207">
            <v>44</v>
          </cell>
          <cell r="AC207">
            <v>12</v>
          </cell>
          <cell r="AD207">
            <v>44</v>
          </cell>
          <cell r="AE207">
            <v>1</v>
          </cell>
          <cell r="AF207">
            <v>1</v>
          </cell>
          <cell r="AG207">
            <v>1</v>
          </cell>
          <cell r="AH207">
            <v>16178.6</v>
          </cell>
          <cell r="AI207">
            <v>14839.6</v>
          </cell>
          <cell r="AJ207">
            <v>1339</v>
          </cell>
          <cell r="AK207">
            <v>4981.6000000000004</v>
          </cell>
          <cell r="AL207">
            <v>2047.4</v>
          </cell>
          <cell r="AM207">
            <v>786</v>
          </cell>
          <cell r="AN207">
            <v>2118</v>
          </cell>
          <cell r="AO207">
            <v>906.3</v>
          </cell>
          <cell r="AP207">
            <v>1038.8</v>
          </cell>
          <cell r="AQ207">
            <v>338.24</v>
          </cell>
          <cell r="AR207">
            <v>2565.7600000000002</v>
          </cell>
          <cell r="AS207">
            <v>52.8</v>
          </cell>
          <cell r="AT207" t="str">
            <v>монолитный железобетон</v>
          </cell>
          <cell r="AU207" t="str">
            <v>рулонная</v>
          </cell>
          <cell r="AV207">
            <v>150</v>
          </cell>
          <cell r="AZ207" t="str">
            <v>нет</v>
          </cell>
          <cell r="BA207" t="str">
            <v>-</v>
          </cell>
          <cell r="BB207" t="str">
            <v>-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 t="str">
            <v>-</v>
          </cell>
          <cell r="BK207" t="str">
            <v>-</v>
          </cell>
          <cell r="BL207" t="str">
            <v>-</v>
          </cell>
          <cell r="BM207" t="str">
            <v>-</v>
          </cell>
          <cell r="BN207" t="str">
            <v>-</v>
          </cell>
          <cell r="BO207" t="str">
            <v>-</v>
          </cell>
          <cell r="BP207" t="str">
            <v>-</v>
          </cell>
          <cell r="BQ207" t="str">
            <v>ленточный</v>
          </cell>
          <cell r="BS207" t="str">
            <v>Железобетонные</v>
          </cell>
          <cell r="BT207">
            <v>25018</v>
          </cell>
          <cell r="BU207">
            <v>3</v>
          </cell>
          <cell r="BV207" t="str">
            <v>Панельные</v>
          </cell>
          <cell r="BW207">
            <v>17743.400000000001</v>
          </cell>
          <cell r="BX207">
            <v>5169.3599999999997</v>
          </cell>
          <cell r="BY207">
            <v>17743.400000000001</v>
          </cell>
          <cell r="BZ207">
            <v>5743.7</v>
          </cell>
          <cell r="CA207" t="str">
            <v xml:space="preserve">окрашенный </v>
          </cell>
          <cell r="CB207">
            <v>7656</v>
          </cell>
          <cell r="CC207">
            <v>0</v>
          </cell>
          <cell r="CD207">
            <v>1</v>
          </cell>
          <cell r="CE207">
            <v>1143</v>
          </cell>
          <cell r="CF207" t="str">
            <v>не скатная</v>
          </cell>
          <cell r="CG207">
            <v>0</v>
          </cell>
          <cell r="CH207">
            <v>0</v>
          </cell>
          <cell r="CI207">
            <v>1038.8</v>
          </cell>
          <cell r="CJ207" t="str">
            <v>На лестничной клетке</v>
          </cell>
          <cell r="CK207">
            <v>2</v>
          </cell>
          <cell r="CL207">
            <v>126.24</v>
          </cell>
          <cell r="CM207">
            <v>44</v>
          </cell>
          <cell r="CR207">
            <v>11.6</v>
          </cell>
          <cell r="CZ207">
            <v>44</v>
          </cell>
          <cell r="DA207">
            <v>2</v>
          </cell>
          <cell r="DB207">
            <v>750</v>
          </cell>
          <cell r="DC207">
            <v>12214</v>
          </cell>
          <cell r="DD207">
            <v>344</v>
          </cell>
          <cell r="DE207">
            <v>5940</v>
          </cell>
          <cell r="DF207">
            <v>0</v>
          </cell>
          <cell r="DG207">
            <v>3</v>
          </cell>
          <cell r="DH207">
            <v>0</v>
          </cell>
          <cell r="DI207">
            <v>910</v>
          </cell>
          <cell r="DK207">
            <v>146</v>
          </cell>
          <cell r="DL207">
            <v>1648</v>
          </cell>
          <cell r="DM207">
            <v>150</v>
          </cell>
          <cell r="DO207">
            <v>1528</v>
          </cell>
          <cell r="DQ207">
            <v>1550</v>
          </cell>
          <cell r="DR207">
            <v>0</v>
          </cell>
          <cell r="DS207">
            <v>0</v>
          </cell>
          <cell r="DT207">
            <v>14</v>
          </cell>
          <cell r="DU207">
            <v>16</v>
          </cell>
          <cell r="DV207">
            <v>16</v>
          </cell>
          <cell r="DW207">
            <v>2</v>
          </cell>
          <cell r="DX207" t="str">
            <v>внутренние</v>
          </cell>
          <cell r="ED207">
            <v>8</v>
          </cell>
          <cell r="EE207">
            <v>0</v>
          </cell>
          <cell r="EF207">
            <v>66.7</v>
          </cell>
          <cell r="EG207">
            <v>152</v>
          </cell>
          <cell r="EH207">
            <v>729.6</v>
          </cell>
          <cell r="EI207">
            <v>18.48</v>
          </cell>
          <cell r="EK207">
            <v>5.58</v>
          </cell>
          <cell r="EL207">
            <v>39.6</v>
          </cell>
          <cell r="EM207">
            <v>40.479999999999997</v>
          </cell>
          <cell r="EN207">
            <v>16.25</v>
          </cell>
          <cell r="EO207">
            <v>0</v>
          </cell>
          <cell r="EP207">
            <v>9.6</v>
          </cell>
          <cell r="EQ207">
            <v>208</v>
          </cell>
          <cell r="ER207">
            <v>0.82</v>
          </cell>
          <cell r="ES207" t="str">
            <v>на 1-м этаже</v>
          </cell>
          <cell r="ET207" t="str">
            <v>контейнер</v>
          </cell>
          <cell r="EU207">
            <v>2</v>
          </cell>
          <cell r="EV207">
            <v>1</v>
          </cell>
          <cell r="EW207">
            <v>1</v>
          </cell>
          <cell r="EX207">
            <v>1</v>
          </cell>
          <cell r="EY207">
            <v>0</v>
          </cell>
          <cell r="FH207">
            <v>0</v>
          </cell>
          <cell r="FI207">
            <v>0</v>
          </cell>
        </row>
        <row r="208">
          <cell r="A208">
            <v>23032</v>
          </cell>
          <cell r="B208" t="str">
            <v>Севастопольский пр-т д. 28</v>
          </cell>
          <cell r="C208" t="str">
            <v>Севастопольский пр-т</v>
          </cell>
          <cell r="D208">
            <v>28</v>
          </cell>
          <cell r="F208" t="str">
            <v>Протокол общего собрания собственников</v>
          </cell>
          <cell r="I208" t="str">
            <v>-</v>
          </cell>
          <cell r="K208" t="str">
            <v>-</v>
          </cell>
          <cell r="L208" t="str">
            <v>договор</v>
          </cell>
          <cell r="M208" t="str">
            <v>за счет регионального оператора</v>
          </cell>
          <cell r="N208">
            <v>1962</v>
          </cell>
          <cell r="O208">
            <v>1962</v>
          </cell>
          <cell r="P208" t="str">
            <v>II-18</v>
          </cell>
          <cell r="Q208" t="str">
            <v>МКД</v>
          </cell>
          <cell r="R208">
            <v>9</v>
          </cell>
          <cell r="S208">
            <v>9</v>
          </cell>
          <cell r="T208">
            <v>1</v>
          </cell>
          <cell r="U208">
            <v>1</v>
          </cell>
          <cell r="W208">
            <v>74</v>
          </cell>
          <cell r="X208">
            <v>72</v>
          </cell>
          <cell r="Y208">
            <v>2</v>
          </cell>
          <cell r="Z208">
            <v>2</v>
          </cell>
          <cell r="AA208">
            <v>18</v>
          </cell>
          <cell r="AB208">
            <v>19</v>
          </cell>
          <cell r="AC208">
            <v>1</v>
          </cell>
          <cell r="AD208">
            <v>24</v>
          </cell>
          <cell r="AE208">
            <v>0</v>
          </cell>
          <cell r="AF208">
            <v>1</v>
          </cell>
          <cell r="AG208">
            <v>1</v>
          </cell>
          <cell r="AH208">
            <v>2573.2000000000003</v>
          </cell>
          <cell r="AI208">
            <v>2550.4</v>
          </cell>
          <cell r="AJ208">
            <v>22.8</v>
          </cell>
          <cell r="AK208">
            <v>1158.5999999999999</v>
          </cell>
          <cell r="AL208">
            <v>393.2</v>
          </cell>
          <cell r="AM208">
            <v>184</v>
          </cell>
          <cell r="AN208">
            <v>186</v>
          </cell>
          <cell r="AP208">
            <v>394.3</v>
          </cell>
          <cell r="AQ208">
            <v>93.240000000000009</v>
          </cell>
          <cell r="AR208">
            <v>98.759999999999991</v>
          </cell>
          <cell r="AS208">
            <v>4.8</v>
          </cell>
          <cell r="AT208" t="str">
            <v>Панельные</v>
          </cell>
          <cell r="AU208" t="str">
            <v>рубероид</v>
          </cell>
          <cell r="AV208">
            <v>72</v>
          </cell>
          <cell r="AZ208" t="str">
            <v>нет</v>
          </cell>
          <cell r="BA208" t="str">
            <v>-</v>
          </cell>
          <cell r="BB208" t="str">
            <v>-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 t="str">
            <v>-</v>
          </cell>
          <cell r="BK208" t="str">
            <v>-</v>
          </cell>
          <cell r="BL208" t="str">
            <v>-</v>
          </cell>
          <cell r="BM208" t="str">
            <v>-</v>
          </cell>
          <cell r="BN208" t="str">
            <v>-</v>
          </cell>
          <cell r="BO208" t="str">
            <v>-</v>
          </cell>
          <cell r="BP208" t="str">
            <v>-</v>
          </cell>
          <cell r="BQ208" t="str">
            <v>ленточный</v>
          </cell>
          <cell r="BS208" t="str">
            <v>Железобетонные</v>
          </cell>
          <cell r="BT208">
            <v>3774</v>
          </cell>
          <cell r="BU208">
            <v>2</v>
          </cell>
          <cell r="BV208" t="str">
            <v>Панельные</v>
          </cell>
          <cell r="BW208">
            <v>3713</v>
          </cell>
          <cell r="BX208">
            <v>935</v>
          </cell>
          <cell r="BY208">
            <v>735</v>
          </cell>
          <cell r="BZ208">
            <v>0</v>
          </cell>
          <cell r="CA208" t="str">
            <v xml:space="preserve">окрашенный </v>
          </cell>
          <cell r="CB208">
            <v>1713</v>
          </cell>
          <cell r="CC208">
            <v>1849</v>
          </cell>
          <cell r="CD208">
            <v>1</v>
          </cell>
          <cell r="CE208">
            <v>462</v>
          </cell>
          <cell r="CF208" t="str">
            <v>не скатная</v>
          </cell>
          <cell r="CG208">
            <v>84</v>
          </cell>
          <cell r="CH208">
            <v>58.8</v>
          </cell>
          <cell r="CI208">
            <v>394.3</v>
          </cell>
          <cell r="CJ208" t="str">
            <v>На лестничной клетке</v>
          </cell>
          <cell r="CK208">
            <v>1</v>
          </cell>
          <cell r="CL208">
            <v>23.669999999999998</v>
          </cell>
          <cell r="CM208">
            <v>4</v>
          </cell>
          <cell r="CR208">
            <v>1.7</v>
          </cell>
          <cell r="CZ208">
            <v>1</v>
          </cell>
          <cell r="DA208">
            <v>1</v>
          </cell>
          <cell r="DB208">
            <v>189</v>
          </cell>
          <cell r="DC208">
            <v>2356</v>
          </cell>
          <cell r="DD208">
            <v>61</v>
          </cell>
          <cell r="DE208">
            <v>947</v>
          </cell>
          <cell r="DF208">
            <v>0</v>
          </cell>
          <cell r="DG208">
            <v>0</v>
          </cell>
          <cell r="DH208">
            <v>1</v>
          </cell>
          <cell r="DI208">
            <v>198</v>
          </cell>
          <cell r="DK208">
            <v>118</v>
          </cell>
          <cell r="DL208">
            <v>850</v>
          </cell>
          <cell r="DM208">
            <v>72</v>
          </cell>
          <cell r="DO208">
            <v>702</v>
          </cell>
          <cell r="DQ208">
            <v>340</v>
          </cell>
          <cell r="DR208">
            <v>491</v>
          </cell>
          <cell r="DS208">
            <v>81</v>
          </cell>
          <cell r="DT208">
            <v>8</v>
          </cell>
          <cell r="DU208">
            <v>8</v>
          </cell>
          <cell r="DV208">
            <v>8</v>
          </cell>
          <cell r="DW208">
            <v>0</v>
          </cell>
          <cell r="DX208" t="str">
            <v>внутренние</v>
          </cell>
          <cell r="EE208">
            <v>9</v>
          </cell>
          <cell r="EF208">
            <v>26.9</v>
          </cell>
          <cell r="EG208">
            <v>22</v>
          </cell>
          <cell r="EH208">
            <v>105.6</v>
          </cell>
          <cell r="EI208">
            <v>0</v>
          </cell>
          <cell r="EK208">
            <v>2.79</v>
          </cell>
          <cell r="EL208">
            <v>2.16</v>
          </cell>
          <cell r="EM208">
            <v>21.78</v>
          </cell>
          <cell r="EN208">
            <v>7.8000000000000007</v>
          </cell>
          <cell r="EO208">
            <v>3.8</v>
          </cell>
          <cell r="EP208">
            <v>14.6</v>
          </cell>
          <cell r="EQ208">
            <v>119</v>
          </cell>
          <cell r="ER208">
            <v>0.47</v>
          </cell>
          <cell r="ES208" t="str">
            <v>в подвале</v>
          </cell>
          <cell r="ET208" t="str">
            <v>Переносной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2</v>
          </cell>
          <cell r="FH208">
            <v>0</v>
          </cell>
          <cell r="FI208">
            <v>2</v>
          </cell>
        </row>
        <row r="209">
          <cell r="A209">
            <v>23034</v>
          </cell>
          <cell r="B209" t="str">
            <v>Севастопольский пр-т д. 30</v>
          </cell>
          <cell r="C209" t="str">
            <v>Севастопольский пр-т</v>
          </cell>
          <cell r="D209">
            <v>30</v>
          </cell>
          <cell r="F209" t="str">
            <v>Протокол общего собрания собственников</v>
          </cell>
          <cell r="I209" t="str">
            <v>-</v>
          </cell>
          <cell r="K209" t="str">
            <v>-</v>
          </cell>
          <cell r="L209" t="str">
            <v>договор</v>
          </cell>
          <cell r="M209" t="str">
            <v>за счет регионального оператора</v>
          </cell>
          <cell r="N209">
            <v>1963</v>
          </cell>
          <cell r="O209">
            <v>1963</v>
          </cell>
          <cell r="P209" t="str">
            <v>II-18</v>
          </cell>
          <cell r="Q209" t="str">
            <v>МКД</v>
          </cell>
          <cell r="R209">
            <v>9</v>
          </cell>
          <cell r="S209">
            <v>9</v>
          </cell>
          <cell r="T209">
            <v>1</v>
          </cell>
          <cell r="U209">
            <v>1</v>
          </cell>
          <cell r="W209">
            <v>71</v>
          </cell>
          <cell r="X209">
            <v>70</v>
          </cell>
          <cell r="Y209">
            <v>1</v>
          </cell>
          <cell r="Z209">
            <v>0</v>
          </cell>
          <cell r="AA209">
            <v>18</v>
          </cell>
          <cell r="AB209">
            <v>19</v>
          </cell>
          <cell r="AC209">
            <v>1</v>
          </cell>
          <cell r="AD209">
            <v>24</v>
          </cell>
          <cell r="AE209">
            <v>0</v>
          </cell>
          <cell r="AF209">
            <v>1</v>
          </cell>
          <cell r="AG209">
            <v>1</v>
          </cell>
          <cell r="AH209">
            <v>2526.4</v>
          </cell>
          <cell r="AI209">
            <v>2458.1</v>
          </cell>
          <cell r="AJ209">
            <v>68.3</v>
          </cell>
          <cell r="AK209">
            <v>1149.5999999999999</v>
          </cell>
          <cell r="AL209">
            <v>393.2</v>
          </cell>
          <cell r="AM209">
            <v>178</v>
          </cell>
          <cell r="AN209">
            <v>183</v>
          </cell>
          <cell r="AP209">
            <v>394.3</v>
          </cell>
          <cell r="AQ209">
            <v>86.789999999999992</v>
          </cell>
          <cell r="AR209">
            <v>98.210000000000008</v>
          </cell>
          <cell r="AS209">
            <v>4.8</v>
          </cell>
          <cell r="AT209" t="str">
            <v>Блочные</v>
          </cell>
          <cell r="AU209" t="str">
            <v>рубероид</v>
          </cell>
          <cell r="AV209">
            <v>70</v>
          </cell>
          <cell r="AZ209" t="str">
            <v>нет</v>
          </cell>
          <cell r="BA209" t="str">
            <v>-</v>
          </cell>
          <cell r="BB209" t="str">
            <v>-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 t="str">
            <v>-</v>
          </cell>
          <cell r="BK209" t="str">
            <v>-</v>
          </cell>
          <cell r="BL209" t="str">
            <v>-</v>
          </cell>
          <cell r="BM209" t="str">
            <v>-</v>
          </cell>
          <cell r="BN209" t="str">
            <v>-</v>
          </cell>
          <cell r="BO209" t="str">
            <v>-</v>
          </cell>
          <cell r="BP209" t="str">
            <v>-</v>
          </cell>
          <cell r="BQ209" t="str">
            <v>ленточный</v>
          </cell>
          <cell r="BS209" t="str">
            <v>Железобетонные</v>
          </cell>
          <cell r="BT209">
            <v>3774</v>
          </cell>
          <cell r="BU209">
            <v>2</v>
          </cell>
          <cell r="BV209" t="str">
            <v>Панельные</v>
          </cell>
          <cell r="BW209">
            <v>3713</v>
          </cell>
          <cell r="BX209">
            <v>935</v>
          </cell>
          <cell r="BY209">
            <v>735</v>
          </cell>
          <cell r="BZ209">
            <v>0</v>
          </cell>
          <cell r="CA209" t="str">
            <v xml:space="preserve">окрашенный </v>
          </cell>
          <cell r="CB209">
            <v>1713</v>
          </cell>
          <cell r="CC209">
            <v>1849</v>
          </cell>
          <cell r="CD209">
            <v>1</v>
          </cell>
          <cell r="CE209">
            <v>434</v>
          </cell>
          <cell r="CF209" t="str">
            <v>не скатная</v>
          </cell>
          <cell r="CG209">
            <v>84</v>
          </cell>
          <cell r="CH209">
            <v>58.8</v>
          </cell>
          <cell r="CI209">
            <v>394.3</v>
          </cell>
          <cell r="CJ209" t="str">
            <v>На лестничной клетке</v>
          </cell>
          <cell r="CK209">
            <v>1</v>
          </cell>
          <cell r="CL209">
            <v>23.669999999999998</v>
          </cell>
          <cell r="CM209">
            <v>4</v>
          </cell>
          <cell r="CR209">
            <v>1.7</v>
          </cell>
          <cell r="CZ209">
            <v>1</v>
          </cell>
          <cell r="DA209">
            <v>1</v>
          </cell>
          <cell r="DB209">
            <v>189</v>
          </cell>
          <cell r="DC209">
            <v>2356</v>
          </cell>
          <cell r="DD209">
            <v>61</v>
          </cell>
          <cell r="DE209">
            <v>947</v>
          </cell>
          <cell r="DF209">
            <v>0</v>
          </cell>
          <cell r="DG209">
            <v>0</v>
          </cell>
          <cell r="DH209">
            <v>1</v>
          </cell>
          <cell r="DI209">
            <v>198</v>
          </cell>
          <cell r="DK209">
            <v>118</v>
          </cell>
          <cell r="DL209">
            <v>850</v>
          </cell>
          <cell r="DM209">
            <v>70</v>
          </cell>
          <cell r="DO209">
            <v>702</v>
          </cell>
          <cell r="DQ209">
            <v>340</v>
          </cell>
          <cell r="DR209">
            <v>491</v>
          </cell>
          <cell r="DS209">
            <v>81</v>
          </cell>
          <cell r="DT209">
            <v>8</v>
          </cell>
          <cell r="DU209">
            <v>8</v>
          </cell>
          <cell r="DV209">
            <v>8</v>
          </cell>
          <cell r="DW209">
            <v>0</v>
          </cell>
          <cell r="DX209" t="str">
            <v>внутренние</v>
          </cell>
          <cell r="EE209">
            <v>9</v>
          </cell>
          <cell r="EF209">
            <v>26.9</v>
          </cell>
          <cell r="EG209">
            <v>22</v>
          </cell>
          <cell r="EH209">
            <v>105.6</v>
          </cell>
          <cell r="EI209">
            <v>0</v>
          </cell>
          <cell r="EK209">
            <v>2.79</v>
          </cell>
          <cell r="EL209">
            <v>2.16</v>
          </cell>
          <cell r="EM209">
            <v>21.78</v>
          </cell>
          <cell r="EN209">
            <v>7.8000000000000007</v>
          </cell>
          <cell r="EO209">
            <v>3.8</v>
          </cell>
          <cell r="EP209">
            <v>14.7</v>
          </cell>
          <cell r="EQ209">
            <v>101</v>
          </cell>
          <cell r="ER209">
            <v>0.4</v>
          </cell>
          <cell r="ES209" t="str">
            <v>в подвале</v>
          </cell>
          <cell r="ET209" t="str">
            <v>Переносной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2</v>
          </cell>
          <cell r="FH209">
            <v>0</v>
          </cell>
          <cell r="FI209">
            <v>2</v>
          </cell>
        </row>
        <row r="210">
          <cell r="A210">
            <v>23037</v>
          </cell>
          <cell r="B210" t="str">
            <v>Севастопольский пр-т д. 32</v>
          </cell>
          <cell r="C210" t="str">
            <v>Севастопольский пр-т</v>
          </cell>
          <cell r="D210">
            <v>32</v>
          </cell>
          <cell r="F210" t="str">
            <v>Протокол общего собрания собственников</v>
          </cell>
          <cell r="I210" t="str">
            <v>-</v>
          </cell>
          <cell r="K210" t="str">
            <v>-</v>
          </cell>
          <cell r="L210" t="str">
            <v>договор</v>
          </cell>
          <cell r="M210" t="str">
            <v>за счет регионального оператора</v>
          </cell>
          <cell r="N210">
            <v>1963</v>
          </cell>
          <cell r="O210">
            <v>1963</v>
          </cell>
          <cell r="P210" t="str">
            <v>II-18</v>
          </cell>
          <cell r="Q210" t="str">
            <v>МКД</v>
          </cell>
          <cell r="R210">
            <v>9</v>
          </cell>
          <cell r="S210">
            <v>9</v>
          </cell>
          <cell r="T210">
            <v>1</v>
          </cell>
          <cell r="U210">
            <v>1</v>
          </cell>
          <cell r="W210">
            <v>75</v>
          </cell>
          <cell r="X210">
            <v>71</v>
          </cell>
          <cell r="Y210">
            <v>4</v>
          </cell>
          <cell r="Z210">
            <v>2</v>
          </cell>
          <cell r="AA210">
            <v>18</v>
          </cell>
          <cell r="AB210">
            <v>19</v>
          </cell>
          <cell r="AC210">
            <v>1</v>
          </cell>
          <cell r="AD210">
            <v>24</v>
          </cell>
          <cell r="AE210">
            <v>0</v>
          </cell>
          <cell r="AF210">
            <v>1</v>
          </cell>
          <cell r="AG210">
            <v>1</v>
          </cell>
          <cell r="AH210">
            <v>2856.9999999999995</v>
          </cell>
          <cell r="AI210">
            <v>2527.7999999999997</v>
          </cell>
          <cell r="AJ210">
            <v>329.2</v>
          </cell>
          <cell r="AK210">
            <v>1205.2</v>
          </cell>
          <cell r="AL210">
            <v>393.2</v>
          </cell>
          <cell r="AM210">
            <v>235</v>
          </cell>
          <cell r="AN210">
            <v>180</v>
          </cell>
          <cell r="AP210">
            <v>395.1</v>
          </cell>
          <cell r="AQ210">
            <v>122.63</v>
          </cell>
          <cell r="AR210">
            <v>116.37</v>
          </cell>
          <cell r="AS210">
            <v>4.8</v>
          </cell>
          <cell r="AT210" t="str">
            <v>Блочные</v>
          </cell>
          <cell r="AU210" t="str">
            <v>рубероид</v>
          </cell>
          <cell r="AV210">
            <v>71</v>
          </cell>
          <cell r="AZ210" t="str">
            <v>нет</v>
          </cell>
          <cell r="BA210" t="str">
            <v>-</v>
          </cell>
          <cell r="BB210" t="str">
            <v>-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 t="str">
            <v>-</v>
          </cell>
          <cell r="BK210" t="str">
            <v>-</v>
          </cell>
          <cell r="BL210" t="str">
            <v>-</v>
          </cell>
          <cell r="BM210" t="str">
            <v>-</v>
          </cell>
          <cell r="BN210" t="str">
            <v>-</v>
          </cell>
          <cell r="BO210" t="str">
            <v>-</v>
          </cell>
          <cell r="BP210" t="str">
            <v>-</v>
          </cell>
          <cell r="BQ210" t="str">
            <v>ленточный</v>
          </cell>
          <cell r="BS210" t="str">
            <v>Железобетонные</v>
          </cell>
          <cell r="BT210">
            <v>3774</v>
          </cell>
          <cell r="BU210">
            <v>2</v>
          </cell>
          <cell r="BV210" t="str">
            <v>Панельные</v>
          </cell>
          <cell r="BW210">
            <v>3713</v>
          </cell>
          <cell r="BX210">
            <v>935</v>
          </cell>
          <cell r="BY210">
            <v>735</v>
          </cell>
          <cell r="BZ210">
            <v>0</v>
          </cell>
          <cell r="CA210" t="str">
            <v xml:space="preserve">окрашенный </v>
          </cell>
          <cell r="CB210">
            <v>1713</v>
          </cell>
          <cell r="CC210">
            <v>1849</v>
          </cell>
          <cell r="CD210">
            <v>1</v>
          </cell>
          <cell r="CE210">
            <v>440</v>
          </cell>
          <cell r="CF210" t="str">
            <v>не скатная</v>
          </cell>
          <cell r="CG210">
            <v>84</v>
          </cell>
          <cell r="CH210">
            <v>58.8</v>
          </cell>
          <cell r="CI210">
            <v>395.1</v>
          </cell>
          <cell r="CJ210" t="str">
            <v>На лестничной клетке</v>
          </cell>
          <cell r="CK210">
            <v>1</v>
          </cell>
          <cell r="CL210">
            <v>23.669999999999998</v>
          </cell>
          <cell r="CM210">
            <v>4</v>
          </cell>
          <cell r="CR210">
            <v>0.9</v>
          </cell>
          <cell r="CZ210">
            <v>1</v>
          </cell>
          <cell r="DA210">
            <v>1</v>
          </cell>
          <cell r="DB210">
            <v>189</v>
          </cell>
          <cell r="DC210">
            <v>2356</v>
          </cell>
          <cell r="DD210">
            <v>61</v>
          </cell>
          <cell r="DE210">
            <v>947</v>
          </cell>
          <cell r="DF210">
            <v>0</v>
          </cell>
          <cell r="DG210">
            <v>0</v>
          </cell>
          <cell r="DH210">
            <v>1</v>
          </cell>
          <cell r="DI210">
            <v>198</v>
          </cell>
          <cell r="DK210">
            <v>118</v>
          </cell>
          <cell r="DL210">
            <v>850</v>
          </cell>
          <cell r="DM210">
            <v>71</v>
          </cell>
          <cell r="DO210">
            <v>702</v>
          </cell>
          <cell r="DQ210">
            <v>340</v>
          </cell>
          <cell r="DR210">
            <v>491</v>
          </cell>
          <cell r="DS210">
            <v>81</v>
          </cell>
          <cell r="DT210">
            <v>8</v>
          </cell>
          <cell r="DU210">
            <v>8</v>
          </cell>
          <cell r="DV210">
            <v>8</v>
          </cell>
          <cell r="DW210">
            <v>0</v>
          </cell>
          <cell r="DX210" t="str">
            <v>внутренние</v>
          </cell>
          <cell r="EE210">
            <v>9</v>
          </cell>
          <cell r="EF210">
            <v>26.9</v>
          </cell>
          <cell r="EG210">
            <v>22</v>
          </cell>
          <cell r="EH210">
            <v>105.6</v>
          </cell>
          <cell r="EI210">
            <v>0</v>
          </cell>
          <cell r="EK210">
            <v>2.79</v>
          </cell>
          <cell r="EL210">
            <v>2.16</v>
          </cell>
          <cell r="EM210">
            <v>21.78</v>
          </cell>
          <cell r="EN210">
            <v>7.8000000000000007</v>
          </cell>
          <cell r="EO210">
            <v>3.8</v>
          </cell>
          <cell r="EP210">
            <v>10.199999999999999</v>
          </cell>
          <cell r="EQ210">
            <v>108</v>
          </cell>
          <cell r="ER210">
            <v>0.43</v>
          </cell>
          <cell r="ES210" t="str">
            <v>в подвале</v>
          </cell>
          <cell r="ET210" t="str">
            <v>Переносной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2</v>
          </cell>
          <cell r="FH210">
            <v>0</v>
          </cell>
          <cell r="FI210">
            <v>2</v>
          </cell>
        </row>
        <row r="211">
          <cell r="A211">
            <v>23038</v>
          </cell>
          <cell r="B211" t="str">
            <v>Севастопольский пр-т д. 34</v>
          </cell>
          <cell r="C211" t="str">
            <v>Севастопольский пр-т</v>
          </cell>
          <cell r="D211">
            <v>34</v>
          </cell>
          <cell r="F211" t="str">
            <v>Протокол общего собрания собственников</v>
          </cell>
          <cell r="I211" t="str">
            <v>-</v>
          </cell>
          <cell r="K211" t="str">
            <v>-</v>
          </cell>
          <cell r="L211" t="str">
            <v>договор</v>
          </cell>
          <cell r="M211" t="str">
            <v>за счет регионального оператора</v>
          </cell>
          <cell r="N211">
            <v>1963</v>
          </cell>
          <cell r="O211">
            <v>1963</v>
          </cell>
          <cell r="P211" t="str">
            <v>II-18</v>
          </cell>
          <cell r="Q211" t="str">
            <v>МКД</v>
          </cell>
          <cell r="R211">
            <v>9</v>
          </cell>
          <cell r="S211">
            <v>9</v>
          </cell>
          <cell r="T211">
            <v>1</v>
          </cell>
          <cell r="U211">
            <v>1</v>
          </cell>
          <cell r="W211">
            <v>73</v>
          </cell>
          <cell r="X211">
            <v>72</v>
          </cell>
          <cell r="Y211">
            <v>1</v>
          </cell>
          <cell r="Z211">
            <v>1</v>
          </cell>
          <cell r="AA211">
            <v>18</v>
          </cell>
          <cell r="AB211">
            <v>19</v>
          </cell>
          <cell r="AC211">
            <v>1</v>
          </cell>
          <cell r="AD211">
            <v>24</v>
          </cell>
          <cell r="AE211">
            <v>0</v>
          </cell>
          <cell r="AF211">
            <v>1</v>
          </cell>
          <cell r="AG211">
            <v>1</v>
          </cell>
          <cell r="AH211">
            <v>2607</v>
          </cell>
          <cell r="AI211">
            <v>2576.1</v>
          </cell>
          <cell r="AJ211">
            <v>30.9</v>
          </cell>
          <cell r="AK211">
            <v>1155.5999999999999</v>
          </cell>
          <cell r="AL211">
            <v>393.2</v>
          </cell>
          <cell r="AM211">
            <v>358</v>
          </cell>
          <cell r="AN211">
            <v>246</v>
          </cell>
          <cell r="AP211">
            <v>398.8</v>
          </cell>
          <cell r="AQ211">
            <v>39.409999999999997</v>
          </cell>
          <cell r="AR211">
            <v>110.59</v>
          </cell>
          <cell r="AS211">
            <v>4.8</v>
          </cell>
          <cell r="AT211" t="str">
            <v>Блочные</v>
          </cell>
          <cell r="AU211" t="str">
            <v>рубероид</v>
          </cell>
          <cell r="AV211">
            <v>72</v>
          </cell>
          <cell r="AZ211" t="str">
            <v>нет</v>
          </cell>
          <cell r="BA211" t="str">
            <v>-</v>
          </cell>
          <cell r="BB211" t="str">
            <v>-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 t="str">
            <v>-</v>
          </cell>
          <cell r="BJ211" t="str">
            <v>-</v>
          </cell>
          <cell r="BK211" t="str">
            <v>-</v>
          </cell>
          <cell r="BL211" t="str">
            <v>-</v>
          </cell>
          <cell r="BM211" t="str">
            <v>-</v>
          </cell>
          <cell r="BN211" t="str">
            <v>-</v>
          </cell>
          <cell r="BO211" t="str">
            <v>-</v>
          </cell>
          <cell r="BP211" t="str">
            <v>-</v>
          </cell>
          <cell r="BQ211" t="str">
            <v>ленточный</v>
          </cell>
          <cell r="BS211" t="str">
            <v>Железобетонные</v>
          </cell>
          <cell r="BT211">
            <v>3774</v>
          </cell>
          <cell r="BU211">
            <v>2</v>
          </cell>
          <cell r="BV211" t="str">
            <v>Панельные</v>
          </cell>
          <cell r="BW211">
            <v>3713</v>
          </cell>
          <cell r="BX211">
            <v>935</v>
          </cell>
          <cell r="BY211">
            <v>735</v>
          </cell>
          <cell r="BZ211">
            <v>0</v>
          </cell>
          <cell r="CA211" t="str">
            <v xml:space="preserve">окрашенный </v>
          </cell>
          <cell r="CB211">
            <v>1713</v>
          </cell>
          <cell r="CC211">
            <v>1849</v>
          </cell>
          <cell r="CD211">
            <v>1</v>
          </cell>
          <cell r="CE211">
            <v>438</v>
          </cell>
          <cell r="CF211" t="str">
            <v>не скатная</v>
          </cell>
          <cell r="CG211">
            <v>84</v>
          </cell>
          <cell r="CH211">
            <v>58.8</v>
          </cell>
          <cell r="CI211">
            <v>398.8</v>
          </cell>
          <cell r="CJ211" t="str">
            <v>На лестничной клетке</v>
          </cell>
          <cell r="CK211">
            <v>1</v>
          </cell>
          <cell r="CL211">
            <v>23.669999999999998</v>
          </cell>
          <cell r="CM211">
            <v>4</v>
          </cell>
          <cell r="CR211">
            <v>2</v>
          </cell>
          <cell r="CZ211">
            <v>1</v>
          </cell>
          <cell r="DA211">
            <v>1</v>
          </cell>
          <cell r="DB211">
            <v>189</v>
          </cell>
          <cell r="DC211">
            <v>2356</v>
          </cell>
          <cell r="DD211">
            <v>61</v>
          </cell>
          <cell r="DE211">
            <v>947</v>
          </cell>
          <cell r="DF211">
            <v>0</v>
          </cell>
          <cell r="DG211">
            <v>0</v>
          </cell>
          <cell r="DH211">
            <v>1</v>
          </cell>
          <cell r="DI211">
            <v>198</v>
          </cell>
          <cell r="DK211">
            <v>118</v>
          </cell>
          <cell r="DL211">
            <v>850</v>
          </cell>
          <cell r="DM211">
            <v>72</v>
          </cell>
          <cell r="DO211">
            <v>702</v>
          </cell>
          <cell r="DQ211">
            <v>340</v>
          </cell>
          <cell r="DR211">
            <v>491</v>
          </cell>
          <cell r="DS211">
            <v>81</v>
          </cell>
          <cell r="DT211">
            <v>8</v>
          </cell>
          <cell r="DU211">
            <v>8</v>
          </cell>
          <cell r="DV211">
            <v>8</v>
          </cell>
          <cell r="DW211">
            <v>0</v>
          </cell>
          <cell r="DX211" t="str">
            <v>внутренние</v>
          </cell>
          <cell r="EE211">
            <v>9</v>
          </cell>
          <cell r="EF211">
            <v>26.9</v>
          </cell>
          <cell r="EG211">
            <v>22</v>
          </cell>
          <cell r="EH211">
            <v>105.6</v>
          </cell>
          <cell r="EI211">
            <v>0</v>
          </cell>
          <cell r="EK211">
            <v>2.79</v>
          </cell>
          <cell r="EL211">
            <v>2.16</v>
          </cell>
          <cell r="EM211">
            <v>21.78</v>
          </cell>
          <cell r="EN211">
            <v>7.8000000000000007</v>
          </cell>
          <cell r="EO211">
            <v>3.8</v>
          </cell>
          <cell r="EP211">
            <v>0</v>
          </cell>
          <cell r="EQ211">
            <v>130</v>
          </cell>
          <cell r="ER211">
            <v>0.52</v>
          </cell>
          <cell r="ES211" t="str">
            <v>в подвале</v>
          </cell>
          <cell r="ET211" t="str">
            <v>Переносной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2</v>
          </cell>
          <cell r="FH211">
            <v>0</v>
          </cell>
          <cell r="FI211">
            <v>2</v>
          </cell>
        </row>
        <row r="212">
          <cell r="A212">
            <v>23039</v>
          </cell>
          <cell r="B212" t="str">
            <v>Севастопольский пр-т д. 36</v>
          </cell>
          <cell r="C212" t="str">
            <v>Севастопольский пр-т</v>
          </cell>
          <cell r="D212">
            <v>36</v>
          </cell>
          <cell r="F212" t="str">
            <v>Протокол общего собрания собственников</v>
          </cell>
          <cell r="I212" t="str">
            <v>-</v>
          </cell>
          <cell r="K212" t="str">
            <v>-</v>
          </cell>
          <cell r="L212" t="str">
            <v>договор</v>
          </cell>
          <cell r="M212" t="str">
            <v>за счет регионального оператора</v>
          </cell>
          <cell r="N212">
            <v>1963</v>
          </cell>
          <cell r="O212">
            <v>1963</v>
          </cell>
          <cell r="P212" t="str">
            <v>II-18</v>
          </cell>
          <cell r="Q212" t="str">
            <v>МКД</v>
          </cell>
          <cell r="R212">
            <v>9</v>
          </cell>
          <cell r="S212">
            <v>9</v>
          </cell>
          <cell r="T212">
            <v>1</v>
          </cell>
          <cell r="U212">
            <v>1</v>
          </cell>
          <cell r="W212">
            <v>73</v>
          </cell>
          <cell r="X212">
            <v>72</v>
          </cell>
          <cell r="Y212">
            <v>1</v>
          </cell>
          <cell r="Z212">
            <v>1</v>
          </cell>
          <cell r="AA212">
            <v>18</v>
          </cell>
          <cell r="AB212">
            <v>19</v>
          </cell>
          <cell r="AC212">
            <v>1</v>
          </cell>
          <cell r="AD212">
            <v>24</v>
          </cell>
          <cell r="AE212">
            <v>0</v>
          </cell>
          <cell r="AF212">
            <v>1</v>
          </cell>
          <cell r="AG212">
            <v>1</v>
          </cell>
          <cell r="AH212">
            <v>2636.6000000000004</v>
          </cell>
          <cell r="AI212">
            <v>2568.8000000000002</v>
          </cell>
          <cell r="AJ212">
            <v>67.8</v>
          </cell>
          <cell r="AK212">
            <v>1231.2</v>
          </cell>
          <cell r="AL212">
            <v>393.2</v>
          </cell>
          <cell r="AM212">
            <v>246.7</v>
          </cell>
          <cell r="AN212">
            <v>197.1</v>
          </cell>
          <cell r="AP212">
            <v>393.7</v>
          </cell>
          <cell r="AQ212">
            <v>106.38000000000001</v>
          </cell>
          <cell r="AR212">
            <v>314.62</v>
          </cell>
          <cell r="AS212">
            <v>4.8</v>
          </cell>
          <cell r="AT212" t="str">
            <v>Блочные</v>
          </cell>
          <cell r="AU212" t="str">
            <v>рубероид по ж/б основанию</v>
          </cell>
          <cell r="AV212">
            <v>72</v>
          </cell>
          <cell r="AZ212" t="str">
            <v>нет</v>
          </cell>
          <cell r="BA212" t="str">
            <v>-</v>
          </cell>
          <cell r="BB212" t="str">
            <v>-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 t="str">
            <v>-</v>
          </cell>
          <cell r="BJ212" t="str">
            <v>-</v>
          </cell>
          <cell r="BK212" t="str">
            <v>-</v>
          </cell>
          <cell r="BL212" t="str">
            <v>-</v>
          </cell>
          <cell r="BM212" t="str">
            <v>-</v>
          </cell>
          <cell r="BN212" t="str">
            <v>-</v>
          </cell>
          <cell r="BO212" t="str">
            <v>-</v>
          </cell>
          <cell r="BP212" t="str">
            <v>-</v>
          </cell>
          <cell r="BQ212" t="str">
            <v>ленточный</v>
          </cell>
          <cell r="BS212" t="str">
            <v>Железобетонные</v>
          </cell>
          <cell r="BT212">
            <v>3774</v>
          </cell>
          <cell r="BU212">
            <v>2</v>
          </cell>
          <cell r="BV212" t="str">
            <v>Панельные</v>
          </cell>
          <cell r="BW212">
            <v>3713</v>
          </cell>
          <cell r="BX212">
            <v>935</v>
          </cell>
          <cell r="BY212">
            <v>735</v>
          </cell>
          <cell r="BZ212">
            <v>0</v>
          </cell>
          <cell r="CA212" t="str">
            <v xml:space="preserve">окрашенный </v>
          </cell>
          <cell r="CB212">
            <v>1713</v>
          </cell>
          <cell r="CC212">
            <v>1849</v>
          </cell>
          <cell r="CD212">
            <v>1</v>
          </cell>
          <cell r="CE212">
            <v>433</v>
          </cell>
          <cell r="CF212" t="str">
            <v>не скатная</v>
          </cell>
          <cell r="CG212">
            <v>84</v>
          </cell>
          <cell r="CH212">
            <v>58.8</v>
          </cell>
          <cell r="CI212">
            <v>393.7</v>
          </cell>
          <cell r="CJ212" t="str">
            <v>На лестничной клетке</v>
          </cell>
          <cell r="CK212">
            <v>1</v>
          </cell>
          <cell r="CL212">
            <v>23.669999999999998</v>
          </cell>
          <cell r="CM212">
            <v>4</v>
          </cell>
          <cell r="CR212">
            <v>1.2</v>
          </cell>
          <cell r="CZ212">
            <v>1</v>
          </cell>
          <cell r="DA212">
            <v>1</v>
          </cell>
          <cell r="DB212">
            <v>189</v>
          </cell>
          <cell r="DC212">
            <v>2356</v>
          </cell>
          <cell r="DD212">
            <v>61</v>
          </cell>
          <cell r="DE212">
            <v>947</v>
          </cell>
          <cell r="DF212">
            <v>0</v>
          </cell>
          <cell r="DG212">
            <v>0</v>
          </cell>
          <cell r="DH212">
            <v>1</v>
          </cell>
          <cell r="DI212">
            <v>198</v>
          </cell>
          <cell r="DK212">
            <v>118</v>
          </cell>
          <cell r="DL212">
            <v>850</v>
          </cell>
          <cell r="DM212">
            <v>72</v>
          </cell>
          <cell r="DO212">
            <v>702</v>
          </cell>
          <cell r="DQ212">
            <v>340</v>
          </cell>
          <cell r="DR212">
            <v>491</v>
          </cell>
          <cell r="DS212">
            <v>81</v>
          </cell>
          <cell r="DT212">
            <v>8</v>
          </cell>
          <cell r="DU212">
            <v>8</v>
          </cell>
          <cell r="DV212">
            <v>8</v>
          </cell>
          <cell r="DW212">
            <v>0</v>
          </cell>
          <cell r="DX212" t="str">
            <v>внутренние</v>
          </cell>
          <cell r="EE212">
            <v>9</v>
          </cell>
          <cell r="EF212">
            <v>26.9</v>
          </cell>
          <cell r="EG212">
            <v>22</v>
          </cell>
          <cell r="EH212">
            <v>105.6</v>
          </cell>
          <cell r="EI212">
            <v>0</v>
          </cell>
          <cell r="EK212">
            <v>2.79</v>
          </cell>
          <cell r="EL212">
            <v>2.16</v>
          </cell>
          <cell r="EM212">
            <v>21.78</v>
          </cell>
          <cell r="EN212">
            <v>7.8000000000000007</v>
          </cell>
          <cell r="EO212">
            <v>3.8</v>
          </cell>
          <cell r="EP212">
            <v>14.6</v>
          </cell>
          <cell r="EQ212">
            <v>133</v>
          </cell>
          <cell r="ER212">
            <v>0.53</v>
          </cell>
          <cell r="ES212" t="str">
            <v>в подвале</v>
          </cell>
          <cell r="ET212" t="str">
            <v>Переносной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2</v>
          </cell>
          <cell r="FH212">
            <v>0</v>
          </cell>
          <cell r="FI212">
            <v>2</v>
          </cell>
        </row>
        <row r="213">
          <cell r="A213">
            <v>23041</v>
          </cell>
          <cell r="B213" t="str">
            <v>Севастопольский пр-т д. 38</v>
          </cell>
          <cell r="C213" t="str">
            <v>Севастопольский пр-т</v>
          </cell>
          <cell r="D213">
            <v>38</v>
          </cell>
          <cell r="F213" t="str">
            <v>Протокол общего собрания собственников</v>
          </cell>
          <cell r="I213" t="str">
            <v>-</v>
          </cell>
          <cell r="K213" t="str">
            <v>-</v>
          </cell>
          <cell r="L213" t="str">
            <v>договор</v>
          </cell>
          <cell r="M213" t="str">
            <v>за счет регионального оператора</v>
          </cell>
          <cell r="N213">
            <v>1963</v>
          </cell>
          <cell r="O213">
            <v>1963</v>
          </cell>
          <cell r="P213" t="str">
            <v>II-18</v>
          </cell>
          <cell r="Q213" t="str">
            <v>МКД</v>
          </cell>
          <cell r="R213">
            <v>9</v>
          </cell>
          <cell r="S213">
            <v>9</v>
          </cell>
          <cell r="T213">
            <v>1</v>
          </cell>
          <cell r="U213">
            <v>1</v>
          </cell>
          <cell r="W213">
            <v>72</v>
          </cell>
          <cell r="X213">
            <v>72</v>
          </cell>
          <cell r="Y213">
            <v>0</v>
          </cell>
          <cell r="Z213">
            <v>0</v>
          </cell>
          <cell r="AA213">
            <v>18</v>
          </cell>
          <cell r="AB213">
            <v>19</v>
          </cell>
          <cell r="AC213">
            <v>1</v>
          </cell>
          <cell r="AD213">
            <v>24</v>
          </cell>
          <cell r="AE213">
            <v>0</v>
          </cell>
          <cell r="AF213">
            <v>1</v>
          </cell>
          <cell r="AG213">
            <v>1</v>
          </cell>
          <cell r="AH213">
            <v>2576.9</v>
          </cell>
          <cell r="AI213">
            <v>2576.9</v>
          </cell>
          <cell r="AJ213">
            <v>0</v>
          </cell>
          <cell r="AK213">
            <v>1188.8</v>
          </cell>
          <cell r="AL213">
            <v>393.2</v>
          </cell>
          <cell r="AM213">
            <v>391</v>
          </cell>
          <cell r="AN213">
            <v>5</v>
          </cell>
          <cell r="AP213">
            <v>396.4</v>
          </cell>
          <cell r="AQ213">
            <v>95.49</v>
          </cell>
          <cell r="AR213">
            <v>124.51</v>
          </cell>
          <cell r="AS213">
            <v>4.8</v>
          </cell>
          <cell r="AT213" t="str">
            <v>Блочные</v>
          </cell>
          <cell r="AU213" t="str">
            <v>рубероид</v>
          </cell>
          <cell r="AV213">
            <v>72</v>
          </cell>
          <cell r="AZ213" t="str">
            <v>нет</v>
          </cell>
          <cell r="BA213" t="str">
            <v>-</v>
          </cell>
          <cell r="BB213" t="str">
            <v>-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 t="str">
            <v>-</v>
          </cell>
          <cell r="BJ213" t="str">
            <v>-</v>
          </cell>
          <cell r="BK213" t="str">
            <v>-</v>
          </cell>
          <cell r="BL213" t="str">
            <v>-</v>
          </cell>
          <cell r="BM213" t="str">
            <v>-</v>
          </cell>
          <cell r="BN213" t="str">
            <v>-</v>
          </cell>
          <cell r="BO213" t="str">
            <v>-</v>
          </cell>
          <cell r="BP213" t="str">
            <v>-</v>
          </cell>
          <cell r="BQ213" t="str">
            <v>ленточный</v>
          </cell>
          <cell r="BS213" t="str">
            <v>Железобетонные</v>
          </cell>
          <cell r="BT213">
            <v>3774</v>
          </cell>
          <cell r="BU213">
            <v>2</v>
          </cell>
          <cell r="BV213" t="str">
            <v>Панельные</v>
          </cell>
          <cell r="BW213">
            <v>3713</v>
          </cell>
          <cell r="BX213">
            <v>935</v>
          </cell>
          <cell r="BY213">
            <v>735</v>
          </cell>
          <cell r="BZ213">
            <v>0</v>
          </cell>
          <cell r="CA213" t="str">
            <v>соответствует материалу стен</v>
          </cell>
          <cell r="CB213">
            <v>1713</v>
          </cell>
          <cell r="CC213">
            <v>1849</v>
          </cell>
          <cell r="CD213">
            <v>1</v>
          </cell>
          <cell r="CE213">
            <v>437</v>
          </cell>
          <cell r="CF213" t="str">
            <v>не скатная</v>
          </cell>
          <cell r="CG213">
            <v>84</v>
          </cell>
          <cell r="CH213">
            <v>58.8</v>
          </cell>
          <cell r="CI213">
            <v>396.4</v>
          </cell>
          <cell r="CJ213" t="str">
            <v>На лестничной клетке</v>
          </cell>
          <cell r="CK213">
            <v>1</v>
          </cell>
          <cell r="CL213">
            <v>23.669999999999998</v>
          </cell>
          <cell r="CM213">
            <v>4</v>
          </cell>
          <cell r="CR213">
            <v>2.2999999999999998</v>
          </cell>
          <cell r="CZ213">
            <v>1</v>
          </cell>
          <cell r="DA213">
            <v>1</v>
          </cell>
          <cell r="DB213">
            <v>189</v>
          </cell>
          <cell r="DC213">
            <v>2356</v>
          </cell>
          <cell r="DD213">
            <v>61</v>
          </cell>
          <cell r="DE213">
            <v>947</v>
          </cell>
          <cell r="DF213">
            <v>0</v>
          </cell>
          <cell r="DG213">
            <v>0</v>
          </cell>
          <cell r="DH213">
            <v>1</v>
          </cell>
          <cell r="DI213">
            <v>198</v>
          </cell>
          <cell r="DK213">
            <v>118</v>
          </cell>
          <cell r="DL213">
            <v>850</v>
          </cell>
          <cell r="DM213">
            <v>72</v>
          </cell>
          <cell r="DO213">
            <v>702</v>
          </cell>
          <cell r="DQ213">
            <v>340</v>
          </cell>
          <cell r="DR213">
            <v>491</v>
          </cell>
          <cell r="DS213">
            <v>81</v>
          </cell>
          <cell r="DT213">
            <v>8</v>
          </cell>
          <cell r="DU213">
            <v>8</v>
          </cell>
          <cell r="DV213">
            <v>8</v>
          </cell>
          <cell r="DW213">
            <v>0</v>
          </cell>
          <cell r="DX213" t="str">
            <v>внутренние</v>
          </cell>
          <cell r="EE213">
            <v>9</v>
          </cell>
          <cell r="EF213">
            <v>26.9</v>
          </cell>
          <cell r="EG213">
            <v>22</v>
          </cell>
          <cell r="EH213">
            <v>105.6</v>
          </cell>
          <cell r="EI213">
            <v>0</v>
          </cell>
          <cell r="EK213">
            <v>2.79</v>
          </cell>
          <cell r="EL213">
            <v>2.16</v>
          </cell>
          <cell r="EM213">
            <v>21.78</v>
          </cell>
          <cell r="EN213">
            <v>7.8000000000000007</v>
          </cell>
          <cell r="EO213">
            <v>3.8</v>
          </cell>
          <cell r="EP213">
            <v>14.6</v>
          </cell>
          <cell r="EQ213">
            <v>121</v>
          </cell>
          <cell r="ER213">
            <v>0.48</v>
          </cell>
          <cell r="ES213" t="str">
            <v>в подвале</v>
          </cell>
          <cell r="ET213" t="str">
            <v>Переносной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2</v>
          </cell>
          <cell r="FH213">
            <v>0</v>
          </cell>
          <cell r="FI213">
            <v>2</v>
          </cell>
        </row>
        <row r="214">
          <cell r="A214">
            <v>23044</v>
          </cell>
          <cell r="B214" t="str">
            <v>Севастопольский пр-т д. 42 к. 1</v>
          </cell>
          <cell r="C214" t="str">
            <v>Севастопольский пр-т</v>
          </cell>
          <cell r="D214">
            <v>42</v>
          </cell>
          <cell r="E214">
            <v>1</v>
          </cell>
          <cell r="F214" t="str">
            <v>Протокол общего собрания собственников</v>
          </cell>
          <cell r="I214" t="str">
            <v>-</v>
          </cell>
          <cell r="K214" t="str">
            <v>-</v>
          </cell>
          <cell r="L214" t="str">
            <v>договор</v>
          </cell>
          <cell r="M214" t="str">
            <v>за счет регионального оператора</v>
          </cell>
          <cell r="N214">
            <v>1970</v>
          </cell>
          <cell r="O214">
            <v>1970</v>
          </cell>
          <cell r="P214" t="str">
            <v>Индивид.</v>
          </cell>
          <cell r="Q214" t="str">
            <v>МКД</v>
          </cell>
          <cell r="R214">
            <v>10</v>
          </cell>
          <cell r="S214">
            <v>10</v>
          </cell>
          <cell r="T214">
            <v>4</v>
          </cell>
          <cell r="U214">
            <v>8</v>
          </cell>
          <cell r="W214">
            <v>151</v>
          </cell>
          <cell r="X214">
            <v>144</v>
          </cell>
          <cell r="Y214">
            <v>7</v>
          </cell>
          <cell r="Z214">
            <v>1</v>
          </cell>
          <cell r="AA214">
            <v>36</v>
          </cell>
          <cell r="AB214">
            <v>68</v>
          </cell>
          <cell r="AC214">
            <v>12</v>
          </cell>
          <cell r="AD214">
            <v>0</v>
          </cell>
          <cell r="AE214">
            <v>1</v>
          </cell>
          <cell r="AF214">
            <v>1</v>
          </cell>
          <cell r="AG214">
            <v>1</v>
          </cell>
          <cell r="AH214">
            <v>9321.7999999999993</v>
          </cell>
          <cell r="AI214">
            <v>7167.2999999999984</v>
          </cell>
          <cell r="AJ214">
            <v>2154.5</v>
          </cell>
          <cell r="AK214">
            <v>3162.6</v>
          </cell>
          <cell r="AL214">
            <v>818.2</v>
          </cell>
          <cell r="AM214">
            <v>802</v>
          </cell>
          <cell r="AN214">
            <v>27</v>
          </cell>
          <cell r="AO214">
            <v>1166</v>
          </cell>
          <cell r="AP214">
            <v>1166.8</v>
          </cell>
          <cell r="AQ214">
            <v>190.45000000000002</v>
          </cell>
          <cell r="AR214">
            <v>638.54999999999995</v>
          </cell>
          <cell r="AS214">
            <v>24</v>
          </cell>
          <cell r="AT214" t="str">
            <v>Панельные</v>
          </cell>
          <cell r="AU214" t="str">
            <v>рулонная</v>
          </cell>
          <cell r="AV214">
            <v>144</v>
          </cell>
          <cell r="AZ214" t="str">
            <v>нет</v>
          </cell>
          <cell r="BA214" t="str">
            <v>-</v>
          </cell>
          <cell r="BB214" t="str">
            <v>-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 t="str">
            <v>-</v>
          </cell>
          <cell r="BJ214" t="str">
            <v>-</v>
          </cell>
          <cell r="BK214" t="str">
            <v>-</v>
          </cell>
          <cell r="BL214" t="str">
            <v>-</v>
          </cell>
          <cell r="BM214" t="str">
            <v>-</v>
          </cell>
          <cell r="BN214" t="str">
            <v>-</v>
          </cell>
          <cell r="BO214" t="str">
            <v>-</v>
          </cell>
          <cell r="BP214" t="str">
            <v>-</v>
          </cell>
          <cell r="BQ214" t="str">
            <v>ленточный</v>
          </cell>
          <cell r="BS214" t="str">
            <v>Железобетонные</v>
          </cell>
          <cell r="BT214">
            <v>10770</v>
          </cell>
          <cell r="BU214">
            <v>5</v>
          </cell>
          <cell r="BV214" t="str">
            <v>Панельные</v>
          </cell>
          <cell r="BW214">
            <v>1372</v>
          </cell>
          <cell r="BX214">
            <v>908</v>
          </cell>
          <cell r="BY214">
            <v>1372</v>
          </cell>
          <cell r="BZ214">
            <v>908</v>
          </cell>
          <cell r="CA214" t="str">
            <v xml:space="preserve">окрашенный </v>
          </cell>
          <cell r="CB214">
            <v>5508</v>
          </cell>
          <cell r="CC214">
            <v>1673</v>
          </cell>
          <cell r="CD214">
            <v>1</v>
          </cell>
          <cell r="CE214">
            <v>1418</v>
          </cell>
          <cell r="CF214" t="str">
            <v>не скатная</v>
          </cell>
          <cell r="CG214">
            <v>204</v>
          </cell>
          <cell r="CH214">
            <v>142.80000000000001</v>
          </cell>
          <cell r="CI214">
            <v>1166.8</v>
          </cell>
          <cell r="CJ214" t="str">
            <v>На лестничной клетке</v>
          </cell>
          <cell r="CK214">
            <v>4</v>
          </cell>
          <cell r="CL214">
            <v>105.19999999999999</v>
          </cell>
          <cell r="CM214">
            <v>20</v>
          </cell>
          <cell r="CR214">
            <v>8</v>
          </cell>
          <cell r="CZ214">
            <v>1</v>
          </cell>
          <cell r="DA214">
            <v>4</v>
          </cell>
          <cell r="DB214">
            <v>120</v>
          </cell>
          <cell r="DC214">
            <v>3457</v>
          </cell>
          <cell r="DD214">
            <v>275</v>
          </cell>
          <cell r="DE214">
            <v>4638</v>
          </cell>
          <cell r="DF214">
            <v>0</v>
          </cell>
          <cell r="DG214">
            <v>0</v>
          </cell>
          <cell r="DH214">
            <v>4</v>
          </cell>
          <cell r="DI214">
            <v>497</v>
          </cell>
          <cell r="DK214">
            <v>195</v>
          </cell>
          <cell r="DL214">
            <v>1713</v>
          </cell>
          <cell r="DM214">
            <v>144</v>
          </cell>
          <cell r="DO214">
            <v>1515</v>
          </cell>
          <cell r="DQ214">
            <v>1103</v>
          </cell>
          <cell r="DR214">
            <v>1043</v>
          </cell>
          <cell r="DS214">
            <v>179</v>
          </cell>
          <cell r="DT214">
            <v>16</v>
          </cell>
          <cell r="DU214">
            <v>31</v>
          </cell>
          <cell r="DV214">
            <v>8</v>
          </cell>
          <cell r="DW214">
            <v>0</v>
          </cell>
          <cell r="DX214" t="str">
            <v>внутренние</v>
          </cell>
          <cell r="EE214">
            <v>68</v>
          </cell>
          <cell r="EF214">
            <v>119.52</v>
          </cell>
          <cell r="EG214">
            <v>21</v>
          </cell>
          <cell r="EH214">
            <v>100.8</v>
          </cell>
          <cell r="EI214">
            <v>16.8</v>
          </cell>
          <cell r="EK214">
            <v>11.16</v>
          </cell>
          <cell r="EL214">
            <v>9.6</v>
          </cell>
          <cell r="EM214">
            <v>35.200000000000003</v>
          </cell>
          <cell r="EN214">
            <v>15.600000000000001</v>
          </cell>
          <cell r="EO214">
            <v>43.2</v>
          </cell>
          <cell r="EP214">
            <v>4.8</v>
          </cell>
          <cell r="EQ214">
            <v>361</v>
          </cell>
          <cell r="ER214">
            <v>1.43</v>
          </cell>
          <cell r="ES214" t="str">
            <v>на 1-м этаже</v>
          </cell>
          <cell r="ET214" t="str">
            <v>Переносной</v>
          </cell>
          <cell r="EU214">
            <v>0</v>
          </cell>
          <cell r="EV214">
            <v>1</v>
          </cell>
          <cell r="EW214">
            <v>0</v>
          </cell>
          <cell r="EX214">
            <v>0</v>
          </cell>
          <cell r="EY214">
            <v>2</v>
          </cell>
          <cell r="FH214">
            <v>0</v>
          </cell>
          <cell r="FI214">
            <v>6</v>
          </cell>
        </row>
        <row r="215">
          <cell r="A215">
            <v>23046</v>
          </cell>
          <cell r="B215" t="str">
            <v>Севастопольский пр-т д. 44 к. 1</v>
          </cell>
          <cell r="C215" t="str">
            <v>Севастопольский пр-т</v>
          </cell>
          <cell r="D215">
            <v>44</v>
          </cell>
          <cell r="E215">
            <v>1</v>
          </cell>
          <cell r="F215" t="str">
            <v>Протокол общего собрания собственников</v>
          </cell>
          <cell r="I215" t="str">
            <v>-</v>
          </cell>
          <cell r="K215" t="str">
            <v>-</v>
          </cell>
          <cell r="L215" t="str">
            <v>договор</v>
          </cell>
          <cell r="M215" t="str">
            <v>за счет регионального оператора</v>
          </cell>
          <cell r="N215">
            <v>1963</v>
          </cell>
          <cell r="O215">
            <v>1963</v>
          </cell>
          <cell r="P215" t="str">
            <v>II-18</v>
          </cell>
          <cell r="Q215" t="str">
            <v>МКД</v>
          </cell>
          <cell r="R215">
            <v>9</v>
          </cell>
          <cell r="S215">
            <v>9</v>
          </cell>
          <cell r="T215">
            <v>1</v>
          </cell>
          <cell r="U215">
            <v>1</v>
          </cell>
          <cell r="W215">
            <v>73</v>
          </cell>
          <cell r="X215">
            <v>71</v>
          </cell>
          <cell r="Y215">
            <v>2</v>
          </cell>
          <cell r="Z215">
            <v>1</v>
          </cell>
          <cell r="AA215">
            <v>18</v>
          </cell>
          <cell r="AB215">
            <v>19</v>
          </cell>
          <cell r="AC215">
            <v>1</v>
          </cell>
          <cell r="AD215">
            <v>24</v>
          </cell>
          <cell r="AE215">
            <v>0</v>
          </cell>
          <cell r="AF215">
            <v>1</v>
          </cell>
          <cell r="AG215">
            <v>1</v>
          </cell>
          <cell r="AH215">
            <v>2599.1999999999998</v>
          </cell>
          <cell r="AI215">
            <v>2549</v>
          </cell>
          <cell r="AJ215">
            <v>50.2</v>
          </cell>
          <cell r="AK215">
            <v>1246</v>
          </cell>
          <cell r="AL215">
            <v>393.2</v>
          </cell>
          <cell r="AM215">
            <v>452</v>
          </cell>
          <cell r="AN215">
            <v>2</v>
          </cell>
          <cell r="AP215">
            <v>396</v>
          </cell>
          <cell r="AQ215">
            <v>111.21</v>
          </cell>
          <cell r="AR215">
            <v>228.79000000000002</v>
          </cell>
          <cell r="AS215">
            <v>4.8</v>
          </cell>
          <cell r="AT215" t="str">
            <v>Блочные</v>
          </cell>
          <cell r="AU215" t="str">
            <v>рубероид</v>
          </cell>
          <cell r="AV215">
            <v>71</v>
          </cell>
          <cell r="AZ215" t="str">
            <v>нет</v>
          </cell>
          <cell r="BA215" t="str">
            <v>-</v>
          </cell>
          <cell r="BB215" t="str">
            <v>-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 t="str">
            <v>-</v>
          </cell>
          <cell r="BJ215" t="str">
            <v>-</v>
          </cell>
          <cell r="BK215" t="str">
            <v>-</v>
          </cell>
          <cell r="BL215" t="str">
            <v>-</v>
          </cell>
          <cell r="BM215" t="str">
            <v>-</v>
          </cell>
          <cell r="BN215" t="str">
            <v>-</v>
          </cell>
          <cell r="BO215" t="str">
            <v>-</v>
          </cell>
          <cell r="BP215" t="str">
            <v>-</v>
          </cell>
          <cell r="BQ215" t="str">
            <v>ленточный</v>
          </cell>
          <cell r="BS215" t="str">
            <v>Железобетонные</v>
          </cell>
          <cell r="BT215">
            <v>3774</v>
          </cell>
          <cell r="BU215">
            <v>2</v>
          </cell>
          <cell r="BV215" t="str">
            <v>Панельные</v>
          </cell>
          <cell r="BW215">
            <v>3713</v>
          </cell>
          <cell r="BX215">
            <v>935</v>
          </cell>
          <cell r="BY215">
            <v>735</v>
          </cell>
          <cell r="BZ215">
            <v>0</v>
          </cell>
          <cell r="CA215" t="str">
            <v xml:space="preserve">окрашенный </v>
          </cell>
          <cell r="CB215">
            <v>1713</v>
          </cell>
          <cell r="CC215">
            <v>1849</v>
          </cell>
          <cell r="CD215">
            <v>1</v>
          </cell>
          <cell r="CE215">
            <v>436</v>
          </cell>
          <cell r="CF215" t="str">
            <v>не скатная</v>
          </cell>
          <cell r="CG215">
            <v>84</v>
          </cell>
          <cell r="CH215">
            <v>58.8</v>
          </cell>
          <cell r="CI215">
            <v>396</v>
          </cell>
          <cell r="CJ215" t="str">
            <v>На лестничной клетке</v>
          </cell>
          <cell r="CK215">
            <v>1</v>
          </cell>
          <cell r="CL215">
            <v>23.669999999999998</v>
          </cell>
          <cell r="CM215">
            <v>4</v>
          </cell>
          <cell r="CR215">
            <v>2.2000000000000002</v>
          </cell>
          <cell r="CZ215">
            <v>1</v>
          </cell>
          <cell r="DA215">
            <v>1</v>
          </cell>
          <cell r="DB215">
            <v>189</v>
          </cell>
          <cell r="DC215">
            <v>2356</v>
          </cell>
          <cell r="DD215">
            <v>61</v>
          </cell>
          <cell r="DE215">
            <v>947</v>
          </cell>
          <cell r="DF215">
            <v>0</v>
          </cell>
          <cell r="DG215">
            <v>0</v>
          </cell>
          <cell r="DH215">
            <v>1</v>
          </cell>
          <cell r="DI215">
            <v>198</v>
          </cell>
          <cell r="DK215">
            <v>118</v>
          </cell>
          <cell r="DL215">
            <v>850</v>
          </cell>
          <cell r="DM215">
            <v>71</v>
          </cell>
          <cell r="DO215">
            <v>702</v>
          </cell>
          <cell r="DQ215">
            <v>340</v>
          </cell>
          <cell r="DR215">
            <v>491</v>
          </cell>
          <cell r="DS215">
            <v>81</v>
          </cell>
          <cell r="DT215">
            <v>8</v>
          </cell>
          <cell r="DU215">
            <v>8</v>
          </cell>
          <cell r="DV215">
            <v>8</v>
          </cell>
          <cell r="DW215">
            <v>0</v>
          </cell>
          <cell r="DX215" t="str">
            <v>внутренние</v>
          </cell>
          <cell r="EE215">
            <v>9</v>
          </cell>
          <cell r="EF215">
            <v>26.9</v>
          </cell>
          <cell r="EG215">
            <v>22</v>
          </cell>
          <cell r="EH215">
            <v>105.6</v>
          </cell>
          <cell r="EI215">
            <v>0</v>
          </cell>
          <cell r="EK215">
            <v>2.79</v>
          </cell>
          <cell r="EL215">
            <v>2.16</v>
          </cell>
          <cell r="EM215">
            <v>21.78</v>
          </cell>
          <cell r="EN215">
            <v>7.8000000000000007</v>
          </cell>
          <cell r="EO215">
            <v>3.8</v>
          </cell>
          <cell r="EP215">
            <v>14.4</v>
          </cell>
          <cell r="EQ215">
            <v>108</v>
          </cell>
          <cell r="ER215">
            <v>0.43</v>
          </cell>
          <cell r="ES215" t="str">
            <v>в подвале</v>
          </cell>
          <cell r="ET215" t="str">
            <v>Переносной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2</v>
          </cell>
          <cell r="FH215">
            <v>0</v>
          </cell>
          <cell r="FI215">
            <v>2</v>
          </cell>
        </row>
        <row r="216">
          <cell r="A216">
            <v>23047</v>
          </cell>
          <cell r="B216" t="str">
            <v>Севастопольский пр-т д. 44 к. 2</v>
          </cell>
          <cell r="C216" t="str">
            <v>Севастопольский пр-т</v>
          </cell>
          <cell r="D216">
            <v>44</v>
          </cell>
          <cell r="E216">
            <v>2</v>
          </cell>
          <cell r="F216" t="str">
            <v>Протокол общего собрания собственников</v>
          </cell>
          <cell r="I216" t="str">
            <v>-</v>
          </cell>
          <cell r="K216" t="str">
            <v>-</v>
          </cell>
          <cell r="L216" t="str">
            <v>договор</v>
          </cell>
          <cell r="M216" t="str">
            <v>за счет регионального оператора</v>
          </cell>
          <cell r="N216">
            <v>1962</v>
          </cell>
          <cell r="O216">
            <v>1962</v>
          </cell>
          <cell r="P216" t="str">
            <v>I-510</v>
          </cell>
          <cell r="Q216" t="str">
            <v>МКД</v>
          </cell>
          <cell r="R216">
            <v>5</v>
          </cell>
          <cell r="S216">
            <v>5</v>
          </cell>
          <cell r="T216">
            <v>4</v>
          </cell>
          <cell r="W216">
            <v>80</v>
          </cell>
          <cell r="X216">
            <v>80</v>
          </cell>
          <cell r="Y216">
            <v>0</v>
          </cell>
          <cell r="Z216">
            <v>0</v>
          </cell>
          <cell r="AA216">
            <v>20</v>
          </cell>
          <cell r="AB216">
            <v>36</v>
          </cell>
          <cell r="AC216">
            <v>0</v>
          </cell>
          <cell r="AE216">
            <v>0</v>
          </cell>
          <cell r="AF216">
            <v>1</v>
          </cell>
          <cell r="AG216">
            <v>1</v>
          </cell>
          <cell r="AH216">
            <v>3533.6</v>
          </cell>
          <cell r="AI216">
            <v>3533.6</v>
          </cell>
          <cell r="AJ216">
            <v>0</v>
          </cell>
          <cell r="AK216">
            <v>2176.1999999999998</v>
          </cell>
          <cell r="AL216">
            <v>397</v>
          </cell>
          <cell r="AM216">
            <v>353</v>
          </cell>
          <cell r="AN216">
            <v>10</v>
          </cell>
          <cell r="AP216">
            <v>906.6</v>
          </cell>
          <cell r="AQ216">
            <v>143.25</v>
          </cell>
          <cell r="AR216">
            <v>219.75</v>
          </cell>
          <cell r="AS216">
            <v>0</v>
          </cell>
          <cell r="AT216" t="str">
            <v>Блочные</v>
          </cell>
          <cell r="AU216" t="str">
            <v>рубероид</v>
          </cell>
          <cell r="AV216">
            <v>80</v>
          </cell>
          <cell r="AZ216" t="str">
            <v>нет</v>
          </cell>
          <cell r="BA216" t="str">
            <v>-</v>
          </cell>
          <cell r="BB216" t="str">
            <v>-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 t="str">
            <v>-</v>
          </cell>
          <cell r="BJ216" t="str">
            <v>-</v>
          </cell>
          <cell r="BK216" t="str">
            <v>-</v>
          </cell>
          <cell r="BL216" t="str">
            <v>-</v>
          </cell>
          <cell r="BM216" t="str">
            <v>-</v>
          </cell>
          <cell r="BN216" t="str">
            <v>-</v>
          </cell>
          <cell r="BO216" t="str">
            <v>-</v>
          </cell>
          <cell r="BP216" t="str">
            <v>-</v>
          </cell>
          <cell r="BQ216" t="str">
            <v>ленточный</v>
          </cell>
          <cell r="BS216" t="str">
            <v>Железобетонные</v>
          </cell>
          <cell r="BT216">
            <v>7760</v>
          </cell>
          <cell r="BU216">
            <v>5</v>
          </cell>
          <cell r="BV216" t="str">
            <v>Панельные</v>
          </cell>
          <cell r="BW216">
            <v>985</v>
          </cell>
          <cell r="BX216">
            <v>394</v>
          </cell>
          <cell r="BY216">
            <v>985</v>
          </cell>
          <cell r="BZ216">
            <v>394</v>
          </cell>
          <cell r="CA216" t="str">
            <v xml:space="preserve">окрашенный </v>
          </cell>
          <cell r="CB216">
            <v>1852</v>
          </cell>
          <cell r="CC216">
            <v>1722</v>
          </cell>
          <cell r="CD216">
            <v>1</v>
          </cell>
          <cell r="CE216">
            <v>998</v>
          </cell>
          <cell r="CF216" t="str">
            <v>не скатная</v>
          </cell>
          <cell r="CG216">
            <v>160</v>
          </cell>
          <cell r="CH216">
            <v>253</v>
          </cell>
          <cell r="CI216">
            <v>906.6</v>
          </cell>
          <cell r="CK216">
            <v>0</v>
          </cell>
          <cell r="CL216">
            <v>0</v>
          </cell>
          <cell r="CM216">
            <v>0</v>
          </cell>
          <cell r="CR216">
            <v>0</v>
          </cell>
          <cell r="CZ216">
            <v>1</v>
          </cell>
          <cell r="DA216">
            <v>1</v>
          </cell>
          <cell r="DB216">
            <v>162</v>
          </cell>
          <cell r="DC216">
            <v>400</v>
          </cell>
          <cell r="DD216">
            <v>48</v>
          </cell>
          <cell r="DE216">
            <v>2032</v>
          </cell>
          <cell r="DF216">
            <v>0</v>
          </cell>
          <cell r="DG216">
            <v>0</v>
          </cell>
          <cell r="DH216">
            <v>4</v>
          </cell>
          <cell r="DI216">
            <v>248</v>
          </cell>
          <cell r="DK216">
            <v>85</v>
          </cell>
          <cell r="DL216">
            <v>935</v>
          </cell>
          <cell r="DM216">
            <v>80</v>
          </cell>
          <cell r="DO216">
            <v>967</v>
          </cell>
          <cell r="DQ216">
            <v>648</v>
          </cell>
          <cell r="DR216">
            <v>594</v>
          </cell>
          <cell r="DS216">
            <v>87</v>
          </cell>
          <cell r="DT216">
            <v>16</v>
          </cell>
          <cell r="DU216">
            <v>16</v>
          </cell>
          <cell r="DV216">
            <v>16</v>
          </cell>
          <cell r="DW216">
            <v>0</v>
          </cell>
          <cell r="DX216" t="str">
            <v>наружные</v>
          </cell>
          <cell r="EE216">
            <v>32</v>
          </cell>
          <cell r="EF216">
            <v>29.44</v>
          </cell>
          <cell r="EG216">
            <v>8</v>
          </cell>
          <cell r="EH216">
            <v>38.4</v>
          </cell>
          <cell r="EI216">
            <v>7.68</v>
          </cell>
          <cell r="EK216">
            <v>11.16</v>
          </cell>
          <cell r="EL216">
            <v>4.8</v>
          </cell>
          <cell r="EM216">
            <v>17.600000000000001</v>
          </cell>
          <cell r="EN216">
            <v>9.1</v>
          </cell>
          <cell r="EO216">
            <v>0</v>
          </cell>
          <cell r="EP216">
            <v>0</v>
          </cell>
          <cell r="EQ216">
            <v>187</v>
          </cell>
          <cell r="ER216">
            <v>0</v>
          </cell>
          <cell r="ES216" t="str">
            <v>нет</v>
          </cell>
          <cell r="ET216">
            <v>0</v>
          </cell>
          <cell r="EU216">
            <v>0</v>
          </cell>
          <cell r="EV216">
            <v>1</v>
          </cell>
          <cell r="EW216">
            <v>0</v>
          </cell>
          <cell r="EX216">
            <v>0</v>
          </cell>
          <cell r="EY216">
            <v>1</v>
          </cell>
          <cell r="FH216">
            <v>0</v>
          </cell>
          <cell r="FI216">
            <v>5</v>
          </cell>
        </row>
        <row r="217">
          <cell r="A217">
            <v>23048</v>
          </cell>
          <cell r="B217" t="str">
            <v>Севастопольский пр-т д. 44 к. 3</v>
          </cell>
          <cell r="C217" t="str">
            <v>Севастопольский пр-т</v>
          </cell>
          <cell r="D217">
            <v>44</v>
          </cell>
          <cell r="E217">
            <v>3</v>
          </cell>
          <cell r="F217" t="str">
            <v>Протокол общего собрания собственников</v>
          </cell>
          <cell r="I217" t="str">
            <v>-</v>
          </cell>
          <cell r="K217" t="str">
            <v>-</v>
          </cell>
          <cell r="L217" t="str">
            <v>договор</v>
          </cell>
          <cell r="M217" t="str">
            <v>за счет регионального оператора</v>
          </cell>
          <cell r="N217">
            <v>1963</v>
          </cell>
          <cell r="O217">
            <v>1963</v>
          </cell>
          <cell r="P217" t="str">
            <v>I-510</v>
          </cell>
          <cell r="Q217" t="str">
            <v>МКД</v>
          </cell>
          <cell r="R217">
            <v>5</v>
          </cell>
          <cell r="S217">
            <v>5</v>
          </cell>
          <cell r="T217">
            <v>4</v>
          </cell>
          <cell r="W217">
            <v>80</v>
          </cell>
          <cell r="X217">
            <v>80</v>
          </cell>
          <cell r="Y217">
            <v>0</v>
          </cell>
          <cell r="Z217">
            <v>0</v>
          </cell>
          <cell r="AA217">
            <v>20</v>
          </cell>
          <cell r="AB217">
            <v>36</v>
          </cell>
          <cell r="AC217">
            <v>0</v>
          </cell>
          <cell r="AE217">
            <v>0</v>
          </cell>
          <cell r="AF217">
            <v>1</v>
          </cell>
          <cell r="AG217">
            <v>1</v>
          </cell>
          <cell r="AH217">
            <v>3534.2</v>
          </cell>
          <cell r="AI217">
            <v>3534.2</v>
          </cell>
          <cell r="AJ217">
            <v>0</v>
          </cell>
          <cell r="AK217">
            <v>2216</v>
          </cell>
          <cell r="AL217">
            <v>397</v>
          </cell>
          <cell r="AM217">
            <v>354</v>
          </cell>
          <cell r="AN217">
            <v>7</v>
          </cell>
          <cell r="AP217">
            <v>927.5</v>
          </cell>
          <cell r="AQ217">
            <v>141.86999999999998</v>
          </cell>
          <cell r="AR217">
            <v>219.13000000000002</v>
          </cell>
          <cell r="AS217">
            <v>0</v>
          </cell>
          <cell r="AT217" t="str">
            <v>Блочные</v>
          </cell>
          <cell r="AU217" t="str">
            <v>рубероид</v>
          </cell>
          <cell r="AV217">
            <v>80</v>
          </cell>
          <cell r="AZ217" t="str">
            <v>нет</v>
          </cell>
          <cell r="BA217" t="str">
            <v>-</v>
          </cell>
          <cell r="BB217" t="str">
            <v>-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 t="str">
            <v>-</v>
          </cell>
          <cell r="BJ217" t="str">
            <v>-</v>
          </cell>
          <cell r="BK217" t="str">
            <v>-</v>
          </cell>
          <cell r="BL217" t="str">
            <v>-</v>
          </cell>
          <cell r="BM217" t="str">
            <v>-</v>
          </cell>
          <cell r="BN217" t="str">
            <v>-</v>
          </cell>
          <cell r="BO217" t="str">
            <v>-</v>
          </cell>
          <cell r="BP217" t="str">
            <v>-</v>
          </cell>
          <cell r="BQ217" t="str">
            <v>ленточный</v>
          </cell>
          <cell r="BS217" t="str">
            <v>Железобетонные</v>
          </cell>
          <cell r="BT217">
            <v>7760</v>
          </cell>
          <cell r="BU217">
            <v>5</v>
          </cell>
          <cell r="BV217" t="str">
            <v>Панельные</v>
          </cell>
          <cell r="BW217">
            <v>985</v>
          </cell>
          <cell r="BX217">
            <v>394</v>
          </cell>
          <cell r="BY217">
            <v>985</v>
          </cell>
          <cell r="BZ217">
            <v>394</v>
          </cell>
          <cell r="CA217" t="str">
            <v xml:space="preserve">окрашенный </v>
          </cell>
          <cell r="CB217">
            <v>1852</v>
          </cell>
          <cell r="CC217">
            <v>1722</v>
          </cell>
          <cell r="CD217">
            <v>1</v>
          </cell>
          <cell r="CE217">
            <v>1020</v>
          </cell>
          <cell r="CF217" t="str">
            <v>не скатная</v>
          </cell>
          <cell r="CG217">
            <v>160</v>
          </cell>
          <cell r="CH217">
            <v>253</v>
          </cell>
          <cell r="CI217">
            <v>927.5</v>
          </cell>
          <cell r="CK217">
            <v>0</v>
          </cell>
          <cell r="CL217">
            <v>0</v>
          </cell>
          <cell r="CM217">
            <v>0</v>
          </cell>
          <cell r="CR217">
            <v>0</v>
          </cell>
          <cell r="CZ217">
            <v>1</v>
          </cell>
          <cell r="DA217">
            <v>1</v>
          </cell>
          <cell r="DB217">
            <v>162</v>
          </cell>
          <cell r="DC217">
            <v>400</v>
          </cell>
          <cell r="DD217">
            <v>48</v>
          </cell>
          <cell r="DE217">
            <v>2032</v>
          </cell>
          <cell r="DF217">
            <v>0</v>
          </cell>
          <cell r="DG217">
            <v>0</v>
          </cell>
          <cell r="DH217">
            <v>4</v>
          </cell>
          <cell r="DI217">
            <v>248</v>
          </cell>
          <cell r="DK217">
            <v>85</v>
          </cell>
          <cell r="DL217">
            <v>935</v>
          </cell>
          <cell r="DM217">
            <v>80</v>
          </cell>
          <cell r="DO217">
            <v>967</v>
          </cell>
          <cell r="DQ217">
            <v>648</v>
          </cell>
          <cell r="DR217">
            <v>594</v>
          </cell>
          <cell r="DS217">
            <v>87</v>
          </cell>
          <cell r="DT217">
            <v>16</v>
          </cell>
          <cell r="DU217">
            <v>16</v>
          </cell>
          <cell r="DV217">
            <v>16</v>
          </cell>
          <cell r="DW217">
            <v>0</v>
          </cell>
          <cell r="DX217" t="str">
            <v>наружные</v>
          </cell>
          <cell r="EE217">
            <v>32</v>
          </cell>
          <cell r="EF217">
            <v>29.44</v>
          </cell>
          <cell r="EG217">
            <v>8</v>
          </cell>
          <cell r="EH217">
            <v>38.4</v>
          </cell>
          <cell r="EI217">
            <v>7.68</v>
          </cell>
          <cell r="EK217">
            <v>11.16</v>
          </cell>
          <cell r="EL217">
            <v>4.8</v>
          </cell>
          <cell r="EM217">
            <v>17.600000000000001</v>
          </cell>
          <cell r="EN217">
            <v>9.1</v>
          </cell>
          <cell r="EO217">
            <v>0</v>
          </cell>
          <cell r="EP217">
            <v>0</v>
          </cell>
          <cell r="EQ217">
            <v>186</v>
          </cell>
          <cell r="ER217">
            <v>0</v>
          </cell>
          <cell r="ES217" t="str">
            <v>нет</v>
          </cell>
          <cell r="ET217">
            <v>0</v>
          </cell>
          <cell r="EU217">
            <v>0</v>
          </cell>
          <cell r="EV217">
            <v>1</v>
          </cell>
          <cell r="EW217">
            <v>0</v>
          </cell>
          <cell r="EX217">
            <v>0</v>
          </cell>
          <cell r="EY217">
            <v>1</v>
          </cell>
          <cell r="FH217">
            <v>0</v>
          </cell>
          <cell r="FI217">
            <v>5</v>
          </cell>
        </row>
        <row r="218">
          <cell r="A218">
            <v>23049</v>
          </cell>
          <cell r="B218" t="str">
            <v>Севастопольский пр-т д. 44 к. 4</v>
          </cell>
          <cell r="C218" t="str">
            <v>Севастопольский пр-т</v>
          </cell>
          <cell r="D218">
            <v>44</v>
          </cell>
          <cell r="E218">
            <v>4</v>
          </cell>
          <cell r="F218" t="str">
            <v>Протокол общего собрания собственников</v>
          </cell>
          <cell r="I218" t="str">
            <v>-</v>
          </cell>
          <cell r="K218" t="str">
            <v>-</v>
          </cell>
          <cell r="L218" t="str">
            <v>договор</v>
          </cell>
          <cell r="M218" t="str">
            <v>за счет регионального оператора</v>
          </cell>
          <cell r="N218">
            <v>1962</v>
          </cell>
          <cell r="O218">
            <v>1962</v>
          </cell>
          <cell r="P218" t="str">
            <v>I-510</v>
          </cell>
          <cell r="Q218" t="str">
            <v>МКД</v>
          </cell>
          <cell r="R218">
            <v>5</v>
          </cell>
          <cell r="S218">
            <v>5</v>
          </cell>
          <cell r="T218">
            <v>4</v>
          </cell>
          <cell r="W218">
            <v>80</v>
          </cell>
          <cell r="X218">
            <v>79</v>
          </cell>
          <cell r="Y218">
            <v>1</v>
          </cell>
          <cell r="Z218">
            <v>0</v>
          </cell>
          <cell r="AA218">
            <v>20</v>
          </cell>
          <cell r="AB218">
            <v>36</v>
          </cell>
          <cell r="AC218">
            <v>0</v>
          </cell>
          <cell r="AE218">
            <v>0</v>
          </cell>
          <cell r="AF218">
            <v>1</v>
          </cell>
          <cell r="AG218">
            <v>1</v>
          </cell>
          <cell r="AH218">
            <v>3524.0999999999995</v>
          </cell>
          <cell r="AI218">
            <v>3464.3999999999996</v>
          </cell>
          <cell r="AJ218">
            <v>59.7</v>
          </cell>
          <cell r="AK218">
            <v>2176</v>
          </cell>
          <cell r="AL218">
            <v>397</v>
          </cell>
          <cell r="AM218">
            <v>351</v>
          </cell>
          <cell r="AN218">
            <v>11</v>
          </cell>
          <cell r="AP218">
            <v>907</v>
          </cell>
          <cell r="AQ218">
            <v>142.78</v>
          </cell>
          <cell r="AR218">
            <v>219.22</v>
          </cell>
          <cell r="AS218">
            <v>0</v>
          </cell>
          <cell r="AT218" t="str">
            <v>Блочные</v>
          </cell>
          <cell r="AU218" t="str">
            <v>рубероид</v>
          </cell>
          <cell r="AV218">
            <v>79</v>
          </cell>
          <cell r="AZ218" t="str">
            <v>нет</v>
          </cell>
          <cell r="BA218" t="str">
            <v>-</v>
          </cell>
          <cell r="BB218" t="str">
            <v>-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 t="str">
            <v>-</v>
          </cell>
          <cell r="BJ218" t="str">
            <v>-</v>
          </cell>
          <cell r="BK218" t="str">
            <v>-</v>
          </cell>
          <cell r="BL218" t="str">
            <v>-</v>
          </cell>
          <cell r="BM218" t="str">
            <v>-</v>
          </cell>
          <cell r="BN218" t="str">
            <v>-</v>
          </cell>
          <cell r="BO218" t="str">
            <v>-</v>
          </cell>
          <cell r="BP218" t="str">
            <v>-</v>
          </cell>
          <cell r="BQ218" t="str">
            <v>ленточный</v>
          </cell>
          <cell r="BS218" t="str">
            <v>Железобетонные</v>
          </cell>
          <cell r="BT218">
            <v>7760</v>
          </cell>
          <cell r="BU218">
            <v>5</v>
          </cell>
          <cell r="BV218" t="str">
            <v>Панельные</v>
          </cell>
          <cell r="BW218">
            <v>985</v>
          </cell>
          <cell r="BX218">
            <v>394</v>
          </cell>
          <cell r="BY218">
            <v>985</v>
          </cell>
          <cell r="BZ218">
            <v>394</v>
          </cell>
          <cell r="CA218" t="str">
            <v xml:space="preserve">окрашенный </v>
          </cell>
          <cell r="CB218">
            <v>1852</v>
          </cell>
          <cell r="CC218">
            <v>1722</v>
          </cell>
          <cell r="CD218">
            <v>1</v>
          </cell>
          <cell r="CE218">
            <v>998</v>
          </cell>
          <cell r="CF218" t="str">
            <v>не скатная</v>
          </cell>
          <cell r="CG218">
            <v>160</v>
          </cell>
          <cell r="CH218">
            <v>253</v>
          </cell>
          <cell r="CI218">
            <v>907</v>
          </cell>
          <cell r="CK218">
            <v>0</v>
          </cell>
          <cell r="CL218">
            <v>0</v>
          </cell>
          <cell r="CM218">
            <v>0</v>
          </cell>
          <cell r="CR218">
            <v>0</v>
          </cell>
          <cell r="CZ218">
            <v>1</v>
          </cell>
          <cell r="DA218">
            <v>1</v>
          </cell>
          <cell r="DB218">
            <v>162</v>
          </cell>
          <cell r="DC218">
            <v>400</v>
          </cell>
          <cell r="DD218">
            <v>48</v>
          </cell>
          <cell r="DE218">
            <v>2032</v>
          </cell>
          <cell r="DF218">
            <v>0</v>
          </cell>
          <cell r="DG218">
            <v>0</v>
          </cell>
          <cell r="DH218">
            <v>4</v>
          </cell>
          <cell r="DI218">
            <v>248</v>
          </cell>
          <cell r="DK218">
            <v>85</v>
          </cell>
          <cell r="DL218">
            <v>935</v>
          </cell>
          <cell r="DM218">
            <v>79</v>
          </cell>
          <cell r="DO218">
            <v>967</v>
          </cell>
          <cell r="DQ218">
            <v>648</v>
          </cell>
          <cell r="DR218">
            <v>594</v>
          </cell>
          <cell r="DS218">
            <v>87</v>
          </cell>
          <cell r="DT218">
            <v>16</v>
          </cell>
          <cell r="DU218">
            <v>16</v>
          </cell>
          <cell r="DV218">
            <v>16</v>
          </cell>
          <cell r="DW218">
            <v>0</v>
          </cell>
          <cell r="DX218" t="str">
            <v>наружные</v>
          </cell>
          <cell r="EE218">
            <v>32</v>
          </cell>
          <cell r="EF218">
            <v>29.44</v>
          </cell>
          <cell r="EG218">
            <v>8</v>
          </cell>
          <cell r="EH218">
            <v>38.4</v>
          </cell>
          <cell r="EI218">
            <v>7.68</v>
          </cell>
          <cell r="EK218">
            <v>11.16</v>
          </cell>
          <cell r="EL218">
            <v>4.8</v>
          </cell>
          <cell r="EM218">
            <v>17.600000000000001</v>
          </cell>
          <cell r="EN218">
            <v>9.1</v>
          </cell>
          <cell r="EO218">
            <v>0</v>
          </cell>
          <cell r="EP218">
            <v>0</v>
          </cell>
          <cell r="EQ218">
            <v>198</v>
          </cell>
          <cell r="ER218">
            <v>0</v>
          </cell>
          <cell r="ES218" t="str">
            <v>нет</v>
          </cell>
          <cell r="ET218">
            <v>0</v>
          </cell>
          <cell r="EU218">
            <v>0</v>
          </cell>
          <cell r="EV218">
            <v>1</v>
          </cell>
          <cell r="EW218">
            <v>0</v>
          </cell>
          <cell r="EX218">
            <v>0</v>
          </cell>
          <cell r="EY218">
            <v>1</v>
          </cell>
          <cell r="FH218">
            <v>0</v>
          </cell>
          <cell r="FI218">
            <v>5</v>
          </cell>
        </row>
        <row r="219">
          <cell r="A219">
            <v>23050</v>
          </cell>
          <cell r="B219" t="str">
            <v>Севастопольский пр-т д. 44 к. 5</v>
          </cell>
          <cell r="C219" t="str">
            <v>Севастопольский пр-т</v>
          </cell>
          <cell r="D219">
            <v>44</v>
          </cell>
          <cell r="E219">
            <v>5</v>
          </cell>
          <cell r="F219" t="str">
            <v>Протокол общего собрания собственников</v>
          </cell>
          <cell r="I219" t="str">
            <v>-</v>
          </cell>
          <cell r="K219" t="str">
            <v>-</v>
          </cell>
          <cell r="L219" t="str">
            <v>договор</v>
          </cell>
          <cell r="M219" t="str">
            <v>за счет регионального оператора</v>
          </cell>
          <cell r="N219">
            <v>1963</v>
          </cell>
          <cell r="O219">
            <v>1963</v>
          </cell>
          <cell r="P219" t="str">
            <v>I-510</v>
          </cell>
          <cell r="Q219" t="str">
            <v>МКД</v>
          </cell>
          <cell r="R219">
            <v>5</v>
          </cell>
          <cell r="S219">
            <v>5</v>
          </cell>
          <cell r="T219">
            <v>4</v>
          </cell>
          <cell r="W219">
            <v>80</v>
          </cell>
          <cell r="X219">
            <v>80</v>
          </cell>
          <cell r="Y219">
            <v>0</v>
          </cell>
          <cell r="Z219">
            <v>0</v>
          </cell>
          <cell r="AA219">
            <v>20</v>
          </cell>
          <cell r="AB219">
            <v>36</v>
          </cell>
          <cell r="AC219">
            <v>0</v>
          </cell>
          <cell r="AE219">
            <v>0</v>
          </cell>
          <cell r="AF219">
            <v>1</v>
          </cell>
          <cell r="AG219">
            <v>1</v>
          </cell>
          <cell r="AH219">
            <v>3507.5999999999995</v>
          </cell>
          <cell r="AI219">
            <v>3507.5999999999995</v>
          </cell>
          <cell r="AJ219">
            <v>0</v>
          </cell>
          <cell r="AK219">
            <v>2174.6</v>
          </cell>
          <cell r="AL219">
            <v>397</v>
          </cell>
          <cell r="AM219">
            <v>353</v>
          </cell>
          <cell r="AN219">
            <v>7</v>
          </cell>
          <cell r="AP219">
            <v>907.3</v>
          </cell>
          <cell r="AQ219">
            <v>141.46</v>
          </cell>
          <cell r="AR219">
            <v>218.54</v>
          </cell>
          <cell r="AS219">
            <v>0</v>
          </cell>
          <cell r="AT219" t="str">
            <v>Блочные</v>
          </cell>
          <cell r="AU219" t="str">
            <v>рубероид</v>
          </cell>
          <cell r="AV219">
            <v>80</v>
          </cell>
          <cell r="AZ219" t="str">
            <v>нет</v>
          </cell>
          <cell r="BA219" t="str">
            <v>-</v>
          </cell>
          <cell r="BB219" t="str">
            <v>-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 t="str">
            <v>-</v>
          </cell>
          <cell r="BJ219" t="str">
            <v>-</v>
          </cell>
          <cell r="BK219" t="str">
            <v>-</v>
          </cell>
          <cell r="BL219" t="str">
            <v>-</v>
          </cell>
          <cell r="BM219" t="str">
            <v>-</v>
          </cell>
          <cell r="BN219" t="str">
            <v>-</v>
          </cell>
          <cell r="BO219" t="str">
            <v>-</v>
          </cell>
          <cell r="BP219" t="str">
            <v>-</v>
          </cell>
          <cell r="BQ219" t="str">
            <v>ленточный</v>
          </cell>
          <cell r="BS219" t="str">
            <v>Железобетонные</v>
          </cell>
          <cell r="BT219">
            <v>7760</v>
          </cell>
          <cell r="BU219">
            <v>5</v>
          </cell>
          <cell r="BV219" t="str">
            <v>Панельные</v>
          </cell>
          <cell r="BW219">
            <v>985</v>
          </cell>
          <cell r="BX219">
            <v>394</v>
          </cell>
          <cell r="BY219">
            <v>985</v>
          </cell>
          <cell r="BZ219">
            <v>394</v>
          </cell>
          <cell r="CA219" t="str">
            <v xml:space="preserve">окрашенный </v>
          </cell>
          <cell r="CB219">
            <v>1852</v>
          </cell>
          <cell r="CC219">
            <v>1722</v>
          </cell>
          <cell r="CD219">
            <v>1</v>
          </cell>
          <cell r="CE219">
            <v>998</v>
          </cell>
          <cell r="CF219" t="str">
            <v>не скатная</v>
          </cell>
          <cell r="CG219">
            <v>160</v>
          </cell>
          <cell r="CH219">
            <v>253</v>
          </cell>
          <cell r="CI219">
            <v>907.3</v>
          </cell>
          <cell r="CK219">
            <v>0</v>
          </cell>
          <cell r="CL219">
            <v>0</v>
          </cell>
          <cell r="CM219">
            <v>0</v>
          </cell>
          <cell r="CR219">
            <v>0</v>
          </cell>
          <cell r="CZ219">
            <v>1</v>
          </cell>
          <cell r="DA219">
            <v>1</v>
          </cell>
          <cell r="DB219">
            <v>162</v>
          </cell>
          <cell r="DC219">
            <v>400</v>
          </cell>
          <cell r="DD219">
            <v>48</v>
          </cell>
          <cell r="DE219">
            <v>2032</v>
          </cell>
          <cell r="DF219">
            <v>0</v>
          </cell>
          <cell r="DG219">
            <v>0</v>
          </cell>
          <cell r="DH219">
            <v>4</v>
          </cell>
          <cell r="DI219">
            <v>248</v>
          </cell>
          <cell r="DK219">
            <v>85</v>
          </cell>
          <cell r="DL219">
            <v>935</v>
          </cell>
          <cell r="DM219">
            <v>80</v>
          </cell>
          <cell r="DO219">
            <v>967</v>
          </cell>
          <cell r="DQ219">
            <v>648</v>
          </cell>
          <cell r="DR219">
            <v>594</v>
          </cell>
          <cell r="DS219">
            <v>87</v>
          </cell>
          <cell r="DT219">
            <v>16</v>
          </cell>
          <cell r="DU219">
            <v>16</v>
          </cell>
          <cell r="DV219">
            <v>16</v>
          </cell>
          <cell r="DW219">
            <v>0</v>
          </cell>
          <cell r="DX219" t="str">
            <v>наружные</v>
          </cell>
          <cell r="EE219">
            <v>32</v>
          </cell>
          <cell r="EF219">
            <v>29.44</v>
          </cell>
          <cell r="EG219">
            <v>8</v>
          </cell>
          <cell r="EH219">
            <v>38.4</v>
          </cell>
          <cell r="EI219">
            <v>7.68</v>
          </cell>
          <cell r="EK219">
            <v>11.16</v>
          </cell>
          <cell r="EL219">
            <v>4.8</v>
          </cell>
          <cell r="EM219">
            <v>17.600000000000001</v>
          </cell>
          <cell r="EN219">
            <v>9.1</v>
          </cell>
          <cell r="EO219">
            <v>0</v>
          </cell>
          <cell r="EP219">
            <v>0</v>
          </cell>
          <cell r="EQ219">
            <v>203</v>
          </cell>
          <cell r="ER219">
            <v>0</v>
          </cell>
          <cell r="ES219" t="str">
            <v>нет</v>
          </cell>
          <cell r="ET219">
            <v>0</v>
          </cell>
          <cell r="EU219">
            <v>0</v>
          </cell>
          <cell r="EV219">
            <v>1</v>
          </cell>
          <cell r="EW219">
            <v>0</v>
          </cell>
          <cell r="EX219">
            <v>0</v>
          </cell>
          <cell r="EY219">
            <v>1</v>
          </cell>
          <cell r="FH219">
            <v>0</v>
          </cell>
          <cell r="FI219">
            <v>5</v>
          </cell>
        </row>
        <row r="220">
          <cell r="A220">
            <v>23053</v>
          </cell>
          <cell r="B220" t="str">
            <v>Севастопольский пр-т д. 46 к. 1</v>
          </cell>
          <cell r="C220" t="str">
            <v>Севастопольский пр-т</v>
          </cell>
          <cell r="D220">
            <v>46</v>
          </cell>
          <cell r="E220">
            <v>1</v>
          </cell>
          <cell r="F220" t="str">
            <v>Протокол общего собрания собственников</v>
          </cell>
          <cell r="I220" t="str">
            <v>-</v>
          </cell>
          <cell r="K220" t="str">
            <v>-</v>
          </cell>
          <cell r="L220" t="str">
            <v>договор</v>
          </cell>
          <cell r="M220" t="str">
            <v>за счет регионального оператора</v>
          </cell>
          <cell r="N220">
            <v>1963</v>
          </cell>
          <cell r="O220">
            <v>1963</v>
          </cell>
          <cell r="P220" t="str">
            <v>II-18</v>
          </cell>
          <cell r="Q220" t="str">
            <v>МКД</v>
          </cell>
          <cell r="R220">
            <v>9</v>
          </cell>
          <cell r="S220">
            <v>9</v>
          </cell>
          <cell r="T220">
            <v>1</v>
          </cell>
          <cell r="U220">
            <v>1</v>
          </cell>
          <cell r="W220">
            <v>72</v>
          </cell>
          <cell r="X220">
            <v>72</v>
          </cell>
          <cell r="Y220">
            <v>0</v>
          </cell>
          <cell r="Z220">
            <v>0</v>
          </cell>
          <cell r="AA220">
            <v>18</v>
          </cell>
          <cell r="AB220">
            <v>19</v>
          </cell>
          <cell r="AC220">
            <v>1</v>
          </cell>
          <cell r="AD220">
            <v>24</v>
          </cell>
          <cell r="AE220">
            <v>0</v>
          </cell>
          <cell r="AF220">
            <v>1</v>
          </cell>
          <cell r="AG220">
            <v>1</v>
          </cell>
          <cell r="AH220">
            <v>2591.1999999999998</v>
          </cell>
          <cell r="AI220">
            <v>2591.1999999999998</v>
          </cell>
          <cell r="AJ220">
            <v>0</v>
          </cell>
          <cell r="AK220">
            <v>1183.2</v>
          </cell>
          <cell r="AL220">
            <v>393.2</v>
          </cell>
          <cell r="AM220">
            <v>203</v>
          </cell>
          <cell r="AN220">
            <v>185</v>
          </cell>
          <cell r="AP220">
            <v>397.6</v>
          </cell>
          <cell r="AQ220">
            <v>96.59</v>
          </cell>
          <cell r="AR220">
            <v>103.41</v>
          </cell>
          <cell r="AS220">
            <v>4.8</v>
          </cell>
          <cell r="AT220" t="str">
            <v>Блочные</v>
          </cell>
          <cell r="AU220" t="str">
            <v>рубероид</v>
          </cell>
          <cell r="AV220">
            <v>72</v>
          </cell>
          <cell r="AZ220" t="str">
            <v>нет</v>
          </cell>
          <cell r="BA220" t="str">
            <v>-</v>
          </cell>
          <cell r="BB220" t="str">
            <v>-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 t="str">
            <v>-</v>
          </cell>
          <cell r="BJ220" t="str">
            <v>-</v>
          </cell>
          <cell r="BK220" t="str">
            <v>-</v>
          </cell>
          <cell r="BL220" t="str">
            <v>-</v>
          </cell>
          <cell r="BM220" t="str">
            <v>-</v>
          </cell>
          <cell r="BN220" t="str">
            <v>-</v>
          </cell>
          <cell r="BO220" t="str">
            <v>-</v>
          </cell>
          <cell r="BP220" t="str">
            <v>-</v>
          </cell>
          <cell r="BQ220" t="str">
            <v>ленточный</v>
          </cell>
          <cell r="BS220" t="str">
            <v>Железобетонные</v>
          </cell>
          <cell r="BT220">
            <v>3774</v>
          </cell>
          <cell r="BU220">
            <v>2</v>
          </cell>
          <cell r="BV220" t="str">
            <v>Панельные</v>
          </cell>
          <cell r="BW220">
            <v>3713</v>
          </cell>
          <cell r="BX220">
            <v>935</v>
          </cell>
          <cell r="BY220">
            <v>735</v>
          </cell>
          <cell r="BZ220">
            <v>0</v>
          </cell>
          <cell r="CA220" t="str">
            <v xml:space="preserve">окрашенный </v>
          </cell>
          <cell r="CB220">
            <v>1713</v>
          </cell>
          <cell r="CC220">
            <v>1849</v>
          </cell>
          <cell r="CD220">
            <v>1</v>
          </cell>
          <cell r="CE220">
            <v>437</v>
          </cell>
          <cell r="CF220" t="str">
            <v>не скатная</v>
          </cell>
          <cell r="CG220">
            <v>84</v>
          </cell>
          <cell r="CH220">
            <v>58.8</v>
          </cell>
          <cell r="CI220">
            <v>397.6</v>
          </cell>
          <cell r="CJ220" t="str">
            <v>На лестничной клетке</v>
          </cell>
          <cell r="CK220">
            <v>1</v>
          </cell>
          <cell r="CL220">
            <v>23.669999999999998</v>
          </cell>
          <cell r="CM220">
            <v>4</v>
          </cell>
          <cell r="CR220">
            <v>2.2000000000000002</v>
          </cell>
          <cell r="CZ220">
            <v>1</v>
          </cell>
          <cell r="DA220">
            <v>1</v>
          </cell>
          <cell r="DB220">
            <v>189</v>
          </cell>
          <cell r="DC220">
            <v>2356</v>
          </cell>
          <cell r="DD220">
            <v>61</v>
          </cell>
          <cell r="DE220">
            <v>947</v>
          </cell>
          <cell r="DF220">
            <v>0</v>
          </cell>
          <cell r="DG220">
            <v>0</v>
          </cell>
          <cell r="DH220">
            <v>1</v>
          </cell>
          <cell r="DI220">
            <v>198</v>
          </cell>
          <cell r="DK220">
            <v>118</v>
          </cell>
          <cell r="DL220">
            <v>850</v>
          </cell>
          <cell r="DM220">
            <v>72</v>
          </cell>
          <cell r="DO220">
            <v>702</v>
          </cell>
          <cell r="DQ220">
            <v>340</v>
          </cell>
          <cell r="DR220">
            <v>491</v>
          </cell>
          <cell r="DS220">
            <v>81</v>
          </cell>
          <cell r="DT220">
            <v>8</v>
          </cell>
          <cell r="DU220">
            <v>8</v>
          </cell>
          <cell r="DV220">
            <v>8</v>
          </cell>
          <cell r="DW220">
            <v>0</v>
          </cell>
          <cell r="DX220" t="str">
            <v>внутренние</v>
          </cell>
          <cell r="EE220">
            <v>9</v>
          </cell>
          <cell r="EF220">
            <v>26.9</v>
          </cell>
          <cell r="EG220">
            <v>22</v>
          </cell>
          <cell r="EH220">
            <v>105.6</v>
          </cell>
          <cell r="EI220">
            <v>0</v>
          </cell>
          <cell r="EK220">
            <v>2.79</v>
          </cell>
          <cell r="EL220">
            <v>2.16</v>
          </cell>
          <cell r="EM220">
            <v>21.78</v>
          </cell>
          <cell r="EN220">
            <v>7.8000000000000007</v>
          </cell>
          <cell r="EO220">
            <v>3.8</v>
          </cell>
          <cell r="EP220">
            <v>0</v>
          </cell>
          <cell r="EQ220">
            <v>146</v>
          </cell>
          <cell r="ER220">
            <v>0.57999999999999996</v>
          </cell>
          <cell r="ES220" t="str">
            <v>в подвале</v>
          </cell>
          <cell r="ET220" t="str">
            <v>Переносной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2</v>
          </cell>
          <cell r="FH220">
            <v>0</v>
          </cell>
          <cell r="FI220">
            <v>2</v>
          </cell>
        </row>
        <row r="221">
          <cell r="A221">
            <v>23054</v>
          </cell>
          <cell r="B221" t="str">
            <v>Севастопольский пр-т д. 46 к. 2</v>
          </cell>
          <cell r="C221" t="str">
            <v>Севастопольский пр-т</v>
          </cell>
          <cell r="D221">
            <v>46</v>
          </cell>
          <cell r="E221">
            <v>2</v>
          </cell>
          <cell r="F221" t="str">
            <v>Протокол общего собрания собственников</v>
          </cell>
          <cell r="I221" t="str">
            <v>-</v>
          </cell>
          <cell r="K221" t="str">
            <v>-</v>
          </cell>
          <cell r="L221" t="str">
            <v>договор</v>
          </cell>
          <cell r="M221" t="str">
            <v>за счет регионального оператора</v>
          </cell>
          <cell r="N221">
            <v>1963</v>
          </cell>
          <cell r="O221">
            <v>1963</v>
          </cell>
          <cell r="P221" t="str">
            <v>II-18</v>
          </cell>
          <cell r="Q221" t="str">
            <v>МКД</v>
          </cell>
          <cell r="R221">
            <v>9</v>
          </cell>
          <cell r="S221">
            <v>9</v>
          </cell>
          <cell r="T221">
            <v>1</v>
          </cell>
          <cell r="U221">
            <v>1</v>
          </cell>
          <cell r="W221">
            <v>72</v>
          </cell>
          <cell r="X221">
            <v>72</v>
          </cell>
          <cell r="Y221">
            <v>0</v>
          </cell>
          <cell r="Z221">
            <v>0</v>
          </cell>
          <cell r="AA221">
            <v>18</v>
          </cell>
          <cell r="AB221">
            <v>19</v>
          </cell>
          <cell r="AC221">
            <v>1</v>
          </cell>
          <cell r="AD221">
            <v>24</v>
          </cell>
          <cell r="AE221">
            <v>0</v>
          </cell>
          <cell r="AF221">
            <v>1</v>
          </cell>
          <cell r="AG221">
            <v>1</v>
          </cell>
          <cell r="AH221">
            <v>2586.9</v>
          </cell>
          <cell r="AI221">
            <v>2586.9</v>
          </cell>
          <cell r="AJ221">
            <v>0</v>
          </cell>
          <cell r="AK221">
            <v>1187.2</v>
          </cell>
          <cell r="AL221">
            <v>393.2</v>
          </cell>
          <cell r="AM221">
            <v>205</v>
          </cell>
          <cell r="AN221">
            <v>188</v>
          </cell>
          <cell r="AP221">
            <v>397.1</v>
          </cell>
          <cell r="AQ221">
            <v>91.22999999999999</v>
          </cell>
          <cell r="AR221">
            <v>110.77000000000001</v>
          </cell>
          <cell r="AS221">
            <v>4.8</v>
          </cell>
          <cell r="AT221" t="str">
            <v>Блочные</v>
          </cell>
          <cell r="AU221" t="str">
            <v>рубероид</v>
          </cell>
          <cell r="AV221">
            <v>72</v>
          </cell>
          <cell r="AZ221" t="str">
            <v>нет</v>
          </cell>
          <cell r="BA221" t="str">
            <v>-</v>
          </cell>
          <cell r="BB221" t="str">
            <v>-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 t="str">
            <v>-</v>
          </cell>
          <cell r="BJ221" t="str">
            <v>-</v>
          </cell>
          <cell r="BK221" t="str">
            <v>-</v>
          </cell>
          <cell r="BL221" t="str">
            <v>-</v>
          </cell>
          <cell r="BM221" t="str">
            <v>-</v>
          </cell>
          <cell r="BN221" t="str">
            <v>-</v>
          </cell>
          <cell r="BO221" t="str">
            <v>-</v>
          </cell>
          <cell r="BP221" t="str">
            <v>-</v>
          </cell>
          <cell r="BQ221" t="str">
            <v>ленточный</v>
          </cell>
          <cell r="BS221" t="str">
            <v>Железобетонные</v>
          </cell>
          <cell r="BT221">
            <v>3774</v>
          </cell>
          <cell r="BU221">
            <v>2</v>
          </cell>
          <cell r="BV221" t="str">
            <v>Панельные</v>
          </cell>
          <cell r="BW221">
            <v>3713</v>
          </cell>
          <cell r="BX221">
            <v>935</v>
          </cell>
          <cell r="BY221">
            <v>735</v>
          </cell>
          <cell r="BZ221">
            <v>0</v>
          </cell>
          <cell r="CA221" t="str">
            <v xml:space="preserve">окрашенный </v>
          </cell>
          <cell r="CB221">
            <v>1713</v>
          </cell>
          <cell r="CC221">
            <v>1849</v>
          </cell>
          <cell r="CD221">
            <v>1</v>
          </cell>
          <cell r="CE221">
            <v>437</v>
          </cell>
          <cell r="CF221" t="str">
            <v>не скатная</v>
          </cell>
          <cell r="CG221">
            <v>84</v>
          </cell>
          <cell r="CH221">
            <v>58.8</v>
          </cell>
          <cell r="CI221">
            <v>397.1</v>
          </cell>
          <cell r="CJ221" t="str">
            <v>На лестничной клетке</v>
          </cell>
          <cell r="CK221">
            <v>1</v>
          </cell>
          <cell r="CL221">
            <v>23.669999999999998</v>
          </cell>
          <cell r="CM221">
            <v>4</v>
          </cell>
          <cell r="CR221">
            <v>2.2000000000000002</v>
          </cell>
          <cell r="CZ221">
            <v>1</v>
          </cell>
          <cell r="DA221">
            <v>1</v>
          </cell>
          <cell r="DB221">
            <v>189</v>
          </cell>
          <cell r="DC221">
            <v>2356</v>
          </cell>
          <cell r="DD221">
            <v>61</v>
          </cell>
          <cell r="DE221">
            <v>947</v>
          </cell>
          <cell r="DF221">
            <v>0</v>
          </cell>
          <cell r="DG221">
            <v>0</v>
          </cell>
          <cell r="DH221">
            <v>1</v>
          </cell>
          <cell r="DI221">
            <v>198</v>
          </cell>
          <cell r="DK221">
            <v>118</v>
          </cell>
          <cell r="DL221">
            <v>850</v>
          </cell>
          <cell r="DM221">
            <v>72</v>
          </cell>
          <cell r="DO221">
            <v>702</v>
          </cell>
          <cell r="DQ221">
            <v>340</v>
          </cell>
          <cell r="DR221">
            <v>491</v>
          </cell>
          <cell r="DS221">
            <v>81</v>
          </cell>
          <cell r="DT221">
            <v>8</v>
          </cell>
          <cell r="DU221">
            <v>8</v>
          </cell>
          <cell r="DV221">
            <v>8</v>
          </cell>
          <cell r="DW221">
            <v>0</v>
          </cell>
          <cell r="DX221" t="str">
            <v>внутренние</v>
          </cell>
          <cell r="EE221">
            <v>9</v>
          </cell>
          <cell r="EF221">
            <v>26.9</v>
          </cell>
          <cell r="EG221">
            <v>22</v>
          </cell>
          <cell r="EH221">
            <v>105.6</v>
          </cell>
          <cell r="EI221">
            <v>0</v>
          </cell>
          <cell r="EK221">
            <v>2.79</v>
          </cell>
          <cell r="EL221">
            <v>2.16</v>
          </cell>
          <cell r="EM221">
            <v>21.78</v>
          </cell>
          <cell r="EN221">
            <v>7.8000000000000007</v>
          </cell>
          <cell r="EO221">
            <v>3.8</v>
          </cell>
          <cell r="EP221">
            <v>0</v>
          </cell>
          <cell r="EQ221">
            <v>140</v>
          </cell>
          <cell r="ER221">
            <v>0.55000000000000004</v>
          </cell>
          <cell r="ES221" t="str">
            <v>в подвале</v>
          </cell>
          <cell r="ET221" t="str">
            <v>Переносной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</v>
          </cell>
          <cell r="FH221">
            <v>0</v>
          </cell>
          <cell r="FI221">
            <v>2</v>
          </cell>
        </row>
        <row r="222">
          <cell r="A222">
            <v>23055</v>
          </cell>
          <cell r="B222" t="str">
            <v>Севастопольский пр-т д. 46 к. 3</v>
          </cell>
          <cell r="C222" t="str">
            <v>Севастопольский пр-т</v>
          </cell>
          <cell r="D222">
            <v>46</v>
          </cell>
          <cell r="E222">
            <v>3</v>
          </cell>
          <cell r="F222" t="str">
            <v>Протокол общего собрания собственников</v>
          </cell>
          <cell r="I222" t="str">
            <v>-</v>
          </cell>
          <cell r="K222" t="str">
            <v>-</v>
          </cell>
          <cell r="L222" t="str">
            <v>договор</v>
          </cell>
          <cell r="M222" t="str">
            <v>за счет регионального оператора</v>
          </cell>
          <cell r="N222">
            <v>1963</v>
          </cell>
          <cell r="O222">
            <v>1963</v>
          </cell>
          <cell r="P222" t="str">
            <v>II-18</v>
          </cell>
          <cell r="Q222" t="str">
            <v>МКД</v>
          </cell>
          <cell r="R222">
            <v>9</v>
          </cell>
          <cell r="S222">
            <v>9</v>
          </cell>
          <cell r="T222">
            <v>1</v>
          </cell>
          <cell r="U222">
            <v>1</v>
          </cell>
          <cell r="W222">
            <v>74</v>
          </cell>
          <cell r="X222">
            <v>70</v>
          </cell>
          <cell r="Y222">
            <v>4</v>
          </cell>
          <cell r="Z222">
            <v>0</v>
          </cell>
          <cell r="AA222">
            <v>18</v>
          </cell>
          <cell r="AB222">
            <v>19</v>
          </cell>
          <cell r="AC222">
            <v>1</v>
          </cell>
          <cell r="AD222">
            <v>24</v>
          </cell>
          <cell r="AE222">
            <v>0</v>
          </cell>
          <cell r="AF222">
            <v>1</v>
          </cell>
          <cell r="AG222">
            <v>1</v>
          </cell>
          <cell r="AH222">
            <v>2619.6999999999998</v>
          </cell>
          <cell r="AI222">
            <v>2530.2999999999997</v>
          </cell>
          <cell r="AJ222">
            <v>89.4</v>
          </cell>
          <cell r="AK222">
            <v>1214.2</v>
          </cell>
          <cell r="AL222">
            <v>393.2</v>
          </cell>
          <cell r="AM222">
            <v>407</v>
          </cell>
          <cell r="AN222">
            <v>15</v>
          </cell>
          <cell r="AP222">
            <v>396.1</v>
          </cell>
          <cell r="AQ222">
            <v>92.679999999999993</v>
          </cell>
          <cell r="AR222">
            <v>317.32</v>
          </cell>
          <cell r="AS222">
            <v>4.8</v>
          </cell>
          <cell r="AT222" t="str">
            <v>Блочные</v>
          </cell>
          <cell r="AU222" t="str">
            <v>рубероид</v>
          </cell>
          <cell r="AV222">
            <v>70</v>
          </cell>
          <cell r="AZ222" t="str">
            <v>нет</v>
          </cell>
          <cell r="BA222" t="str">
            <v>-</v>
          </cell>
          <cell r="BB222" t="str">
            <v>-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 t="str">
            <v>-</v>
          </cell>
          <cell r="BJ222" t="str">
            <v>-</v>
          </cell>
          <cell r="BK222" t="str">
            <v>-</v>
          </cell>
          <cell r="BL222" t="str">
            <v>-</v>
          </cell>
          <cell r="BM222" t="str">
            <v>-</v>
          </cell>
          <cell r="BN222" t="str">
            <v>-</v>
          </cell>
          <cell r="BO222" t="str">
            <v>-</v>
          </cell>
          <cell r="BP222" t="str">
            <v>-</v>
          </cell>
          <cell r="BQ222" t="str">
            <v>ленточный</v>
          </cell>
          <cell r="BS222" t="str">
            <v>Железобетонные</v>
          </cell>
          <cell r="BT222">
            <v>3774</v>
          </cell>
          <cell r="BU222">
            <v>2</v>
          </cell>
          <cell r="BV222" t="str">
            <v>Панельные</v>
          </cell>
          <cell r="BW222">
            <v>3713</v>
          </cell>
          <cell r="BX222">
            <v>935</v>
          </cell>
          <cell r="BY222">
            <v>735</v>
          </cell>
          <cell r="BZ222">
            <v>0</v>
          </cell>
          <cell r="CA222" t="str">
            <v xml:space="preserve">окрашенный </v>
          </cell>
          <cell r="CB222">
            <v>1713</v>
          </cell>
          <cell r="CC222">
            <v>1849</v>
          </cell>
          <cell r="CD222">
            <v>1</v>
          </cell>
          <cell r="CE222">
            <v>436</v>
          </cell>
          <cell r="CF222" t="str">
            <v>не скатная</v>
          </cell>
          <cell r="CG222">
            <v>84</v>
          </cell>
          <cell r="CH222">
            <v>58.8</v>
          </cell>
          <cell r="CI222">
            <v>396.1</v>
          </cell>
          <cell r="CJ222" t="str">
            <v>На лестничной клетке</v>
          </cell>
          <cell r="CK222">
            <v>1</v>
          </cell>
          <cell r="CL222">
            <v>23.669999999999998</v>
          </cell>
          <cell r="CM222">
            <v>4</v>
          </cell>
          <cell r="CR222">
            <v>1</v>
          </cell>
          <cell r="CZ222">
            <v>1</v>
          </cell>
          <cell r="DA222">
            <v>1</v>
          </cell>
          <cell r="DB222">
            <v>189</v>
          </cell>
          <cell r="DC222">
            <v>2356</v>
          </cell>
          <cell r="DD222">
            <v>61</v>
          </cell>
          <cell r="DE222">
            <v>947</v>
          </cell>
          <cell r="DF222">
            <v>0</v>
          </cell>
          <cell r="DG222">
            <v>0</v>
          </cell>
          <cell r="DH222">
            <v>1</v>
          </cell>
          <cell r="DI222">
            <v>198</v>
          </cell>
          <cell r="DK222">
            <v>118</v>
          </cell>
          <cell r="DL222">
            <v>850</v>
          </cell>
          <cell r="DM222">
            <v>70</v>
          </cell>
          <cell r="DO222">
            <v>702</v>
          </cell>
          <cell r="DQ222">
            <v>340</v>
          </cell>
          <cell r="DR222">
            <v>491</v>
          </cell>
          <cell r="DS222">
            <v>81</v>
          </cell>
          <cell r="DT222">
            <v>8</v>
          </cell>
          <cell r="DU222">
            <v>8</v>
          </cell>
          <cell r="DV222">
            <v>8</v>
          </cell>
          <cell r="DW222">
            <v>0</v>
          </cell>
          <cell r="DX222" t="str">
            <v>внутренние</v>
          </cell>
          <cell r="EE222">
            <v>9</v>
          </cell>
          <cell r="EF222">
            <v>26.9</v>
          </cell>
          <cell r="EG222">
            <v>22</v>
          </cell>
          <cell r="EH222">
            <v>105.6</v>
          </cell>
          <cell r="EI222">
            <v>0</v>
          </cell>
          <cell r="EK222">
            <v>2.79</v>
          </cell>
          <cell r="EL222">
            <v>2.16</v>
          </cell>
          <cell r="EM222">
            <v>21.78</v>
          </cell>
          <cell r="EN222">
            <v>7.8000000000000007</v>
          </cell>
          <cell r="EO222">
            <v>3.8</v>
          </cell>
          <cell r="EP222">
            <v>0</v>
          </cell>
          <cell r="EQ222">
            <v>117</v>
          </cell>
          <cell r="ER222">
            <v>0.46</v>
          </cell>
          <cell r="ES222" t="str">
            <v>в подвале</v>
          </cell>
          <cell r="ET222" t="str">
            <v>Переносной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2</v>
          </cell>
          <cell r="FH222">
            <v>0</v>
          </cell>
          <cell r="FI222">
            <v>2</v>
          </cell>
        </row>
        <row r="223">
          <cell r="A223">
            <v>23056</v>
          </cell>
          <cell r="B223" t="str">
            <v>Севастопольский пр-т д. 46 к. 4</v>
          </cell>
          <cell r="C223" t="str">
            <v>Севастопольский пр-т</v>
          </cell>
          <cell r="D223">
            <v>46</v>
          </cell>
          <cell r="E223">
            <v>4</v>
          </cell>
          <cell r="F223" t="str">
            <v>Протокол общего собрания собственников</v>
          </cell>
          <cell r="I223" t="str">
            <v>-</v>
          </cell>
          <cell r="K223" t="str">
            <v>-</v>
          </cell>
          <cell r="L223" t="str">
            <v>договор</v>
          </cell>
          <cell r="M223" t="str">
            <v>за счет регионального оператора</v>
          </cell>
          <cell r="N223">
            <v>1962</v>
          </cell>
          <cell r="O223">
            <v>1962</v>
          </cell>
          <cell r="P223" t="str">
            <v>I-510</v>
          </cell>
          <cell r="Q223" t="str">
            <v>МКД</v>
          </cell>
          <cell r="R223">
            <v>5</v>
          </cell>
          <cell r="S223">
            <v>5</v>
          </cell>
          <cell r="T223">
            <v>4</v>
          </cell>
          <cell r="W223">
            <v>80</v>
          </cell>
          <cell r="X223">
            <v>80</v>
          </cell>
          <cell r="Y223">
            <v>0</v>
          </cell>
          <cell r="Z223">
            <v>0</v>
          </cell>
          <cell r="AA223">
            <v>20</v>
          </cell>
          <cell r="AB223">
            <v>36</v>
          </cell>
          <cell r="AC223">
            <v>0</v>
          </cell>
          <cell r="AE223">
            <v>0</v>
          </cell>
          <cell r="AF223">
            <v>1</v>
          </cell>
          <cell r="AG223">
            <v>1</v>
          </cell>
          <cell r="AH223">
            <v>3526.2</v>
          </cell>
          <cell r="AI223">
            <v>3526.2</v>
          </cell>
          <cell r="AJ223">
            <v>0</v>
          </cell>
          <cell r="AK223">
            <v>2191.4</v>
          </cell>
          <cell r="AL223">
            <v>397</v>
          </cell>
          <cell r="AM223">
            <v>364</v>
          </cell>
          <cell r="AN223">
            <v>7</v>
          </cell>
          <cell r="AP223">
            <v>910.2</v>
          </cell>
          <cell r="AQ223">
            <v>152.51</v>
          </cell>
          <cell r="AR223">
            <v>991.49</v>
          </cell>
          <cell r="AS223">
            <v>0</v>
          </cell>
          <cell r="AT223" t="str">
            <v>Блочные</v>
          </cell>
          <cell r="AU223" t="str">
            <v>рубероид</v>
          </cell>
          <cell r="AV223">
            <v>80</v>
          </cell>
          <cell r="AZ223" t="str">
            <v>нет</v>
          </cell>
          <cell r="BA223" t="str">
            <v>-</v>
          </cell>
          <cell r="BB223" t="str">
            <v>-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 t="str">
            <v>-</v>
          </cell>
          <cell r="BJ223" t="str">
            <v>-</v>
          </cell>
          <cell r="BK223" t="str">
            <v>-</v>
          </cell>
          <cell r="BL223" t="str">
            <v>-</v>
          </cell>
          <cell r="BM223" t="str">
            <v>-</v>
          </cell>
          <cell r="BN223" t="str">
            <v>-</v>
          </cell>
          <cell r="BO223" t="str">
            <v>-</v>
          </cell>
          <cell r="BP223" t="str">
            <v>-</v>
          </cell>
          <cell r="BQ223" t="str">
            <v>ленточный</v>
          </cell>
          <cell r="BS223" t="str">
            <v>Железобетонные</v>
          </cell>
          <cell r="BT223">
            <v>7760</v>
          </cell>
          <cell r="BU223">
            <v>5</v>
          </cell>
          <cell r="BV223" t="str">
            <v>Панельные</v>
          </cell>
          <cell r="BW223">
            <v>985</v>
          </cell>
          <cell r="BX223">
            <v>394</v>
          </cell>
          <cell r="BY223">
            <v>985</v>
          </cell>
          <cell r="BZ223">
            <v>394</v>
          </cell>
          <cell r="CA223" t="str">
            <v xml:space="preserve">окрашенный </v>
          </cell>
          <cell r="CB223">
            <v>1852</v>
          </cell>
          <cell r="CC223">
            <v>1722</v>
          </cell>
          <cell r="CD223">
            <v>1</v>
          </cell>
          <cell r="CE223">
            <v>1001</v>
          </cell>
          <cell r="CF223" t="str">
            <v>не скатная</v>
          </cell>
          <cell r="CG223">
            <v>160</v>
          </cell>
          <cell r="CH223">
            <v>253</v>
          </cell>
          <cell r="CI223">
            <v>910.2</v>
          </cell>
          <cell r="CK223">
            <v>0</v>
          </cell>
          <cell r="CL223">
            <v>0</v>
          </cell>
          <cell r="CM223">
            <v>0</v>
          </cell>
          <cell r="CR223">
            <v>0</v>
          </cell>
          <cell r="CZ223">
            <v>1</v>
          </cell>
          <cell r="DA223">
            <v>1</v>
          </cell>
          <cell r="DB223">
            <v>162</v>
          </cell>
          <cell r="DC223">
            <v>400</v>
          </cell>
          <cell r="DD223">
            <v>48</v>
          </cell>
          <cell r="DE223">
            <v>2032</v>
          </cell>
          <cell r="DF223">
            <v>0</v>
          </cell>
          <cell r="DG223">
            <v>0</v>
          </cell>
          <cell r="DH223">
            <v>4</v>
          </cell>
          <cell r="DI223">
            <v>248</v>
          </cell>
          <cell r="DK223">
            <v>85</v>
          </cell>
          <cell r="DL223">
            <v>935</v>
          </cell>
          <cell r="DM223">
            <v>80</v>
          </cell>
          <cell r="DO223">
            <v>967</v>
          </cell>
          <cell r="DQ223">
            <v>648</v>
          </cell>
          <cell r="DR223">
            <v>594</v>
          </cell>
          <cell r="DS223">
            <v>87</v>
          </cell>
          <cell r="DT223">
            <v>16</v>
          </cell>
          <cell r="DU223">
            <v>16</v>
          </cell>
          <cell r="DV223">
            <v>16</v>
          </cell>
          <cell r="DW223">
            <v>0</v>
          </cell>
          <cell r="DX223" t="str">
            <v>наружные</v>
          </cell>
          <cell r="EE223">
            <v>32</v>
          </cell>
          <cell r="EF223">
            <v>29.44</v>
          </cell>
          <cell r="EG223">
            <v>8</v>
          </cell>
          <cell r="EH223">
            <v>38.4</v>
          </cell>
          <cell r="EI223">
            <v>7.68</v>
          </cell>
          <cell r="EK223">
            <v>11.16</v>
          </cell>
          <cell r="EL223">
            <v>4.8</v>
          </cell>
          <cell r="EM223">
            <v>17.600000000000001</v>
          </cell>
          <cell r="EN223">
            <v>9.1</v>
          </cell>
          <cell r="EO223">
            <v>0</v>
          </cell>
          <cell r="EP223">
            <v>0</v>
          </cell>
          <cell r="EQ223">
            <v>189</v>
          </cell>
          <cell r="ER223">
            <v>0</v>
          </cell>
          <cell r="ES223" t="str">
            <v>нет</v>
          </cell>
          <cell r="ET223">
            <v>0</v>
          </cell>
          <cell r="EU223">
            <v>0</v>
          </cell>
          <cell r="EV223">
            <v>1</v>
          </cell>
          <cell r="EW223">
            <v>0</v>
          </cell>
          <cell r="EX223">
            <v>0</v>
          </cell>
          <cell r="EY223">
            <v>1</v>
          </cell>
          <cell r="FH223">
            <v>0</v>
          </cell>
          <cell r="FI223">
            <v>5</v>
          </cell>
        </row>
        <row r="224">
          <cell r="A224">
            <v>23057</v>
          </cell>
          <cell r="B224" t="str">
            <v>Севастопольский пр-т д. 46 к. 5</v>
          </cell>
          <cell r="C224" t="str">
            <v>Севастопольский пр-т</v>
          </cell>
          <cell r="D224">
            <v>46</v>
          </cell>
          <cell r="E224">
            <v>5</v>
          </cell>
          <cell r="F224" t="str">
            <v>Протокол общего собрания собственников</v>
          </cell>
          <cell r="I224" t="str">
            <v>-</v>
          </cell>
          <cell r="K224" t="str">
            <v>-</v>
          </cell>
          <cell r="L224" t="str">
            <v>договор</v>
          </cell>
          <cell r="M224" t="str">
            <v>за счет регионального оператора</v>
          </cell>
          <cell r="N224">
            <v>1963</v>
          </cell>
          <cell r="O224">
            <v>1963</v>
          </cell>
          <cell r="P224" t="str">
            <v>I-510</v>
          </cell>
          <cell r="Q224" t="str">
            <v>МКД</v>
          </cell>
          <cell r="R224">
            <v>5</v>
          </cell>
          <cell r="S224">
            <v>5</v>
          </cell>
          <cell r="T224">
            <v>4</v>
          </cell>
          <cell r="W224">
            <v>80</v>
          </cell>
          <cell r="X224">
            <v>80</v>
          </cell>
          <cell r="Y224">
            <v>0</v>
          </cell>
          <cell r="Z224">
            <v>0</v>
          </cell>
          <cell r="AA224">
            <v>20</v>
          </cell>
          <cell r="AB224">
            <v>36</v>
          </cell>
          <cell r="AC224">
            <v>0</v>
          </cell>
          <cell r="AE224">
            <v>0</v>
          </cell>
          <cell r="AF224">
            <v>1</v>
          </cell>
          <cell r="AG224">
            <v>1</v>
          </cell>
          <cell r="AH224">
            <v>3472.7</v>
          </cell>
          <cell r="AI224">
            <v>3472.7</v>
          </cell>
          <cell r="AJ224">
            <v>0</v>
          </cell>
          <cell r="AK224">
            <v>2192</v>
          </cell>
          <cell r="AL224">
            <v>397</v>
          </cell>
          <cell r="AM224">
            <v>371</v>
          </cell>
          <cell r="AN224">
            <v>6</v>
          </cell>
          <cell r="AP224">
            <v>907.5</v>
          </cell>
          <cell r="AQ224">
            <v>143.60999999999999</v>
          </cell>
          <cell r="AR224">
            <v>229.39000000000001</v>
          </cell>
          <cell r="AS224">
            <v>0</v>
          </cell>
          <cell r="AT224" t="str">
            <v>Блочные</v>
          </cell>
          <cell r="AU224" t="str">
            <v>рубероид</v>
          </cell>
          <cell r="AV224">
            <v>80</v>
          </cell>
          <cell r="AZ224" t="str">
            <v>нет</v>
          </cell>
          <cell r="BA224" t="str">
            <v>-</v>
          </cell>
          <cell r="BB224" t="str">
            <v>-</v>
          </cell>
          <cell r="BC224" t="str">
            <v>-</v>
          </cell>
          <cell r="BD224" t="str">
            <v>-</v>
          </cell>
          <cell r="BE224" t="str">
            <v>-</v>
          </cell>
          <cell r="BF224" t="str">
            <v>-</v>
          </cell>
          <cell r="BG224" t="str">
            <v>-</v>
          </cell>
          <cell r="BH224" t="str">
            <v>-</v>
          </cell>
          <cell r="BI224" t="str">
            <v>-</v>
          </cell>
          <cell r="BJ224" t="str">
            <v>-</v>
          </cell>
          <cell r="BK224" t="str">
            <v>-</v>
          </cell>
          <cell r="BL224" t="str">
            <v>-</v>
          </cell>
          <cell r="BM224" t="str">
            <v>-</v>
          </cell>
          <cell r="BN224" t="str">
            <v>-</v>
          </cell>
          <cell r="BO224" t="str">
            <v>-</v>
          </cell>
          <cell r="BP224" t="str">
            <v>-</v>
          </cell>
          <cell r="BQ224" t="str">
            <v>ленточный</v>
          </cell>
          <cell r="BS224" t="str">
            <v>Железобетонные</v>
          </cell>
          <cell r="BT224">
            <v>7760</v>
          </cell>
          <cell r="BU224">
            <v>5</v>
          </cell>
          <cell r="BV224" t="str">
            <v>Панельные</v>
          </cell>
          <cell r="BW224">
            <v>985</v>
          </cell>
          <cell r="BX224">
            <v>394</v>
          </cell>
          <cell r="BY224">
            <v>985</v>
          </cell>
          <cell r="BZ224">
            <v>394</v>
          </cell>
          <cell r="CA224" t="str">
            <v xml:space="preserve">окрашенный </v>
          </cell>
          <cell r="CB224">
            <v>1852</v>
          </cell>
          <cell r="CC224">
            <v>1722</v>
          </cell>
          <cell r="CD224">
            <v>1</v>
          </cell>
          <cell r="CE224">
            <v>999</v>
          </cell>
          <cell r="CF224" t="str">
            <v>не скатная</v>
          </cell>
          <cell r="CG224">
            <v>160</v>
          </cell>
          <cell r="CH224">
            <v>253</v>
          </cell>
          <cell r="CI224">
            <v>907.5</v>
          </cell>
          <cell r="CK224">
            <v>0</v>
          </cell>
          <cell r="CL224">
            <v>0</v>
          </cell>
          <cell r="CM224">
            <v>0</v>
          </cell>
          <cell r="CR224">
            <v>0</v>
          </cell>
          <cell r="CZ224">
            <v>1</v>
          </cell>
          <cell r="DA224">
            <v>1</v>
          </cell>
          <cell r="DB224">
            <v>162</v>
          </cell>
          <cell r="DC224">
            <v>400</v>
          </cell>
          <cell r="DD224">
            <v>48</v>
          </cell>
          <cell r="DE224">
            <v>2032</v>
          </cell>
          <cell r="DF224">
            <v>0</v>
          </cell>
          <cell r="DG224">
            <v>0</v>
          </cell>
          <cell r="DH224">
            <v>4</v>
          </cell>
          <cell r="DI224">
            <v>248</v>
          </cell>
          <cell r="DK224">
            <v>85</v>
          </cell>
          <cell r="DL224">
            <v>935</v>
          </cell>
          <cell r="DM224">
            <v>80</v>
          </cell>
          <cell r="DO224">
            <v>967</v>
          </cell>
          <cell r="DQ224">
            <v>648</v>
          </cell>
          <cell r="DR224">
            <v>594</v>
          </cell>
          <cell r="DS224">
            <v>87</v>
          </cell>
          <cell r="DT224">
            <v>16</v>
          </cell>
          <cell r="DU224">
            <v>16</v>
          </cell>
          <cell r="DV224">
            <v>16</v>
          </cell>
          <cell r="DW224">
            <v>0</v>
          </cell>
          <cell r="DX224" t="str">
            <v>наружные</v>
          </cell>
          <cell r="EE224">
            <v>32</v>
          </cell>
          <cell r="EF224">
            <v>29.44</v>
          </cell>
          <cell r="EG224">
            <v>8</v>
          </cell>
          <cell r="EH224">
            <v>38.4</v>
          </cell>
          <cell r="EI224">
            <v>7.68</v>
          </cell>
          <cell r="EK224">
            <v>11.16</v>
          </cell>
          <cell r="EL224">
            <v>4.8</v>
          </cell>
          <cell r="EM224">
            <v>17.600000000000001</v>
          </cell>
          <cell r="EN224">
            <v>9.1</v>
          </cell>
          <cell r="EO224">
            <v>0</v>
          </cell>
          <cell r="EP224">
            <v>0</v>
          </cell>
          <cell r="EQ224">
            <v>167</v>
          </cell>
          <cell r="ER224">
            <v>0</v>
          </cell>
          <cell r="ES224" t="str">
            <v>нет</v>
          </cell>
          <cell r="ET224">
            <v>0</v>
          </cell>
          <cell r="EU224">
            <v>0</v>
          </cell>
          <cell r="EV224">
            <v>1</v>
          </cell>
          <cell r="EW224">
            <v>0</v>
          </cell>
          <cell r="EX224">
            <v>0</v>
          </cell>
          <cell r="EY224">
            <v>1</v>
          </cell>
          <cell r="FH224">
            <v>0</v>
          </cell>
          <cell r="FI224">
            <v>5</v>
          </cell>
        </row>
        <row r="225">
          <cell r="A225">
            <v>23058</v>
          </cell>
          <cell r="B225" t="str">
            <v>Севастопольский пр-т д. 46 к. 6</v>
          </cell>
          <cell r="C225" t="str">
            <v>Севастопольский пр-т</v>
          </cell>
          <cell r="D225">
            <v>46</v>
          </cell>
          <cell r="E225">
            <v>6</v>
          </cell>
          <cell r="F225" t="str">
            <v>Протокол общего собрания собственников</v>
          </cell>
          <cell r="I225" t="str">
            <v>-</v>
          </cell>
          <cell r="K225" t="str">
            <v>-</v>
          </cell>
          <cell r="L225" t="str">
            <v>договор</v>
          </cell>
          <cell r="M225" t="str">
            <v>за счет регионального оператора</v>
          </cell>
          <cell r="N225">
            <v>1963</v>
          </cell>
          <cell r="O225">
            <v>1963</v>
          </cell>
          <cell r="P225" t="str">
            <v>I-510</v>
          </cell>
          <cell r="Q225" t="str">
            <v>МКД</v>
          </cell>
          <cell r="R225">
            <v>5</v>
          </cell>
          <cell r="S225">
            <v>5</v>
          </cell>
          <cell r="T225">
            <v>4</v>
          </cell>
          <cell r="W225">
            <v>81</v>
          </cell>
          <cell r="X225">
            <v>80</v>
          </cell>
          <cell r="Y225">
            <v>1</v>
          </cell>
          <cell r="Z225">
            <v>1</v>
          </cell>
          <cell r="AA225">
            <v>20</v>
          </cell>
          <cell r="AB225">
            <v>36</v>
          </cell>
          <cell r="AC225">
            <v>0</v>
          </cell>
          <cell r="AE225">
            <v>0</v>
          </cell>
          <cell r="AF225">
            <v>1</v>
          </cell>
          <cell r="AG225">
            <v>1</v>
          </cell>
          <cell r="AH225">
            <v>3522.2000000000003</v>
          </cell>
          <cell r="AI225">
            <v>3507.9</v>
          </cell>
          <cell r="AJ225">
            <v>14.3</v>
          </cell>
          <cell r="AK225">
            <v>2183</v>
          </cell>
          <cell r="AL225">
            <v>397</v>
          </cell>
          <cell r="AM225">
            <v>364</v>
          </cell>
          <cell r="AN225">
            <v>8</v>
          </cell>
          <cell r="AP225">
            <v>905.5</v>
          </cell>
          <cell r="AQ225">
            <v>152.26</v>
          </cell>
          <cell r="AR225">
            <v>225.74</v>
          </cell>
          <cell r="AS225">
            <v>0</v>
          </cell>
          <cell r="AT225" t="str">
            <v>Блочные</v>
          </cell>
          <cell r="AU225" t="str">
            <v>рубероид</v>
          </cell>
          <cell r="AV225">
            <v>80</v>
          </cell>
          <cell r="AZ225" t="str">
            <v>нет</v>
          </cell>
          <cell r="BA225" t="str">
            <v>-</v>
          </cell>
          <cell r="BB225" t="str">
            <v>-</v>
          </cell>
          <cell r="BC225" t="str">
            <v>-</v>
          </cell>
          <cell r="BD225" t="str">
            <v>-</v>
          </cell>
          <cell r="BE225" t="str">
            <v>-</v>
          </cell>
          <cell r="BF225" t="str">
            <v>-</v>
          </cell>
          <cell r="BG225" t="str">
            <v>-</v>
          </cell>
          <cell r="BH225" t="str">
            <v>-</v>
          </cell>
          <cell r="BI225" t="str">
            <v>-</v>
          </cell>
          <cell r="BJ225" t="str">
            <v>-</v>
          </cell>
          <cell r="BK225" t="str">
            <v>-</v>
          </cell>
          <cell r="BL225" t="str">
            <v>-</v>
          </cell>
          <cell r="BM225" t="str">
            <v>-</v>
          </cell>
          <cell r="BN225" t="str">
            <v>-</v>
          </cell>
          <cell r="BO225" t="str">
            <v>-</v>
          </cell>
          <cell r="BP225" t="str">
            <v>-</v>
          </cell>
          <cell r="BQ225" t="str">
            <v>ленточный</v>
          </cell>
          <cell r="BS225" t="str">
            <v>Железобетонные</v>
          </cell>
          <cell r="BT225">
            <v>7760</v>
          </cell>
          <cell r="BU225">
            <v>5</v>
          </cell>
          <cell r="BV225" t="str">
            <v>Панельные</v>
          </cell>
          <cell r="BW225">
            <v>985</v>
          </cell>
          <cell r="BX225">
            <v>394</v>
          </cell>
          <cell r="BY225">
            <v>985</v>
          </cell>
          <cell r="BZ225">
            <v>394</v>
          </cell>
          <cell r="CA225" t="str">
            <v xml:space="preserve">окрашенный </v>
          </cell>
          <cell r="CB225">
            <v>1852</v>
          </cell>
          <cell r="CC225">
            <v>1722</v>
          </cell>
          <cell r="CD225">
            <v>1</v>
          </cell>
          <cell r="CE225">
            <v>997</v>
          </cell>
          <cell r="CF225" t="str">
            <v>не скатная</v>
          </cell>
          <cell r="CG225">
            <v>160</v>
          </cell>
          <cell r="CH225">
            <v>253</v>
          </cell>
          <cell r="CI225">
            <v>905.5</v>
          </cell>
          <cell r="CK225">
            <v>0</v>
          </cell>
          <cell r="CL225">
            <v>0</v>
          </cell>
          <cell r="CM225">
            <v>0</v>
          </cell>
          <cell r="CR225">
            <v>0</v>
          </cell>
          <cell r="CZ225">
            <v>1</v>
          </cell>
          <cell r="DA225">
            <v>1</v>
          </cell>
          <cell r="DB225">
            <v>162</v>
          </cell>
          <cell r="DC225">
            <v>400</v>
          </cell>
          <cell r="DD225">
            <v>48</v>
          </cell>
          <cell r="DE225">
            <v>2032</v>
          </cell>
          <cell r="DF225">
            <v>0</v>
          </cell>
          <cell r="DG225">
            <v>0</v>
          </cell>
          <cell r="DH225">
            <v>4</v>
          </cell>
          <cell r="DI225">
            <v>248</v>
          </cell>
          <cell r="DK225">
            <v>85</v>
          </cell>
          <cell r="DL225">
            <v>935</v>
          </cell>
          <cell r="DM225">
            <v>80</v>
          </cell>
          <cell r="DO225">
            <v>967</v>
          </cell>
          <cell r="DQ225">
            <v>648</v>
          </cell>
          <cell r="DR225">
            <v>594</v>
          </cell>
          <cell r="DS225">
            <v>87</v>
          </cell>
          <cell r="DT225">
            <v>16</v>
          </cell>
          <cell r="DU225">
            <v>16</v>
          </cell>
          <cell r="DV225">
            <v>16</v>
          </cell>
          <cell r="DW225">
            <v>0</v>
          </cell>
          <cell r="DX225" t="str">
            <v>наружные</v>
          </cell>
          <cell r="EE225">
            <v>32</v>
          </cell>
          <cell r="EF225">
            <v>29.44</v>
          </cell>
          <cell r="EG225">
            <v>8</v>
          </cell>
          <cell r="EH225">
            <v>38.4</v>
          </cell>
          <cell r="EI225">
            <v>7.68</v>
          </cell>
          <cell r="EK225">
            <v>11.16</v>
          </cell>
          <cell r="EL225">
            <v>4.8</v>
          </cell>
          <cell r="EM225">
            <v>17.600000000000001</v>
          </cell>
          <cell r="EN225">
            <v>9.1</v>
          </cell>
          <cell r="EO225">
            <v>0</v>
          </cell>
          <cell r="EP225">
            <v>0</v>
          </cell>
          <cell r="EQ225">
            <v>202</v>
          </cell>
          <cell r="ER225">
            <v>0</v>
          </cell>
          <cell r="ES225" t="str">
            <v>нет</v>
          </cell>
          <cell r="ET225">
            <v>0</v>
          </cell>
          <cell r="EU225">
            <v>0</v>
          </cell>
          <cell r="EV225">
            <v>1</v>
          </cell>
          <cell r="EW225">
            <v>0</v>
          </cell>
          <cell r="EX225">
            <v>0</v>
          </cell>
          <cell r="EY225">
            <v>1</v>
          </cell>
          <cell r="FH225">
            <v>0</v>
          </cell>
          <cell r="FI225">
            <v>5</v>
          </cell>
        </row>
        <row r="226">
          <cell r="A226">
            <v>23059</v>
          </cell>
          <cell r="B226" t="str">
            <v>Севастопольский пр-т д. 46 к. 7</v>
          </cell>
          <cell r="C226" t="str">
            <v>Севастопольский пр-т</v>
          </cell>
          <cell r="D226">
            <v>46</v>
          </cell>
          <cell r="E226">
            <v>7</v>
          </cell>
          <cell r="F226" t="str">
            <v>Протокол общего собрания собственников</v>
          </cell>
          <cell r="I226" t="str">
            <v>-</v>
          </cell>
          <cell r="K226" t="str">
            <v>-</v>
          </cell>
          <cell r="L226" t="str">
            <v>договор</v>
          </cell>
          <cell r="M226" t="str">
            <v>за счет регионального оператора</v>
          </cell>
          <cell r="N226">
            <v>1963</v>
          </cell>
          <cell r="O226">
            <v>1963</v>
          </cell>
          <cell r="P226" t="str">
            <v>I-510</v>
          </cell>
          <cell r="Q226" t="str">
            <v>МКД</v>
          </cell>
          <cell r="R226">
            <v>5</v>
          </cell>
          <cell r="S226">
            <v>5</v>
          </cell>
          <cell r="T226">
            <v>4</v>
          </cell>
          <cell r="W226">
            <v>80</v>
          </cell>
          <cell r="X226">
            <v>80</v>
          </cell>
          <cell r="Y226">
            <v>0</v>
          </cell>
          <cell r="Z226">
            <v>0</v>
          </cell>
          <cell r="AA226">
            <v>20</v>
          </cell>
          <cell r="AB226">
            <v>36</v>
          </cell>
          <cell r="AC226">
            <v>0</v>
          </cell>
          <cell r="AE226">
            <v>0</v>
          </cell>
          <cell r="AF226">
            <v>1</v>
          </cell>
          <cell r="AG226">
            <v>1</v>
          </cell>
          <cell r="AH226">
            <v>3484.4999999999991</v>
          </cell>
          <cell r="AI226">
            <v>3484.4999999999991</v>
          </cell>
          <cell r="AJ226">
            <v>0</v>
          </cell>
          <cell r="AK226">
            <v>2177.4</v>
          </cell>
          <cell r="AL226">
            <v>397</v>
          </cell>
          <cell r="AM226">
            <v>364</v>
          </cell>
          <cell r="AN226">
            <v>8</v>
          </cell>
          <cell r="AP226">
            <v>902.7</v>
          </cell>
          <cell r="AQ226">
            <v>152.32</v>
          </cell>
          <cell r="AR226">
            <v>226.68</v>
          </cell>
          <cell r="AS226">
            <v>0</v>
          </cell>
          <cell r="AT226" t="str">
            <v>Блочные</v>
          </cell>
          <cell r="AU226" t="str">
            <v>рубероид</v>
          </cell>
          <cell r="AV226">
            <v>80</v>
          </cell>
          <cell r="AZ226" t="str">
            <v>нет</v>
          </cell>
          <cell r="BA226" t="str">
            <v>-</v>
          </cell>
          <cell r="BB226" t="str">
            <v>-</v>
          </cell>
          <cell r="BC226" t="str">
            <v>-</v>
          </cell>
          <cell r="BD226" t="str">
            <v>-</v>
          </cell>
          <cell r="BE226" t="str">
            <v>-</v>
          </cell>
          <cell r="BF226" t="str">
            <v>-</v>
          </cell>
          <cell r="BG226" t="str">
            <v>-</v>
          </cell>
          <cell r="BH226" t="str">
            <v>-</v>
          </cell>
          <cell r="BI226" t="str">
            <v>-</v>
          </cell>
          <cell r="BJ226" t="str">
            <v>-</v>
          </cell>
          <cell r="BK226" t="str">
            <v>-</v>
          </cell>
          <cell r="BL226" t="str">
            <v>-</v>
          </cell>
          <cell r="BM226" t="str">
            <v>-</v>
          </cell>
          <cell r="BN226" t="str">
            <v>-</v>
          </cell>
          <cell r="BO226" t="str">
            <v>-</v>
          </cell>
          <cell r="BP226" t="str">
            <v>-</v>
          </cell>
          <cell r="BQ226" t="str">
            <v>ленточный</v>
          </cell>
          <cell r="BS226" t="str">
            <v>Железобетонные</v>
          </cell>
          <cell r="BT226">
            <v>7760</v>
          </cell>
          <cell r="BU226">
            <v>5</v>
          </cell>
          <cell r="BV226" t="str">
            <v>Панельные</v>
          </cell>
          <cell r="BW226">
            <v>985</v>
          </cell>
          <cell r="BX226">
            <v>394</v>
          </cell>
          <cell r="BY226">
            <v>985</v>
          </cell>
          <cell r="BZ226">
            <v>394</v>
          </cell>
          <cell r="CA226" t="str">
            <v xml:space="preserve">окрашенный </v>
          </cell>
          <cell r="CB226">
            <v>1852</v>
          </cell>
          <cell r="CC226">
            <v>1722</v>
          </cell>
          <cell r="CD226">
            <v>1</v>
          </cell>
          <cell r="CE226">
            <v>993</v>
          </cell>
          <cell r="CF226" t="str">
            <v>не скатная</v>
          </cell>
          <cell r="CG226">
            <v>160</v>
          </cell>
          <cell r="CH226">
            <v>253</v>
          </cell>
          <cell r="CI226">
            <v>902.7</v>
          </cell>
          <cell r="CK226">
            <v>0</v>
          </cell>
          <cell r="CL226">
            <v>0</v>
          </cell>
          <cell r="CM226">
            <v>0</v>
          </cell>
          <cell r="CR226">
            <v>0</v>
          </cell>
          <cell r="CZ226">
            <v>1</v>
          </cell>
          <cell r="DA226">
            <v>1</v>
          </cell>
          <cell r="DB226">
            <v>162</v>
          </cell>
          <cell r="DC226">
            <v>400</v>
          </cell>
          <cell r="DD226">
            <v>48</v>
          </cell>
          <cell r="DE226">
            <v>2032</v>
          </cell>
          <cell r="DF226">
            <v>0</v>
          </cell>
          <cell r="DG226">
            <v>0</v>
          </cell>
          <cell r="DH226">
            <v>4</v>
          </cell>
          <cell r="DI226">
            <v>248</v>
          </cell>
          <cell r="DK226">
            <v>85</v>
          </cell>
          <cell r="DL226">
            <v>935</v>
          </cell>
          <cell r="DM226">
            <v>80</v>
          </cell>
          <cell r="DO226">
            <v>967</v>
          </cell>
          <cell r="DQ226">
            <v>648</v>
          </cell>
          <cell r="DR226">
            <v>594</v>
          </cell>
          <cell r="DS226">
            <v>87</v>
          </cell>
          <cell r="DT226">
            <v>16</v>
          </cell>
          <cell r="DU226">
            <v>16</v>
          </cell>
          <cell r="DV226">
            <v>16</v>
          </cell>
          <cell r="DW226">
            <v>0</v>
          </cell>
          <cell r="DX226" t="str">
            <v>наружные</v>
          </cell>
          <cell r="EE226">
            <v>32</v>
          </cell>
          <cell r="EF226">
            <v>29.44</v>
          </cell>
          <cell r="EG226">
            <v>8</v>
          </cell>
          <cell r="EH226">
            <v>38.4</v>
          </cell>
          <cell r="EI226">
            <v>7.68</v>
          </cell>
          <cell r="EK226">
            <v>11.16</v>
          </cell>
          <cell r="EL226">
            <v>4.8</v>
          </cell>
          <cell r="EM226">
            <v>17.600000000000001</v>
          </cell>
          <cell r="EN226">
            <v>9.1</v>
          </cell>
          <cell r="EO226">
            <v>0</v>
          </cell>
          <cell r="EP226">
            <v>0</v>
          </cell>
          <cell r="EQ226">
            <v>203</v>
          </cell>
          <cell r="ER226">
            <v>0</v>
          </cell>
          <cell r="ES226" t="str">
            <v>нет</v>
          </cell>
          <cell r="ET226">
            <v>0</v>
          </cell>
          <cell r="EU226">
            <v>0</v>
          </cell>
          <cell r="EV226">
            <v>1</v>
          </cell>
          <cell r="EW226">
            <v>0</v>
          </cell>
          <cell r="EX226">
            <v>0</v>
          </cell>
          <cell r="EY226">
            <v>1</v>
          </cell>
          <cell r="FH226">
            <v>0</v>
          </cell>
          <cell r="FI226">
            <v>5</v>
          </cell>
        </row>
        <row r="227">
          <cell r="A227">
            <v>23061</v>
          </cell>
          <cell r="B227" t="str">
            <v>Севастопольский пр-т д. 48 к. 1</v>
          </cell>
          <cell r="C227" t="str">
            <v>Севастопольский пр-т</v>
          </cell>
          <cell r="D227">
            <v>48</v>
          </cell>
          <cell r="E227">
            <v>1</v>
          </cell>
          <cell r="F227" t="str">
            <v>Протокол общего собрания собственников</v>
          </cell>
          <cell r="I227" t="str">
            <v>-</v>
          </cell>
          <cell r="K227" t="str">
            <v>-</v>
          </cell>
          <cell r="L227" t="str">
            <v>договор</v>
          </cell>
          <cell r="M227" t="str">
            <v>за счет регионального оператора</v>
          </cell>
          <cell r="N227">
            <v>1963</v>
          </cell>
          <cell r="O227">
            <v>1963</v>
          </cell>
          <cell r="P227" t="str">
            <v>II-18</v>
          </cell>
          <cell r="Q227" t="str">
            <v>МКД</v>
          </cell>
          <cell r="R227">
            <v>9</v>
          </cell>
          <cell r="S227">
            <v>9</v>
          </cell>
          <cell r="T227">
            <v>1</v>
          </cell>
          <cell r="U227">
            <v>1</v>
          </cell>
          <cell r="W227">
            <v>72</v>
          </cell>
          <cell r="X227">
            <v>71</v>
          </cell>
          <cell r="Y227">
            <v>1</v>
          </cell>
          <cell r="Z227">
            <v>0</v>
          </cell>
          <cell r="AA227">
            <v>18</v>
          </cell>
          <cell r="AB227">
            <v>19</v>
          </cell>
          <cell r="AC227">
            <v>1</v>
          </cell>
          <cell r="AD227">
            <v>24</v>
          </cell>
          <cell r="AE227">
            <v>0</v>
          </cell>
          <cell r="AF227">
            <v>1</v>
          </cell>
          <cell r="AG227">
            <v>1</v>
          </cell>
          <cell r="AH227">
            <v>2595.2000000000003</v>
          </cell>
          <cell r="AI227">
            <v>2563.9</v>
          </cell>
          <cell r="AJ227">
            <v>31.3</v>
          </cell>
          <cell r="AK227">
            <v>1426.6</v>
          </cell>
          <cell r="AL227">
            <v>393.2</v>
          </cell>
          <cell r="AM227">
            <v>401</v>
          </cell>
          <cell r="AN227">
            <v>230</v>
          </cell>
          <cell r="AP227">
            <v>397.8</v>
          </cell>
          <cell r="AQ227">
            <v>151.5</v>
          </cell>
          <cell r="AR227">
            <v>319.5</v>
          </cell>
          <cell r="AS227">
            <v>4.8</v>
          </cell>
          <cell r="AT227" t="str">
            <v>Блочные</v>
          </cell>
          <cell r="AU227" t="str">
            <v>рубероид</v>
          </cell>
          <cell r="AV227">
            <v>71</v>
          </cell>
          <cell r="AZ227" t="str">
            <v>нет</v>
          </cell>
          <cell r="BA227" t="str">
            <v>-</v>
          </cell>
          <cell r="BB227" t="str">
            <v>-</v>
          </cell>
          <cell r="BC227" t="str">
            <v>-</v>
          </cell>
          <cell r="BD227" t="str">
            <v>-</v>
          </cell>
          <cell r="BE227" t="str">
            <v>-</v>
          </cell>
          <cell r="BF227" t="str">
            <v>-</v>
          </cell>
          <cell r="BG227" t="str">
            <v>-</v>
          </cell>
          <cell r="BH227" t="str">
            <v>-</v>
          </cell>
          <cell r="BI227" t="str">
            <v>-</v>
          </cell>
          <cell r="BJ227" t="str">
            <v>-</v>
          </cell>
          <cell r="BK227" t="str">
            <v>-</v>
          </cell>
          <cell r="BL227" t="str">
            <v>-</v>
          </cell>
          <cell r="BM227" t="str">
            <v>-</v>
          </cell>
          <cell r="BN227" t="str">
            <v>-</v>
          </cell>
          <cell r="BO227" t="str">
            <v>-</v>
          </cell>
          <cell r="BP227" t="str">
            <v>-</v>
          </cell>
          <cell r="BQ227" t="str">
            <v>ленточный</v>
          </cell>
          <cell r="BS227" t="str">
            <v>Железобетонные</v>
          </cell>
          <cell r="BT227">
            <v>3774</v>
          </cell>
          <cell r="BU227">
            <v>2</v>
          </cell>
          <cell r="BV227" t="str">
            <v>Панельные</v>
          </cell>
          <cell r="BW227">
            <v>3713</v>
          </cell>
          <cell r="BX227">
            <v>935</v>
          </cell>
          <cell r="BY227">
            <v>735</v>
          </cell>
          <cell r="BZ227">
            <v>0</v>
          </cell>
          <cell r="CA227" t="str">
            <v xml:space="preserve">окрашенный </v>
          </cell>
          <cell r="CB227">
            <v>1713</v>
          </cell>
          <cell r="CC227">
            <v>1849</v>
          </cell>
          <cell r="CD227">
            <v>1</v>
          </cell>
          <cell r="CE227">
            <v>438</v>
          </cell>
          <cell r="CF227" t="str">
            <v>не скатная</v>
          </cell>
          <cell r="CG227">
            <v>84</v>
          </cell>
          <cell r="CH227">
            <v>58.8</v>
          </cell>
          <cell r="CI227">
            <v>397.8</v>
          </cell>
          <cell r="CJ227" t="str">
            <v>На лестничной клетке</v>
          </cell>
          <cell r="CK227">
            <v>1</v>
          </cell>
          <cell r="CL227">
            <v>23.669999999999998</v>
          </cell>
          <cell r="CM227">
            <v>4</v>
          </cell>
          <cell r="CR227">
            <v>1</v>
          </cell>
          <cell r="CZ227">
            <v>1</v>
          </cell>
          <cell r="DA227">
            <v>1</v>
          </cell>
          <cell r="DB227">
            <v>189</v>
          </cell>
          <cell r="DC227">
            <v>2356</v>
          </cell>
          <cell r="DD227">
            <v>61</v>
          </cell>
          <cell r="DE227">
            <v>947</v>
          </cell>
          <cell r="DF227">
            <v>0</v>
          </cell>
          <cell r="DG227">
            <v>0</v>
          </cell>
          <cell r="DH227">
            <v>1</v>
          </cell>
          <cell r="DI227">
            <v>198</v>
          </cell>
          <cell r="DK227">
            <v>118</v>
          </cell>
          <cell r="DL227">
            <v>850</v>
          </cell>
          <cell r="DM227">
            <v>71</v>
          </cell>
          <cell r="DO227">
            <v>702</v>
          </cell>
          <cell r="DQ227">
            <v>340</v>
          </cell>
          <cell r="DR227">
            <v>491</v>
          </cell>
          <cell r="DS227">
            <v>81</v>
          </cell>
          <cell r="DT227">
            <v>8</v>
          </cell>
          <cell r="DU227">
            <v>8</v>
          </cell>
          <cell r="DV227">
            <v>8</v>
          </cell>
          <cell r="DW227">
            <v>0</v>
          </cell>
          <cell r="DX227" t="str">
            <v>внутренние</v>
          </cell>
          <cell r="EE227">
            <v>9</v>
          </cell>
          <cell r="EF227">
            <v>26.9</v>
          </cell>
          <cell r="EG227">
            <v>22</v>
          </cell>
          <cell r="EH227">
            <v>105.6</v>
          </cell>
          <cell r="EI227">
            <v>0</v>
          </cell>
          <cell r="EK227">
            <v>2.79</v>
          </cell>
          <cell r="EL227">
            <v>2.16</v>
          </cell>
          <cell r="EM227">
            <v>21.78</v>
          </cell>
          <cell r="EN227">
            <v>7.8000000000000007</v>
          </cell>
          <cell r="EO227">
            <v>3.8</v>
          </cell>
          <cell r="EP227">
            <v>0</v>
          </cell>
          <cell r="EQ227">
            <v>120</v>
          </cell>
          <cell r="ER227">
            <v>0.48</v>
          </cell>
          <cell r="ES227" t="str">
            <v>в подвале</v>
          </cell>
          <cell r="ET227" t="str">
            <v>Переносной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2</v>
          </cell>
          <cell r="FH227">
            <v>0</v>
          </cell>
          <cell r="FI227">
            <v>2</v>
          </cell>
        </row>
        <row r="228">
          <cell r="A228">
            <v>23062</v>
          </cell>
          <cell r="B228" t="str">
            <v>Севастопольский пр-т д. 48 к. 2</v>
          </cell>
          <cell r="C228" t="str">
            <v>Севастопольский пр-т</v>
          </cell>
          <cell r="D228">
            <v>48</v>
          </cell>
          <cell r="E228">
            <v>2</v>
          </cell>
          <cell r="F228" t="str">
            <v>Протокол общего собрания собственников</v>
          </cell>
          <cell r="I228" t="str">
            <v>-</v>
          </cell>
          <cell r="K228" t="str">
            <v>-</v>
          </cell>
          <cell r="L228" t="str">
            <v>договор</v>
          </cell>
          <cell r="M228" t="str">
            <v>за счет регионального оператора</v>
          </cell>
          <cell r="N228">
            <v>1963</v>
          </cell>
          <cell r="O228">
            <v>1963</v>
          </cell>
          <cell r="P228" t="str">
            <v>II-18</v>
          </cell>
          <cell r="Q228" t="str">
            <v>МКД</v>
          </cell>
          <cell r="R228">
            <v>9</v>
          </cell>
          <cell r="S228">
            <v>9</v>
          </cell>
          <cell r="T228">
            <v>1</v>
          </cell>
          <cell r="U228">
            <v>1</v>
          </cell>
          <cell r="W228">
            <v>72</v>
          </cell>
          <cell r="X228">
            <v>71</v>
          </cell>
          <cell r="Y228">
            <v>1</v>
          </cell>
          <cell r="Z228">
            <v>0</v>
          </cell>
          <cell r="AA228">
            <v>18</v>
          </cell>
          <cell r="AB228">
            <v>19</v>
          </cell>
          <cell r="AC228">
            <v>1</v>
          </cell>
          <cell r="AD228">
            <v>24</v>
          </cell>
          <cell r="AE228">
            <v>0</v>
          </cell>
          <cell r="AF228">
            <v>1</v>
          </cell>
          <cell r="AG228">
            <v>1</v>
          </cell>
          <cell r="AH228">
            <v>2562.1000000000004</v>
          </cell>
          <cell r="AI228">
            <v>2530.4000000000005</v>
          </cell>
          <cell r="AJ228">
            <v>31.7</v>
          </cell>
          <cell r="AK228">
            <v>1201.8</v>
          </cell>
          <cell r="AL228">
            <v>393.2</v>
          </cell>
          <cell r="AM228">
            <v>401</v>
          </cell>
          <cell r="AN228">
            <v>246</v>
          </cell>
          <cell r="AP228">
            <v>400.4</v>
          </cell>
          <cell r="AQ228">
            <v>101.91</v>
          </cell>
          <cell r="AR228">
            <v>239.09</v>
          </cell>
          <cell r="AS228">
            <v>4.8</v>
          </cell>
          <cell r="AT228" t="str">
            <v>Блочные</v>
          </cell>
          <cell r="AU228" t="str">
            <v>рубероид</v>
          </cell>
          <cell r="AV228">
            <v>71</v>
          </cell>
          <cell r="AZ228" t="str">
            <v>нет</v>
          </cell>
          <cell r="BA228" t="str">
            <v>-</v>
          </cell>
          <cell r="BB228" t="str">
            <v>-</v>
          </cell>
          <cell r="BC228" t="str">
            <v>-</v>
          </cell>
          <cell r="BD228" t="str">
            <v>-</v>
          </cell>
          <cell r="BE228" t="str">
            <v>-</v>
          </cell>
          <cell r="BF228" t="str">
            <v>-</v>
          </cell>
          <cell r="BG228" t="str">
            <v>-</v>
          </cell>
          <cell r="BH228" t="str">
            <v>-</v>
          </cell>
          <cell r="BI228" t="str">
            <v>-</v>
          </cell>
          <cell r="BJ228" t="str">
            <v>-</v>
          </cell>
          <cell r="BK228" t="str">
            <v>-</v>
          </cell>
          <cell r="BL228" t="str">
            <v>-</v>
          </cell>
          <cell r="BM228" t="str">
            <v>-</v>
          </cell>
          <cell r="BN228" t="str">
            <v>-</v>
          </cell>
          <cell r="BO228" t="str">
            <v>-</v>
          </cell>
          <cell r="BP228" t="str">
            <v>-</v>
          </cell>
          <cell r="BQ228" t="str">
            <v>ленточный</v>
          </cell>
          <cell r="BS228" t="str">
            <v>Железобетонные</v>
          </cell>
          <cell r="BT228">
            <v>3774</v>
          </cell>
          <cell r="BU228">
            <v>2</v>
          </cell>
          <cell r="BV228" t="str">
            <v>Панельные</v>
          </cell>
          <cell r="BW228">
            <v>3713</v>
          </cell>
          <cell r="BX228">
            <v>935</v>
          </cell>
          <cell r="BY228">
            <v>735</v>
          </cell>
          <cell r="BZ228">
            <v>0</v>
          </cell>
          <cell r="CA228" t="str">
            <v xml:space="preserve">окрашенный </v>
          </cell>
          <cell r="CB228">
            <v>1713</v>
          </cell>
          <cell r="CC228">
            <v>1849</v>
          </cell>
          <cell r="CD228">
            <v>1</v>
          </cell>
          <cell r="CE228">
            <v>440</v>
          </cell>
          <cell r="CF228" t="str">
            <v>не скатная</v>
          </cell>
          <cell r="CG228">
            <v>84</v>
          </cell>
          <cell r="CH228">
            <v>58.8</v>
          </cell>
          <cell r="CI228">
            <v>400.4</v>
          </cell>
          <cell r="CJ228" t="str">
            <v>На лестничной клетке</v>
          </cell>
          <cell r="CK228">
            <v>1</v>
          </cell>
          <cell r="CL228">
            <v>23.669999999999998</v>
          </cell>
          <cell r="CM228">
            <v>4</v>
          </cell>
          <cell r="CR228">
            <v>1.5</v>
          </cell>
          <cell r="CZ228">
            <v>1</v>
          </cell>
          <cell r="DA228">
            <v>1</v>
          </cell>
          <cell r="DB228">
            <v>189</v>
          </cell>
          <cell r="DC228">
            <v>2356</v>
          </cell>
          <cell r="DD228">
            <v>61</v>
          </cell>
          <cell r="DE228">
            <v>947</v>
          </cell>
          <cell r="DF228">
            <v>0</v>
          </cell>
          <cell r="DG228">
            <v>0</v>
          </cell>
          <cell r="DH228">
            <v>1</v>
          </cell>
          <cell r="DI228">
            <v>198</v>
          </cell>
          <cell r="DK228">
            <v>118</v>
          </cell>
          <cell r="DL228">
            <v>850</v>
          </cell>
          <cell r="DM228">
            <v>71</v>
          </cell>
          <cell r="DO228">
            <v>702</v>
          </cell>
          <cell r="DQ228">
            <v>340</v>
          </cell>
          <cell r="DR228">
            <v>491</v>
          </cell>
          <cell r="DS228">
            <v>81</v>
          </cell>
          <cell r="DT228">
            <v>8</v>
          </cell>
          <cell r="DU228">
            <v>8</v>
          </cell>
          <cell r="DV228">
            <v>8</v>
          </cell>
          <cell r="DW228">
            <v>0</v>
          </cell>
          <cell r="DX228" t="str">
            <v>внутренние</v>
          </cell>
          <cell r="EE228">
            <v>9</v>
          </cell>
          <cell r="EF228">
            <v>26.9</v>
          </cell>
          <cell r="EG228">
            <v>22</v>
          </cell>
          <cell r="EH228">
            <v>105.6</v>
          </cell>
          <cell r="EI228">
            <v>0</v>
          </cell>
          <cell r="EK228">
            <v>2.79</v>
          </cell>
          <cell r="EL228">
            <v>2.16</v>
          </cell>
          <cell r="EM228">
            <v>21.78</v>
          </cell>
          <cell r="EN228">
            <v>7.8000000000000007</v>
          </cell>
          <cell r="EO228">
            <v>3.8</v>
          </cell>
          <cell r="EP228">
            <v>0</v>
          </cell>
          <cell r="EQ228">
            <v>114</v>
          </cell>
          <cell r="ER228">
            <v>0.45</v>
          </cell>
          <cell r="ES228" t="str">
            <v>в подвале</v>
          </cell>
          <cell r="ET228" t="str">
            <v>Переносной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2</v>
          </cell>
          <cell r="FH228">
            <v>0</v>
          </cell>
          <cell r="FI228">
            <v>2</v>
          </cell>
        </row>
        <row r="229">
          <cell r="A229">
            <v>23069</v>
          </cell>
          <cell r="B229" t="str">
            <v>Севастопольский пр-т д. 52</v>
          </cell>
          <cell r="C229" t="str">
            <v>Севастопольский пр-т</v>
          </cell>
          <cell r="D229">
            <v>52</v>
          </cell>
          <cell r="F229" t="str">
            <v>Протокол общего собрания собственников</v>
          </cell>
          <cell r="I229" t="str">
            <v>-</v>
          </cell>
          <cell r="K229" t="str">
            <v>-</v>
          </cell>
          <cell r="L229" t="str">
            <v>договор</v>
          </cell>
          <cell r="M229" t="str">
            <v>за счет регионального оператора</v>
          </cell>
          <cell r="N229">
            <v>1966</v>
          </cell>
          <cell r="O229">
            <v>1966</v>
          </cell>
          <cell r="P229" t="str">
            <v>II-18</v>
          </cell>
          <cell r="Q229" t="str">
            <v>МКД</v>
          </cell>
          <cell r="R229">
            <v>12</v>
          </cell>
          <cell r="S229">
            <v>12</v>
          </cell>
          <cell r="T229">
            <v>1</v>
          </cell>
          <cell r="U229">
            <v>2</v>
          </cell>
          <cell r="W229">
            <v>84</v>
          </cell>
          <cell r="X229">
            <v>84</v>
          </cell>
          <cell r="Y229">
            <v>0</v>
          </cell>
          <cell r="Z229">
            <v>0</v>
          </cell>
          <cell r="AA229">
            <v>24</v>
          </cell>
          <cell r="AB229">
            <v>25</v>
          </cell>
          <cell r="AC229">
            <v>2</v>
          </cell>
          <cell r="AD229">
            <v>24</v>
          </cell>
          <cell r="AE229">
            <v>0</v>
          </cell>
          <cell r="AF229">
            <v>1</v>
          </cell>
          <cell r="AG229">
            <v>1</v>
          </cell>
          <cell r="AH229">
            <v>3633.1</v>
          </cell>
          <cell r="AI229">
            <v>3633.1</v>
          </cell>
          <cell r="AJ229">
            <v>0</v>
          </cell>
          <cell r="AK229">
            <v>1356</v>
          </cell>
          <cell r="AL229">
            <v>490</v>
          </cell>
          <cell r="AM229">
            <v>269</v>
          </cell>
          <cell r="AN229">
            <v>240</v>
          </cell>
          <cell r="AP229">
            <v>423.5</v>
          </cell>
          <cell r="AQ229">
            <v>83.69</v>
          </cell>
          <cell r="AR229">
            <v>185.31</v>
          </cell>
          <cell r="AS229">
            <v>7.1999999999999993</v>
          </cell>
          <cell r="AT229" t="str">
            <v>Блочные</v>
          </cell>
          <cell r="AU229" t="str">
            <v>рулонная</v>
          </cell>
          <cell r="AV229">
            <v>84</v>
          </cell>
          <cell r="AZ229" t="str">
            <v>нет</v>
          </cell>
          <cell r="BA229" t="str">
            <v>-</v>
          </cell>
          <cell r="BB229" t="str">
            <v>-</v>
          </cell>
          <cell r="BC229" t="str">
            <v>-</v>
          </cell>
          <cell r="BD229" t="str">
            <v>-</v>
          </cell>
          <cell r="BE229" t="str">
            <v>-</v>
          </cell>
          <cell r="BF229" t="str">
            <v>-</v>
          </cell>
          <cell r="BG229" t="str">
            <v>-</v>
          </cell>
          <cell r="BH229" t="str">
            <v>-</v>
          </cell>
          <cell r="BI229" t="str">
            <v>-</v>
          </cell>
          <cell r="BJ229" t="str">
            <v>-</v>
          </cell>
          <cell r="BK229" t="str">
            <v>-</v>
          </cell>
          <cell r="BL229" t="str">
            <v>-</v>
          </cell>
          <cell r="BM229" t="str">
            <v>-</v>
          </cell>
          <cell r="BN229" t="str">
            <v>-</v>
          </cell>
          <cell r="BO229" t="str">
            <v>-</v>
          </cell>
          <cell r="BP229" t="str">
            <v>-</v>
          </cell>
          <cell r="BQ229" t="str">
            <v>ленточный</v>
          </cell>
          <cell r="BS229" t="str">
            <v>Железобетонные</v>
          </cell>
          <cell r="BT229">
            <v>5447</v>
          </cell>
          <cell r="BU229">
            <v>2</v>
          </cell>
          <cell r="BV229" t="str">
            <v>Панельные</v>
          </cell>
          <cell r="BW229">
            <v>1740</v>
          </cell>
          <cell r="BX229">
            <v>838</v>
          </cell>
          <cell r="BY229">
            <v>1667.4</v>
          </cell>
          <cell r="BZ229">
            <v>419</v>
          </cell>
          <cell r="CA229" t="str">
            <v xml:space="preserve">окрашенный </v>
          </cell>
          <cell r="CB229">
            <v>2969</v>
          </cell>
          <cell r="CC229">
            <v>2519.1</v>
          </cell>
          <cell r="CD229">
            <v>1</v>
          </cell>
          <cell r="CE229">
            <v>466</v>
          </cell>
          <cell r="CF229" t="str">
            <v>не скатная</v>
          </cell>
          <cell r="CG229">
            <v>0</v>
          </cell>
          <cell r="CH229">
            <v>0</v>
          </cell>
          <cell r="CI229">
            <v>423.5</v>
          </cell>
          <cell r="CJ229" t="str">
            <v>На лестничной клетке</v>
          </cell>
          <cell r="CK229">
            <v>1</v>
          </cell>
          <cell r="CL229">
            <v>31.56</v>
          </cell>
          <cell r="CM229">
            <v>6</v>
          </cell>
          <cell r="CR229">
            <v>2</v>
          </cell>
          <cell r="CZ229">
            <v>1</v>
          </cell>
          <cell r="DA229">
            <v>1</v>
          </cell>
          <cell r="DB229">
            <v>126</v>
          </cell>
          <cell r="DC229">
            <v>745</v>
          </cell>
          <cell r="DD229">
            <v>85</v>
          </cell>
          <cell r="DE229">
            <v>1845</v>
          </cell>
          <cell r="DF229">
            <v>0</v>
          </cell>
          <cell r="DG229">
            <v>0</v>
          </cell>
          <cell r="DH229">
            <v>1</v>
          </cell>
          <cell r="DI229">
            <v>204</v>
          </cell>
          <cell r="DK229">
            <v>68</v>
          </cell>
          <cell r="DL229">
            <v>1232.5</v>
          </cell>
          <cell r="DM229">
            <v>84</v>
          </cell>
          <cell r="DO229">
            <v>952</v>
          </cell>
          <cell r="DQ229">
            <v>500.5</v>
          </cell>
          <cell r="DR229">
            <v>739.28</v>
          </cell>
          <cell r="DS229">
            <v>93</v>
          </cell>
          <cell r="DT229">
            <v>7</v>
          </cell>
          <cell r="DU229">
            <v>7</v>
          </cell>
          <cell r="DV229">
            <v>7</v>
          </cell>
          <cell r="DW229">
            <v>1</v>
          </cell>
          <cell r="DX229" t="str">
            <v>внутренние</v>
          </cell>
          <cell r="EE229">
            <v>12</v>
          </cell>
          <cell r="EF229">
            <v>35.74</v>
          </cell>
          <cell r="EG229">
            <v>38</v>
          </cell>
          <cell r="EH229">
            <v>182.4</v>
          </cell>
          <cell r="EI229">
            <v>5.04</v>
          </cell>
          <cell r="EK229">
            <v>2.79</v>
          </cell>
          <cell r="EL229">
            <v>2.88</v>
          </cell>
          <cell r="EM229">
            <v>29.04</v>
          </cell>
          <cell r="EN229">
            <v>9.1</v>
          </cell>
          <cell r="EO229">
            <v>10.8</v>
          </cell>
          <cell r="EP229">
            <v>0</v>
          </cell>
          <cell r="EQ229">
            <v>154</v>
          </cell>
          <cell r="ER229">
            <v>0.61</v>
          </cell>
          <cell r="ES229" t="str">
            <v>на 1-м этаже</v>
          </cell>
          <cell r="ET229" t="str">
            <v>Переносной</v>
          </cell>
          <cell r="EU229">
            <v>0</v>
          </cell>
          <cell r="EV229">
            <v>1</v>
          </cell>
          <cell r="EW229">
            <v>0</v>
          </cell>
          <cell r="EX229">
            <v>0</v>
          </cell>
          <cell r="EY229">
            <v>2</v>
          </cell>
          <cell r="FH229">
            <v>1</v>
          </cell>
          <cell r="FI229">
            <v>2</v>
          </cell>
        </row>
        <row r="230">
          <cell r="A230">
            <v>23064</v>
          </cell>
          <cell r="B230" t="str">
            <v>Севастопольский пр-т д. 50/11</v>
          </cell>
          <cell r="C230" t="str">
            <v>Севастопольский пр-т</v>
          </cell>
          <cell r="D230" t="str">
            <v>50/11</v>
          </cell>
          <cell r="F230" t="str">
            <v>Протокол общего собрания собственников</v>
          </cell>
          <cell r="I230" t="str">
            <v>-</v>
          </cell>
          <cell r="K230" t="str">
            <v>-</v>
          </cell>
          <cell r="L230" t="str">
            <v>договор</v>
          </cell>
          <cell r="M230" t="str">
            <v>за счет регионального оператора</v>
          </cell>
          <cell r="N230">
            <v>1966</v>
          </cell>
          <cell r="O230">
            <v>1966</v>
          </cell>
          <cell r="P230" t="str">
            <v>II-18</v>
          </cell>
          <cell r="Q230" t="str">
            <v>МКД</v>
          </cell>
          <cell r="R230">
            <v>12</v>
          </cell>
          <cell r="S230">
            <v>12</v>
          </cell>
          <cell r="T230">
            <v>1</v>
          </cell>
          <cell r="U230">
            <v>2</v>
          </cell>
          <cell r="W230">
            <v>84</v>
          </cell>
          <cell r="X230">
            <v>84</v>
          </cell>
          <cell r="Y230">
            <v>0</v>
          </cell>
          <cell r="Z230">
            <v>0</v>
          </cell>
          <cell r="AA230">
            <v>24</v>
          </cell>
          <cell r="AB230">
            <v>25</v>
          </cell>
          <cell r="AC230">
            <v>2</v>
          </cell>
          <cell r="AD230">
            <v>24</v>
          </cell>
          <cell r="AE230">
            <v>0</v>
          </cell>
          <cell r="AF230">
            <v>1</v>
          </cell>
          <cell r="AG230">
            <v>1</v>
          </cell>
          <cell r="AH230">
            <v>3624.8</v>
          </cell>
          <cell r="AI230">
            <v>3624.8</v>
          </cell>
          <cell r="AJ230">
            <v>0</v>
          </cell>
          <cell r="AK230">
            <v>1421</v>
          </cell>
          <cell r="AL230">
            <v>490</v>
          </cell>
          <cell r="AM230">
            <v>340</v>
          </cell>
          <cell r="AN230">
            <v>235</v>
          </cell>
          <cell r="AP230">
            <v>423</v>
          </cell>
          <cell r="AQ230">
            <v>94.570000000000007</v>
          </cell>
          <cell r="AR230">
            <v>245.43</v>
          </cell>
          <cell r="AS230">
            <v>7.1999999999999993</v>
          </cell>
          <cell r="AT230" t="str">
            <v>Блочные</v>
          </cell>
          <cell r="AU230" t="str">
            <v>рулонная</v>
          </cell>
          <cell r="AV230">
            <v>84</v>
          </cell>
          <cell r="AZ230" t="str">
            <v>нет</v>
          </cell>
          <cell r="BA230" t="str">
            <v>-</v>
          </cell>
          <cell r="BB230" t="str">
            <v>-</v>
          </cell>
          <cell r="BC230" t="str">
            <v>-</v>
          </cell>
          <cell r="BD230" t="str">
            <v>-</v>
          </cell>
          <cell r="BE230" t="str">
            <v>-</v>
          </cell>
          <cell r="BF230" t="str">
            <v>-</v>
          </cell>
          <cell r="BG230" t="str">
            <v>-</v>
          </cell>
          <cell r="BH230" t="str">
            <v>-</v>
          </cell>
          <cell r="BI230" t="str">
            <v>-</v>
          </cell>
          <cell r="BJ230" t="str">
            <v>-</v>
          </cell>
          <cell r="BK230" t="str">
            <v>-</v>
          </cell>
          <cell r="BL230" t="str">
            <v>-</v>
          </cell>
          <cell r="BM230" t="str">
            <v>-</v>
          </cell>
          <cell r="BN230" t="str">
            <v>-</v>
          </cell>
          <cell r="BO230" t="str">
            <v>-</v>
          </cell>
          <cell r="BP230" t="str">
            <v>-</v>
          </cell>
          <cell r="BQ230" t="str">
            <v>ленточный</v>
          </cell>
          <cell r="BS230" t="str">
            <v>Железобетонные</v>
          </cell>
          <cell r="BT230">
            <v>5447</v>
          </cell>
          <cell r="BU230">
            <v>2</v>
          </cell>
          <cell r="BV230" t="str">
            <v>Панельные</v>
          </cell>
          <cell r="BW230">
            <v>1740</v>
          </cell>
          <cell r="BX230">
            <v>838</v>
          </cell>
          <cell r="BY230">
            <v>1667.4</v>
          </cell>
          <cell r="BZ230">
            <v>419</v>
          </cell>
          <cell r="CA230" t="str">
            <v xml:space="preserve">окрашенный </v>
          </cell>
          <cell r="CB230">
            <v>2969</v>
          </cell>
          <cell r="CC230">
            <v>2519.1</v>
          </cell>
          <cell r="CD230">
            <v>1</v>
          </cell>
          <cell r="CE230">
            <v>465</v>
          </cell>
          <cell r="CF230" t="str">
            <v>не скатная</v>
          </cell>
          <cell r="CG230">
            <v>0</v>
          </cell>
          <cell r="CH230">
            <v>0</v>
          </cell>
          <cell r="CI230">
            <v>423</v>
          </cell>
          <cell r="CJ230" t="str">
            <v>На лестничной клетке</v>
          </cell>
          <cell r="CK230">
            <v>1</v>
          </cell>
          <cell r="CL230">
            <v>31.56</v>
          </cell>
          <cell r="CM230">
            <v>6</v>
          </cell>
          <cell r="CR230">
            <v>2</v>
          </cell>
          <cell r="CZ230">
            <v>1</v>
          </cell>
          <cell r="DA230">
            <v>1</v>
          </cell>
          <cell r="DB230">
            <v>126</v>
          </cell>
          <cell r="DC230">
            <v>745</v>
          </cell>
          <cell r="DD230">
            <v>85</v>
          </cell>
          <cell r="DE230">
            <v>1845</v>
          </cell>
          <cell r="DF230">
            <v>0</v>
          </cell>
          <cell r="DG230">
            <v>0</v>
          </cell>
          <cell r="DH230">
            <v>1</v>
          </cell>
          <cell r="DI230">
            <v>204</v>
          </cell>
          <cell r="DK230">
            <v>68</v>
          </cell>
          <cell r="DL230">
            <v>1232.5</v>
          </cell>
          <cell r="DM230">
            <v>84</v>
          </cell>
          <cell r="DO230">
            <v>952</v>
          </cell>
          <cell r="DQ230">
            <v>500.5</v>
          </cell>
          <cell r="DR230">
            <v>739.28</v>
          </cell>
          <cell r="DS230">
            <v>93</v>
          </cell>
          <cell r="DT230">
            <v>7</v>
          </cell>
          <cell r="DU230">
            <v>7</v>
          </cell>
          <cell r="DV230">
            <v>7</v>
          </cell>
          <cell r="DW230">
            <v>1</v>
          </cell>
          <cell r="DX230" t="str">
            <v>внутренние</v>
          </cell>
          <cell r="EE230">
            <v>12</v>
          </cell>
          <cell r="EF230">
            <v>35.74</v>
          </cell>
          <cell r="EG230">
            <v>38</v>
          </cell>
          <cell r="EH230">
            <v>182.4</v>
          </cell>
          <cell r="EI230">
            <v>5.04</v>
          </cell>
          <cell r="EK230">
            <v>2.79</v>
          </cell>
          <cell r="EL230">
            <v>2.88</v>
          </cell>
          <cell r="EM230">
            <v>29.04</v>
          </cell>
          <cell r="EN230">
            <v>9.1</v>
          </cell>
          <cell r="EO230">
            <v>10.8</v>
          </cell>
          <cell r="EP230">
            <v>0</v>
          </cell>
          <cell r="EQ230">
            <v>155</v>
          </cell>
          <cell r="ER230">
            <v>0.61</v>
          </cell>
          <cell r="ES230" t="str">
            <v>на 1-м этаже</v>
          </cell>
          <cell r="ET230" t="str">
            <v>Переносной</v>
          </cell>
          <cell r="EU230">
            <v>0</v>
          </cell>
          <cell r="EV230">
            <v>1</v>
          </cell>
          <cell r="EW230">
            <v>0</v>
          </cell>
          <cell r="EX230">
            <v>0</v>
          </cell>
          <cell r="EY230">
            <v>2</v>
          </cell>
          <cell r="FH230">
            <v>1</v>
          </cell>
          <cell r="FI230">
            <v>2</v>
          </cell>
        </row>
        <row r="231">
          <cell r="A231">
            <v>27849</v>
          </cell>
          <cell r="B231" t="str">
            <v>Херсонская ул. д. 13</v>
          </cell>
          <cell r="C231" t="str">
            <v>Херсонская ул.</v>
          </cell>
          <cell r="D231">
            <v>13</v>
          </cell>
          <cell r="F231" t="str">
            <v>Протокол общего собрания собственников</v>
          </cell>
          <cell r="I231" t="str">
            <v>-</v>
          </cell>
          <cell r="K231" t="str">
            <v>-</v>
          </cell>
          <cell r="L231" t="str">
            <v>договор</v>
          </cell>
          <cell r="M231" t="str">
            <v>за счет регионального оператора</v>
          </cell>
          <cell r="N231">
            <v>1966</v>
          </cell>
          <cell r="O231">
            <v>1966</v>
          </cell>
          <cell r="P231" t="str">
            <v>II-18</v>
          </cell>
          <cell r="Q231" t="str">
            <v>МКД</v>
          </cell>
          <cell r="R231">
            <v>12</v>
          </cell>
          <cell r="S231">
            <v>12</v>
          </cell>
          <cell r="T231">
            <v>1</v>
          </cell>
          <cell r="U231">
            <v>2</v>
          </cell>
          <cell r="W231">
            <v>84</v>
          </cell>
          <cell r="X231">
            <v>84</v>
          </cell>
          <cell r="Y231">
            <v>0</v>
          </cell>
          <cell r="Z231">
            <v>0</v>
          </cell>
          <cell r="AA231">
            <v>24</v>
          </cell>
          <cell r="AB231">
            <v>25</v>
          </cell>
          <cell r="AC231">
            <v>2</v>
          </cell>
          <cell r="AD231">
            <v>24</v>
          </cell>
          <cell r="AE231">
            <v>0</v>
          </cell>
          <cell r="AF231">
            <v>1</v>
          </cell>
          <cell r="AG231">
            <v>1</v>
          </cell>
          <cell r="AH231">
            <v>3608.5</v>
          </cell>
          <cell r="AI231">
            <v>3608.5</v>
          </cell>
          <cell r="AJ231">
            <v>0</v>
          </cell>
          <cell r="AK231">
            <v>1322.4</v>
          </cell>
          <cell r="AL231">
            <v>490</v>
          </cell>
          <cell r="AM231">
            <v>240</v>
          </cell>
          <cell r="AN231">
            <v>236</v>
          </cell>
          <cell r="AP231">
            <v>423.2</v>
          </cell>
          <cell r="AQ231">
            <v>74.8</v>
          </cell>
          <cell r="AR231">
            <v>172.2</v>
          </cell>
          <cell r="AS231">
            <v>7.1999999999999993</v>
          </cell>
          <cell r="AT231" t="str">
            <v>Блочные</v>
          </cell>
          <cell r="AU231" t="str">
            <v>рубероид</v>
          </cell>
          <cell r="AV231">
            <v>84</v>
          </cell>
          <cell r="AZ231" t="str">
            <v>нет</v>
          </cell>
          <cell r="BA231" t="str">
            <v>-</v>
          </cell>
          <cell r="BB231" t="str">
            <v>-</v>
          </cell>
          <cell r="BC231" t="str">
            <v>-</v>
          </cell>
          <cell r="BD231" t="str">
            <v>-</v>
          </cell>
          <cell r="BE231" t="str">
            <v>-</v>
          </cell>
          <cell r="BF231" t="str">
            <v>-</v>
          </cell>
          <cell r="BG231" t="str">
            <v>-</v>
          </cell>
          <cell r="BH231" t="str">
            <v>-</v>
          </cell>
          <cell r="BI231" t="str">
            <v>-</v>
          </cell>
          <cell r="BJ231" t="str">
            <v>-</v>
          </cell>
          <cell r="BK231" t="str">
            <v>-</v>
          </cell>
          <cell r="BL231" t="str">
            <v>-</v>
          </cell>
          <cell r="BM231" t="str">
            <v>-</v>
          </cell>
          <cell r="BN231" t="str">
            <v>-</v>
          </cell>
          <cell r="BO231" t="str">
            <v>-</v>
          </cell>
          <cell r="BP231" t="str">
            <v>-</v>
          </cell>
          <cell r="BQ231" t="str">
            <v>ленточный</v>
          </cell>
          <cell r="BS231" t="str">
            <v>Железобетонные</v>
          </cell>
          <cell r="BT231">
            <v>5447</v>
          </cell>
          <cell r="BU231">
            <v>2</v>
          </cell>
          <cell r="BV231" t="str">
            <v>Панельные</v>
          </cell>
          <cell r="BW231">
            <v>1740</v>
          </cell>
          <cell r="BX231">
            <v>838</v>
          </cell>
          <cell r="BY231">
            <v>1667.4</v>
          </cell>
          <cell r="BZ231">
            <v>419</v>
          </cell>
          <cell r="CA231" t="str">
            <v>облицованный плиткой</v>
          </cell>
          <cell r="CB231">
            <v>2969</v>
          </cell>
          <cell r="CC231">
            <v>2519.1</v>
          </cell>
          <cell r="CD231">
            <v>1</v>
          </cell>
          <cell r="CE231">
            <v>466</v>
          </cell>
          <cell r="CF231" t="str">
            <v>не скатная</v>
          </cell>
          <cell r="CG231">
            <v>0</v>
          </cell>
          <cell r="CH231">
            <v>0</v>
          </cell>
          <cell r="CI231">
            <v>423.2</v>
          </cell>
          <cell r="CJ231" t="str">
            <v>На лестничной клетке</v>
          </cell>
          <cell r="CK231">
            <v>1</v>
          </cell>
          <cell r="CL231">
            <v>31.56</v>
          </cell>
          <cell r="CM231">
            <v>6</v>
          </cell>
          <cell r="CR231">
            <v>3.2</v>
          </cell>
          <cell r="CZ231">
            <v>1</v>
          </cell>
          <cell r="DA231">
            <v>1</v>
          </cell>
          <cell r="DB231">
            <v>126</v>
          </cell>
          <cell r="DC231">
            <v>745</v>
          </cell>
          <cell r="DD231">
            <v>85</v>
          </cell>
          <cell r="DE231">
            <v>1845</v>
          </cell>
          <cell r="DF231">
            <v>0</v>
          </cell>
          <cell r="DG231">
            <v>0</v>
          </cell>
          <cell r="DH231">
            <v>1</v>
          </cell>
          <cell r="DI231">
            <v>204</v>
          </cell>
          <cell r="DK231">
            <v>68</v>
          </cell>
          <cell r="DL231">
            <v>1232.5</v>
          </cell>
          <cell r="DM231">
            <v>84</v>
          </cell>
          <cell r="DO231">
            <v>952</v>
          </cell>
          <cell r="DQ231">
            <v>500.5</v>
          </cell>
          <cell r="DR231">
            <v>739.28</v>
          </cell>
          <cell r="DS231">
            <v>93</v>
          </cell>
          <cell r="DT231">
            <v>7</v>
          </cell>
          <cell r="DU231">
            <v>7</v>
          </cell>
          <cell r="DV231">
            <v>7</v>
          </cell>
          <cell r="DW231">
            <v>1</v>
          </cell>
          <cell r="DX231" t="str">
            <v>внутренние</v>
          </cell>
          <cell r="EE231">
            <v>12</v>
          </cell>
          <cell r="EF231">
            <v>35.74</v>
          </cell>
          <cell r="EG231">
            <v>38</v>
          </cell>
          <cell r="EH231">
            <v>182.4</v>
          </cell>
          <cell r="EI231">
            <v>5.04</v>
          </cell>
          <cell r="EK231">
            <v>2.79</v>
          </cell>
          <cell r="EL231">
            <v>2.88</v>
          </cell>
          <cell r="EM231">
            <v>29.04</v>
          </cell>
          <cell r="EN231">
            <v>9.1</v>
          </cell>
          <cell r="EO231">
            <v>10.8</v>
          </cell>
          <cell r="EP231">
            <v>2</v>
          </cell>
          <cell r="EQ231">
            <v>141</v>
          </cell>
          <cell r="ER231">
            <v>0.56000000000000005</v>
          </cell>
          <cell r="ES231" t="str">
            <v>на 1-м этаже</v>
          </cell>
          <cell r="ET231" t="str">
            <v>Переносной</v>
          </cell>
          <cell r="EU231">
            <v>0</v>
          </cell>
          <cell r="EV231">
            <v>1</v>
          </cell>
          <cell r="EW231">
            <v>0</v>
          </cell>
          <cell r="EX231">
            <v>0</v>
          </cell>
          <cell r="EY231">
            <v>2</v>
          </cell>
          <cell r="FH231">
            <v>1</v>
          </cell>
          <cell r="FI231">
            <v>2</v>
          </cell>
        </row>
        <row r="232">
          <cell r="A232">
            <v>27851</v>
          </cell>
          <cell r="B232" t="str">
            <v>Херсонская ул. д. 15</v>
          </cell>
          <cell r="C232" t="str">
            <v>Херсонская ул.</v>
          </cell>
          <cell r="D232">
            <v>15</v>
          </cell>
          <cell r="F232" t="str">
            <v>Протокол общего собрания собственников</v>
          </cell>
          <cell r="I232" t="str">
            <v>-</v>
          </cell>
          <cell r="K232" t="str">
            <v>-</v>
          </cell>
          <cell r="L232" t="str">
            <v>договор</v>
          </cell>
          <cell r="M232" t="str">
            <v>за счет регионального оператора</v>
          </cell>
          <cell r="N232">
            <v>1965</v>
          </cell>
          <cell r="O232">
            <v>1965</v>
          </cell>
          <cell r="P232" t="str">
            <v>II-18</v>
          </cell>
          <cell r="Q232" t="str">
            <v>МКД</v>
          </cell>
          <cell r="R232">
            <v>12</v>
          </cell>
          <cell r="S232">
            <v>12</v>
          </cell>
          <cell r="T232">
            <v>1</v>
          </cell>
          <cell r="U232">
            <v>2</v>
          </cell>
          <cell r="W232">
            <v>84</v>
          </cell>
          <cell r="X232">
            <v>84</v>
          </cell>
          <cell r="Y232">
            <v>0</v>
          </cell>
          <cell r="Z232">
            <v>0</v>
          </cell>
          <cell r="AA232">
            <v>24</v>
          </cell>
          <cell r="AB232">
            <v>25</v>
          </cell>
          <cell r="AC232">
            <v>2</v>
          </cell>
          <cell r="AD232">
            <v>24</v>
          </cell>
          <cell r="AE232">
            <v>0</v>
          </cell>
          <cell r="AF232">
            <v>1</v>
          </cell>
          <cell r="AG232">
            <v>1</v>
          </cell>
          <cell r="AH232">
            <v>3656.2</v>
          </cell>
          <cell r="AI232">
            <v>3656.2</v>
          </cell>
          <cell r="AJ232">
            <v>0</v>
          </cell>
          <cell r="AK232">
            <v>1320</v>
          </cell>
          <cell r="AL232">
            <v>490</v>
          </cell>
          <cell r="AM232">
            <v>240</v>
          </cell>
          <cell r="AN232">
            <v>234</v>
          </cell>
          <cell r="AP232">
            <v>423</v>
          </cell>
          <cell r="AQ232">
            <v>74.37</v>
          </cell>
          <cell r="AR232">
            <v>192.63</v>
          </cell>
          <cell r="AS232">
            <v>7.1999999999999993</v>
          </cell>
          <cell r="AT232" t="str">
            <v>Блочные</v>
          </cell>
          <cell r="AU232" t="str">
            <v>рубероид</v>
          </cell>
          <cell r="AV232">
            <v>84</v>
          </cell>
          <cell r="AZ232" t="str">
            <v>нет</v>
          </cell>
          <cell r="BA232" t="str">
            <v>-</v>
          </cell>
          <cell r="BB232" t="str">
            <v>-</v>
          </cell>
          <cell r="BC232" t="str">
            <v>-</v>
          </cell>
          <cell r="BD232" t="str">
            <v>-</v>
          </cell>
          <cell r="BE232" t="str">
            <v>-</v>
          </cell>
          <cell r="BF232" t="str">
            <v>-</v>
          </cell>
          <cell r="BG232" t="str">
            <v>-</v>
          </cell>
          <cell r="BH232" t="str">
            <v>-</v>
          </cell>
          <cell r="BI232" t="str">
            <v>-</v>
          </cell>
          <cell r="BJ232" t="str">
            <v>-</v>
          </cell>
          <cell r="BK232" t="str">
            <v>-</v>
          </cell>
          <cell r="BL232" t="str">
            <v>-</v>
          </cell>
          <cell r="BM232" t="str">
            <v>-</v>
          </cell>
          <cell r="BN232" t="str">
            <v>-</v>
          </cell>
          <cell r="BO232" t="str">
            <v>-</v>
          </cell>
          <cell r="BP232" t="str">
            <v>-</v>
          </cell>
          <cell r="BQ232" t="str">
            <v>ленточный</v>
          </cell>
          <cell r="BS232" t="str">
            <v>Железобетонные</v>
          </cell>
          <cell r="BT232">
            <v>5447</v>
          </cell>
          <cell r="BU232">
            <v>2</v>
          </cell>
          <cell r="BV232" t="str">
            <v>Панельные</v>
          </cell>
          <cell r="BW232">
            <v>1740</v>
          </cell>
          <cell r="BX232">
            <v>838</v>
          </cell>
          <cell r="BY232">
            <v>1667.4</v>
          </cell>
          <cell r="BZ232">
            <v>419</v>
          </cell>
          <cell r="CA232" t="str">
            <v>облицованный плиткой</v>
          </cell>
          <cell r="CB232">
            <v>2969</v>
          </cell>
          <cell r="CC232">
            <v>2519.1</v>
          </cell>
          <cell r="CD232">
            <v>1</v>
          </cell>
          <cell r="CE232">
            <v>466</v>
          </cell>
          <cell r="CF232" t="str">
            <v>не скатная</v>
          </cell>
          <cell r="CG232">
            <v>0</v>
          </cell>
          <cell r="CH232">
            <v>0</v>
          </cell>
          <cell r="CI232">
            <v>423</v>
          </cell>
          <cell r="CJ232" t="str">
            <v>На лестничной клетке</v>
          </cell>
          <cell r="CK232">
            <v>1</v>
          </cell>
          <cell r="CL232">
            <v>31.56</v>
          </cell>
          <cell r="CM232">
            <v>6</v>
          </cell>
          <cell r="CR232">
            <v>3.2</v>
          </cell>
          <cell r="CZ232">
            <v>1</v>
          </cell>
          <cell r="DA232">
            <v>1</v>
          </cell>
          <cell r="DB232">
            <v>126</v>
          </cell>
          <cell r="DC232">
            <v>745</v>
          </cell>
          <cell r="DD232">
            <v>85</v>
          </cell>
          <cell r="DE232">
            <v>1845</v>
          </cell>
          <cell r="DF232">
            <v>0</v>
          </cell>
          <cell r="DG232">
            <v>0</v>
          </cell>
          <cell r="DH232">
            <v>1</v>
          </cell>
          <cell r="DI232">
            <v>204</v>
          </cell>
          <cell r="DK232">
            <v>68</v>
          </cell>
          <cell r="DL232">
            <v>1232.5</v>
          </cell>
          <cell r="DM232">
            <v>84</v>
          </cell>
          <cell r="DO232">
            <v>952</v>
          </cell>
          <cell r="DQ232">
            <v>500.5</v>
          </cell>
          <cell r="DR232">
            <v>739.28</v>
          </cell>
          <cell r="DS232">
            <v>93</v>
          </cell>
          <cell r="DT232">
            <v>7</v>
          </cell>
          <cell r="DU232">
            <v>7</v>
          </cell>
          <cell r="DV232">
            <v>7</v>
          </cell>
          <cell r="DW232">
            <v>1</v>
          </cell>
          <cell r="DX232" t="str">
            <v>внутренние</v>
          </cell>
          <cell r="EE232">
            <v>12</v>
          </cell>
          <cell r="EF232">
            <v>35.74</v>
          </cell>
          <cell r="EG232">
            <v>38</v>
          </cell>
          <cell r="EH232">
            <v>182.4</v>
          </cell>
          <cell r="EI232">
            <v>5.04</v>
          </cell>
          <cell r="EK232">
            <v>2.79</v>
          </cell>
          <cell r="EL232">
            <v>2.88</v>
          </cell>
          <cell r="EM232">
            <v>29.04</v>
          </cell>
          <cell r="EN232">
            <v>9.1</v>
          </cell>
          <cell r="EO232">
            <v>10.8</v>
          </cell>
          <cell r="EP232">
            <v>1.8</v>
          </cell>
          <cell r="EQ232">
            <v>140</v>
          </cell>
          <cell r="ER232">
            <v>0.55000000000000004</v>
          </cell>
          <cell r="ES232" t="str">
            <v>на 1-м этаже</v>
          </cell>
          <cell r="ET232" t="str">
            <v>Переносной</v>
          </cell>
          <cell r="EU232">
            <v>0</v>
          </cell>
          <cell r="EV232">
            <v>1</v>
          </cell>
          <cell r="EW232">
            <v>0</v>
          </cell>
          <cell r="EX232">
            <v>0</v>
          </cell>
          <cell r="EY232">
            <v>2</v>
          </cell>
          <cell r="FH232">
            <v>1</v>
          </cell>
          <cell r="FI232">
            <v>2</v>
          </cell>
        </row>
        <row r="233">
          <cell r="A233">
            <v>280175</v>
          </cell>
          <cell r="B233" t="str">
            <v>Херсонская ул. д. 17</v>
          </cell>
          <cell r="C233" t="str">
            <v>Херсонская ул.</v>
          </cell>
          <cell r="D233">
            <v>17</v>
          </cell>
          <cell r="F233" t="str">
            <v>Протокол общего собрания собственников</v>
          </cell>
          <cell r="I233" t="str">
            <v>-</v>
          </cell>
          <cell r="K233" t="str">
            <v>-</v>
          </cell>
          <cell r="L233" t="str">
            <v>договор</v>
          </cell>
          <cell r="M233" t="str">
            <v>за счет регионального оператора</v>
          </cell>
          <cell r="N233">
            <v>2009</v>
          </cell>
          <cell r="O233">
            <v>2009</v>
          </cell>
          <cell r="P233" t="str">
            <v>Индивид.</v>
          </cell>
          <cell r="Q233" t="str">
            <v>МКД</v>
          </cell>
          <cell r="R233">
            <v>17</v>
          </cell>
          <cell r="S233">
            <v>17</v>
          </cell>
          <cell r="T233">
            <v>2</v>
          </cell>
          <cell r="U233">
            <v>2</v>
          </cell>
          <cell r="V233">
            <v>2</v>
          </cell>
          <cell r="W233">
            <v>124</v>
          </cell>
          <cell r="X233">
            <v>111</v>
          </cell>
          <cell r="Y233">
            <v>13</v>
          </cell>
          <cell r="Z233">
            <v>9</v>
          </cell>
          <cell r="AA233">
            <v>34</v>
          </cell>
          <cell r="AB233">
            <v>34</v>
          </cell>
          <cell r="AC233">
            <v>4</v>
          </cell>
          <cell r="AD233">
            <v>34</v>
          </cell>
          <cell r="AE233">
            <v>1</v>
          </cell>
          <cell r="AF233">
            <v>1</v>
          </cell>
          <cell r="AG233">
            <v>1</v>
          </cell>
          <cell r="AH233">
            <v>7323</v>
          </cell>
          <cell r="AI233">
            <v>5994.7</v>
          </cell>
          <cell r="AJ233">
            <v>1328.3</v>
          </cell>
          <cell r="AK233">
            <v>2806.2</v>
          </cell>
          <cell r="AL233">
            <v>0</v>
          </cell>
          <cell r="AM233">
            <v>510</v>
          </cell>
          <cell r="AN233">
            <v>1077</v>
          </cell>
          <cell r="AO233">
            <v>538</v>
          </cell>
          <cell r="AP233">
            <v>627.5</v>
          </cell>
          <cell r="AQ233">
            <v>209.18</v>
          </cell>
          <cell r="AR233">
            <v>1377.82</v>
          </cell>
          <cell r="AS233">
            <v>0</v>
          </cell>
          <cell r="AT233" t="str">
            <v>монолитный железобетон</v>
          </cell>
          <cell r="AU233" t="str">
            <v>рулонная</v>
          </cell>
          <cell r="AV233">
            <v>111</v>
          </cell>
          <cell r="AZ233" t="str">
            <v>нет</v>
          </cell>
          <cell r="BA233" t="str">
            <v>-</v>
          </cell>
          <cell r="BB233" t="str">
            <v>-</v>
          </cell>
          <cell r="BC233" t="str">
            <v>-</v>
          </cell>
          <cell r="BD233" t="str">
            <v>-</v>
          </cell>
          <cell r="BE233" t="str">
            <v>-</v>
          </cell>
          <cell r="BF233" t="str">
            <v>-</v>
          </cell>
          <cell r="BG233" t="str">
            <v>-</v>
          </cell>
          <cell r="BH233" t="str">
            <v>-</v>
          </cell>
          <cell r="BI233" t="str">
            <v>-</v>
          </cell>
          <cell r="BJ233" t="str">
            <v>-</v>
          </cell>
          <cell r="BK233" t="str">
            <v>-</v>
          </cell>
          <cell r="BL233" t="str">
            <v>-</v>
          </cell>
          <cell r="BM233" t="str">
            <v>-</v>
          </cell>
          <cell r="BN233" t="str">
            <v>-</v>
          </cell>
          <cell r="BO233" t="str">
            <v>-</v>
          </cell>
          <cell r="BP233" t="str">
            <v>-</v>
          </cell>
          <cell r="BQ233" t="str">
            <v>ленточный</v>
          </cell>
          <cell r="BS233" t="str">
            <v>Железобетонные</v>
          </cell>
          <cell r="BU233">
            <v>3</v>
          </cell>
          <cell r="BV233" t="str">
            <v>Панельные</v>
          </cell>
          <cell r="CA233" t="str">
            <v>кирпич, штукатурка</v>
          </cell>
          <cell r="CD233">
            <v>1</v>
          </cell>
          <cell r="CE233">
            <v>663</v>
          </cell>
          <cell r="CF233" t="str">
            <v>не скатная</v>
          </cell>
          <cell r="CI233">
            <v>591.70000000000005</v>
          </cell>
          <cell r="CJ233" t="str">
            <v>На лестничной клетке</v>
          </cell>
          <cell r="CK233">
            <v>2</v>
          </cell>
          <cell r="CL233">
            <v>89.42</v>
          </cell>
          <cell r="CM233">
            <v>32</v>
          </cell>
          <cell r="CR233">
            <v>6.8</v>
          </cell>
          <cell r="DE233">
            <v>2260</v>
          </cell>
          <cell r="DF233">
            <v>0</v>
          </cell>
          <cell r="DL233">
            <v>2114.0300000000002</v>
          </cell>
          <cell r="DM233">
            <v>111</v>
          </cell>
          <cell r="DO233">
            <v>2114.0300000000002</v>
          </cell>
          <cell r="DT233">
            <v>6</v>
          </cell>
          <cell r="DX233" t="str">
            <v>внутренние</v>
          </cell>
          <cell r="EF233">
            <v>49.3</v>
          </cell>
          <cell r="EH233">
            <v>0</v>
          </cell>
          <cell r="EI233">
            <v>14.28</v>
          </cell>
          <cell r="EK233">
            <v>5.58</v>
          </cell>
          <cell r="EL233">
            <v>30.6</v>
          </cell>
          <cell r="EM233">
            <v>29.92</v>
          </cell>
          <cell r="EN233">
            <v>12.35</v>
          </cell>
          <cell r="EO233">
            <v>10.8</v>
          </cell>
          <cell r="EP233">
            <v>0</v>
          </cell>
          <cell r="EQ233">
            <v>175</v>
          </cell>
          <cell r="ER233">
            <v>0</v>
          </cell>
          <cell r="ES233" t="str">
            <v>на 1-м этаже</v>
          </cell>
          <cell r="ET233" t="str">
            <v>Контейнер</v>
          </cell>
          <cell r="EU233">
            <v>2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FI233">
            <v>3</v>
          </cell>
        </row>
        <row r="234">
          <cell r="A234">
            <v>27854</v>
          </cell>
          <cell r="B234" t="str">
            <v>Херсонская ул. д. 19</v>
          </cell>
          <cell r="C234" t="str">
            <v>Херсонская ул.</v>
          </cell>
          <cell r="D234">
            <v>19</v>
          </cell>
          <cell r="F234" t="str">
            <v>Протокол общего собрания собственников</v>
          </cell>
          <cell r="I234" t="str">
            <v>-</v>
          </cell>
          <cell r="K234" t="str">
            <v>-</v>
          </cell>
          <cell r="L234" t="str">
            <v>договор</v>
          </cell>
          <cell r="M234" t="str">
            <v>за счет регионального оператора</v>
          </cell>
          <cell r="N234">
            <v>1965</v>
          </cell>
          <cell r="O234">
            <v>1965</v>
          </cell>
          <cell r="P234" t="str">
            <v>II-18</v>
          </cell>
          <cell r="Q234" t="str">
            <v>МКД</v>
          </cell>
          <cell r="R234">
            <v>12</v>
          </cell>
          <cell r="S234">
            <v>12</v>
          </cell>
          <cell r="T234">
            <v>1</v>
          </cell>
          <cell r="U234">
            <v>2</v>
          </cell>
          <cell r="W234">
            <v>84</v>
          </cell>
          <cell r="X234">
            <v>84</v>
          </cell>
          <cell r="Y234">
            <v>0</v>
          </cell>
          <cell r="Z234">
            <v>0</v>
          </cell>
          <cell r="AA234">
            <v>24</v>
          </cell>
          <cell r="AB234">
            <v>25</v>
          </cell>
          <cell r="AC234">
            <v>2</v>
          </cell>
          <cell r="AD234">
            <v>24</v>
          </cell>
          <cell r="AE234">
            <v>0</v>
          </cell>
          <cell r="AF234">
            <v>1</v>
          </cell>
          <cell r="AG234">
            <v>1</v>
          </cell>
          <cell r="AH234">
            <v>3630</v>
          </cell>
          <cell r="AI234">
            <v>3630</v>
          </cell>
          <cell r="AJ234">
            <v>0</v>
          </cell>
          <cell r="AK234">
            <v>1316.8</v>
          </cell>
          <cell r="AL234">
            <v>490</v>
          </cell>
          <cell r="AM234">
            <v>239</v>
          </cell>
          <cell r="AN234">
            <v>234</v>
          </cell>
          <cell r="AP234">
            <v>421.9</v>
          </cell>
          <cell r="AQ234">
            <v>75.47999999999999</v>
          </cell>
          <cell r="AR234">
            <v>397.52</v>
          </cell>
          <cell r="AS234">
            <v>7.1999999999999993</v>
          </cell>
          <cell r="AT234" t="str">
            <v>Блочные</v>
          </cell>
          <cell r="AU234" t="str">
            <v>рубероид</v>
          </cell>
          <cell r="AV234">
            <v>84</v>
          </cell>
          <cell r="AZ234" t="str">
            <v>нет</v>
          </cell>
          <cell r="BA234" t="str">
            <v>-</v>
          </cell>
          <cell r="BB234" t="str">
            <v>-</v>
          </cell>
          <cell r="BC234" t="str">
            <v>-</v>
          </cell>
          <cell r="BD234" t="str">
            <v>-</v>
          </cell>
          <cell r="BE234" t="str">
            <v>-</v>
          </cell>
          <cell r="BF234" t="str">
            <v>-</v>
          </cell>
          <cell r="BG234" t="str">
            <v>-</v>
          </cell>
          <cell r="BH234" t="str">
            <v>-</v>
          </cell>
          <cell r="BI234" t="str">
            <v>-</v>
          </cell>
          <cell r="BJ234" t="str">
            <v>-</v>
          </cell>
          <cell r="BK234" t="str">
            <v>-</v>
          </cell>
          <cell r="BL234" t="str">
            <v>-</v>
          </cell>
          <cell r="BM234" t="str">
            <v>-</v>
          </cell>
          <cell r="BN234" t="str">
            <v>-</v>
          </cell>
          <cell r="BO234" t="str">
            <v>-</v>
          </cell>
          <cell r="BP234" t="str">
            <v>-</v>
          </cell>
          <cell r="BQ234" t="str">
            <v>ленточный</v>
          </cell>
          <cell r="BS234" t="str">
            <v>Железобетонные</v>
          </cell>
          <cell r="BT234">
            <v>5447</v>
          </cell>
          <cell r="BU234">
            <v>2</v>
          </cell>
          <cell r="BV234" t="str">
            <v>Панельные</v>
          </cell>
          <cell r="BW234">
            <v>1740</v>
          </cell>
          <cell r="BX234">
            <v>838</v>
          </cell>
          <cell r="BY234">
            <v>1667.4</v>
          </cell>
          <cell r="BZ234">
            <v>419</v>
          </cell>
          <cell r="CA234" t="str">
            <v>облицованный плиткой</v>
          </cell>
          <cell r="CB234">
            <v>2969</v>
          </cell>
          <cell r="CC234">
            <v>2519.1</v>
          </cell>
          <cell r="CD234">
            <v>1</v>
          </cell>
          <cell r="CE234">
            <v>480</v>
          </cell>
          <cell r="CF234" t="str">
            <v>не скатная</v>
          </cell>
          <cell r="CG234">
            <v>0</v>
          </cell>
          <cell r="CH234">
            <v>0</v>
          </cell>
          <cell r="CI234">
            <v>421.9</v>
          </cell>
          <cell r="CJ234" t="str">
            <v>На лестничной клетке</v>
          </cell>
          <cell r="CK234">
            <v>1</v>
          </cell>
          <cell r="CL234">
            <v>31.56</v>
          </cell>
          <cell r="CM234">
            <v>6</v>
          </cell>
          <cell r="CR234">
            <v>3.2</v>
          </cell>
          <cell r="CZ234">
            <v>1</v>
          </cell>
          <cell r="DA234">
            <v>1</v>
          </cell>
          <cell r="DB234">
            <v>126</v>
          </cell>
          <cell r="DC234">
            <v>745</v>
          </cell>
          <cell r="DD234">
            <v>85</v>
          </cell>
          <cell r="DE234">
            <v>1845</v>
          </cell>
          <cell r="DF234">
            <v>0</v>
          </cell>
          <cell r="DG234">
            <v>0</v>
          </cell>
          <cell r="DH234">
            <v>1</v>
          </cell>
          <cell r="DI234">
            <v>204</v>
          </cell>
          <cell r="DK234">
            <v>68</v>
          </cell>
          <cell r="DL234">
            <v>1232.5</v>
          </cell>
          <cell r="DM234">
            <v>84</v>
          </cell>
          <cell r="DO234">
            <v>952</v>
          </cell>
          <cell r="DQ234">
            <v>500.5</v>
          </cell>
          <cell r="DR234">
            <v>739.28</v>
          </cell>
          <cell r="DS234">
            <v>93</v>
          </cell>
          <cell r="DT234">
            <v>7</v>
          </cell>
          <cell r="DU234">
            <v>7</v>
          </cell>
          <cell r="DV234">
            <v>7</v>
          </cell>
          <cell r="DW234">
            <v>1</v>
          </cell>
          <cell r="DX234" t="str">
            <v>внутренние</v>
          </cell>
          <cell r="EE234">
            <v>12</v>
          </cell>
          <cell r="EF234">
            <v>35.74</v>
          </cell>
          <cell r="EG234">
            <v>38</v>
          </cell>
          <cell r="EH234">
            <v>182.4</v>
          </cell>
          <cell r="EI234">
            <v>5.04</v>
          </cell>
          <cell r="EK234">
            <v>2.79</v>
          </cell>
          <cell r="EL234">
            <v>2.88</v>
          </cell>
          <cell r="EM234">
            <v>29.04</v>
          </cell>
          <cell r="EN234">
            <v>9.1</v>
          </cell>
          <cell r="EO234">
            <v>10.8</v>
          </cell>
          <cell r="EP234">
            <v>1.8</v>
          </cell>
          <cell r="EQ234">
            <v>142</v>
          </cell>
          <cell r="ER234">
            <v>0.56000000000000005</v>
          </cell>
          <cell r="ES234" t="str">
            <v>на 1-м этаже</v>
          </cell>
          <cell r="ET234" t="str">
            <v>Переносной</v>
          </cell>
          <cell r="EU234">
            <v>0</v>
          </cell>
          <cell r="EV234">
            <v>1</v>
          </cell>
          <cell r="EW234">
            <v>0</v>
          </cell>
          <cell r="EX234">
            <v>0</v>
          </cell>
          <cell r="EY234">
            <v>2</v>
          </cell>
          <cell r="FH234">
            <v>1</v>
          </cell>
          <cell r="FI234">
            <v>2</v>
          </cell>
        </row>
        <row r="235">
          <cell r="A235">
            <v>27855</v>
          </cell>
          <cell r="B235" t="str">
            <v>Херсонская ул. д. 21</v>
          </cell>
          <cell r="C235" t="str">
            <v>Херсонская ул.</v>
          </cell>
          <cell r="D235">
            <v>21</v>
          </cell>
          <cell r="F235" t="str">
            <v>Протокол общего собрания собственников</v>
          </cell>
          <cell r="I235" t="str">
            <v>-</v>
          </cell>
          <cell r="K235" t="str">
            <v>-</v>
          </cell>
          <cell r="L235" t="str">
            <v>договор</v>
          </cell>
          <cell r="M235" t="str">
            <v>за счет регионального оператора</v>
          </cell>
          <cell r="N235">
            <v>1965</v>
          </cell>
          <cell r="O235">
            <v>1965</v>
          </cell>
          <cell r="P235" t="str">
            <v>II-18</v>
          </cell>
          <cell r="Q235" t="str">
            <v>МКД</v>
          </cell>
          <cell r="R235">
            <v>12</v>
          </cell>
          <cell r="S235">
            <v>12</v>
          </cell>
          <cell r="T235">
            <v>1</v>
          </cell>
          <cell r="U235">
            <v>2</v>
          </cell>
          <cell r="W235">
            <v>84</v>
          </cell>
          <cell r="X235">
            <v>84</v>
          </cell>
          <cell r="Y235">
            <v>0</v>
          </cell>
          <cell r="Z235">
            <v>0</v>
          </cell>
          <cell r="AA235">
            <v>24</v>
          </cell>
          <cell r="AB235">
            <v>25</v>
          </cell>
          <cell r="AC235">
            <v>2</v>
          </cell>
          <cell r="AD235">
            <v>24</v>
          </cell>
          <cell r="AE235">
            <v>0</v>
          </cell>
          <cell r="AF235">
            <v>1</v>
          </cell>
          <cell r="AG235">
            <v>1</v>
          </cell>
          <cell r="AH235">
            <v>3664.4000000000005</v>
          </cell>
          <cell r="AI235">
            <v>3664.4000000000005</v>
          </cell>
          <cell r="AJ235">
            <v>0</v>
          </cell>
          <cell r="AK235">
            <v>1325.6</v>
          </cell>
          <cell r="AL235">
            <v>490</v>
          </cell>
          <cell r="AM235">
            <v>247</v>
          </cell>
          <cell r="AN235">
            <v>230</v>
          </cell>
          <cell r="AP235">
            <v>424.3</v>
          </cell>
          <cell r="AQ235">
            <v>80.959999999999994</v>
          </cell>
          <cell r="AR235">
            <v>218.04000000000002</v>
          </cell>
          <cell r="AS235">
            <v>7.1999999999999993</v>
          </cell>
          <cell r="AT235" t="str">
            <v>Блочные</v>
          </cell>
          <cell r="AU235" t="str">
            <v>рубероид</v>
          </cell>
          <cell r="AV235">
            <v>84</v>
          </cell>
          <cell r="AZ235" t="str">
            <v>нет</v>
          </cell>
          <cell r="BA235" t="str">
            <v>-</v>
          </cell>
          <cell r="BB235" t="str">
            <v>-</v>
          </cell>
          <cell r="BC235" t="str">
            <v>-</v>
          </cell>
          <cell r="BD235" t="str">
            <v>-</v>
          </cell>
          <cell r="BE235" t="str">
            <v>-</v>
          </cell>
          <cell r="BF235" t="str">
            <v>-</v>
          </cell>
          <cell r="BG235" t="str">
            <v>-</v>
          </cell>
          <cell r="BH235" t="str">
            <v>-</v>
          </cell>
          <cell r="BI235" t="str">
            <v>-</v>
          </cell>
          <cell r="BJ235" t="str">
            <v>-</v>
          </cell>
          <cell r="BK235" t="str">
            <v>-</v>
          </cell>
          <cell r="BL235" t="str">
            <v>-</v>
          </cell>
          <cell r="BM235" t="str">
            <v>-</v>
          </cell>
          <cell r="BN235" t="str">
            <v>-</v>
          </cell>
          <cell r="BO235" t="str">
            <v>-</v>
          </cell>
          <cell r="BP235" t="str">
            <v>-</v>
          </cell>
          <cell r="BQ235" t="str">
            <v>ленточный</v>
          </cell>
          <cell r="BS235" t="str">
            <v>Железобетонные</v>
          </cell>
          <cell r="BT235">
            <v>5447</v>
          </cell>
          <cell r="BU235">
            <v>2</v>
          </cell>
          <cell r="BV235" t="str">
            <v>Панельные</v>
          </cell>
          <cell r="BW235">
            <v>1740</v>
          </cell>
          <cell r="BX235">
            <v>838</v>
          </cell>
          <cell r="BY235">
            <v>1667.4</v>
          </cell>
          <cell r="BZ235">
            <v>419</v>
          </cell>
          <cell r="CA235" t="str">
            <v>облицованный плиткой</v>
          </cell>
          <cell r="CB235">
            <v>2969</v>
          </cell>
          <cell r="CC235">
            <v>2519.1</v>
          </cell>
          <cell r="CD235">
            <v>1</v>
          </cell>
          <cell r="CE235">
            <v>467</v>
          </cell>
          <cell r="CF235" t="str">
            <v>не скатная</v>
          </cell>
          <cell r="CG235">
            <v>0</v>
          </cell>
          <cell r="CH235">
            <v>0</v>
          </cell>
          <cell r="CI235">
            <v>424.3</v>
          </cell>
          <cell r="CJ235" t="str">
            <v>На лестничной клетке</v>
          </cell>
          <cell r="CK235">
            <v>1</v>
          </cell>
          <cell r="CL235">
            <v>31.56</v>
          </cell>
          <cell r="CM235">
            <v>6</v>
          </cell>
          <cell r="CR235">
            <v>3.2</v>
          </cell>
          <cell r="CZ235">
            <v>1</v>
          </cell>
          <cell r="DA235">
            <v>1</v>
          </cell>
          <cell r="DB235">
            <v>126</v>
          </cell>
          <cell r="DC235">
            <v>745</v>
          </cell>
          <cell r="DD235">
            <v>85</v>
          </cell>
          <cell r="DE235">
            <v>1845</v>
          </cell>
          <cell r="DF235">
            <v>0</v>
          </cell>
          <cell r="DG235">
            <v>0</v>
          </cell>
          <cell r="DH235">
            <v>1</v>
          </cell>
          <cell r="DI235">
            <v>204</v>
          </cell>
          <cell r="DK235">
            <v>68</v>
          </cell>
          <cell r="DL235">
            <v>1232.5</v>
          </cell>
          <cell r="DM235">
            <v>84</v>
          </cell>
          <cell r="DO235">
            <v>952</v>
          </cell>
          <cell r="DQ235">
            <v>500.5</v>
          </cell>
          <cell r="DR235">
            <v>739.28</v>
          </cell>
          <cell r="DS235">
            <v>93</v>
          </cell>
          <cell r="DT235">
            <v>7</v>
          </cell>
          <cell r="DU235">
            <v>7</v>
          </cell>
          <cell r="DV235">
            <v>7</v>
          </cell>
          <cell r="DW235">
            <v>1</v>
          </cell>
          <cell r="DX235" t="str">
            <v>внутренние</v>
          </cell>
          <cell r="EE235">
            <v>12</v>
          </cell>
          <cell r="EF235">
            <v>35.74</v>
          </cell>
          <cell r="EG235">
            <v>38</v>
          </cell>
          <cell r="EH235">
            <v>182.4</v>
          </cell>
          <cell r="EI235">
            <v>5.04</v>
          </cell>
          <cell r="EK235">
            <v>2.79</v>
          </cell>
          <cell r="EL235">
            <v>2.88</v>
          </cell>
          <cell r="EM235">
            <v>29.04</v>
          </cell>
          <cell r="EN235">
            <v>9.1</v>
          </cell>
          <cell r="EO235">
            <v>10.8</v>
          </cell>
          <cell r="EP235">
            <v>2</v>
          </cell>
          <cell r="EQ235">
            <v>156</v>
          </cell>
          <cell r="ER235">
            <v>0.62</v>
          </cell>
          <cell r="ES235" t="str">
            <v>на 1-м этаже</v>
          </cell>
          <cell r="ET235" t="str">
            <v>Переносной</v>
          </cell>
          <cell r="EU235">
            <v>0</v>
          </cell>
          <cell r="EV235">
            <v>1</v>
          </cell>
          <cell r="EW235">
            <v>0</v>
          </cell>
          <cell r="EX235">
            <v>0</v>
          </cell>
          <cell r="EY235">
            <v>2</v>
          </cell>
          <cell r="FH235">
            <v>1</v>
          </cell>
          <cell r="FI235">
            <v>2</v>
          </cell>
        </row>
        <row r="236">
          <cell r="A236">
            <v>27856</v>
          </cell>
          <cell r="B236" t="str">
            <v>Херсонская ул. д. 22 к. 1</v>
          </cell>
          <cell r="C236" t="str">
            <v>Херсонская ул.</v>
          </cell>
          <cell r="D236">
            <v>22</v>
          </cell>
          <cell r="E236">
            <v>1</v>
          </cell>
          <cell r="F236" t="str">
            <v>Протокол общего собрания собственников</v>
          </cell>
          <cell r="I236" t="str">
            <v>-</v>
          </cell>
          <cell r="K236" t="str">
            <v>-</v>
          </cell>
          <cell r="L236" t="str">
            <v>договор</v>
          </cell>
          <cell r="M236" t="str">
            <v>за счет регионального оператора</v>
          </cell>
          <cell r="N236">
            <v>1962</v>
          </cell>
          <cell r="O236">
            <v>1962</v>
          </cell>
          <cell r="P236" t="str">
            <v>I-510</v>
          </cell>
          <cell r="Q236" t="str">
            <v>МКД</v>
          </cell>
          <cell r="R236">
            <v>5</v>
          </cell>
          <cell r="S236">
            <v>5</v>
          </cell>
          <cell r="T236">
            <v>4</v>
          </cell>
          <cell r="W236">
            <v>80</v>
          </cell>
          <cell r="X236">
            <v>80</v>
          </cell>
          <cell r="Y236">
            <v>0</v>
          </cell>
          <cell r="Z236">
            <v>0</v>
          </cell>
          <cell r="AA236">
            <v>20</v>
          </cell>
          <cell r="AB236">
            <v>36</v>
          </cell>
          <cell r="AC236">
            <v>0</v>
          </cell>
          <cell r="AE236">
            <v>0</v>
          </cell>
          <cell r="AF236">
            <v>1</v>
          </cell>
          <cell r="AG236">
            <v>1</v>
          </cell>
          <cell r="AH236">
            <v>3503.3</v>
          </cell>
          <cell r="AI236">
            <v>3503.3</v>
          </cell>
          <cell r="AJ236">
            <v>0</v>
          </cell>
          <cell r="AK236">
            <v>2188.4</v>
          </cell>
          <cell r="AL236">
            <v>10.56</v>
          </cell>
          <cell r="AM236">
            <v>366</v>
          </cell>
          <cell r="AN236">
            <v>8</v>
          </cell>
          <cell r="AP236">
            <v>907.2</v>
          </cell>
          <cell r="AQ236">
            <v>148.38</v>
          </cell>
          <cell r="AR236">
            <v>225.62</v>
          </cell>
          <cell r="AS236">
            <v>0</v>
          </cell>
          <cell r="AT236" t="str">
            <v>Блочные</v>
          </cell>
          <cell r="AU236" t="str">
            <v>рубероид</v>
          </cell>
          <cell r="AV236">
            <v>80</v>
          </cell>
          <cell r="AZ236" t="str">
            <v>нет</v>
          </cell>
          <cell r="BA236" t="str">
            <v>-</v>
          </cell>
          <cell r="BB236" t="str">
            <v>-</v>
          </cell>
          <cell r="BC236" t="str">
            <v>-</v>
          </cell>
          <cell r="BD236" t="str">
            <v>-</v>
          </cell>
          <cell r="BE236" t="str">
            <v>-</v>
          </cell>
          <cell r="BF236" t="str">
            <v>-</v>
          </cell>
          <cell r="BG236" t="str">
            <v>-</v>
          </cell>
          <cell r="BH236" t="str">
            <v>-</v>
          </cell>
          <cell r="BI236" t="str">
            <v>-</v>
          </cell>
          <cell r="BJ236" t="str">
            <v>-</v>
          </cell>
          <cell r="BK236" t="str">
            <v>-</v>
          </cell>
          <cell r="BL236" t="str">
            <v>-</v>
          </cell>
          <cell r="BM236" t="str">
            <v>-</v>
          </cell>
          <cell r="BN236" t="str">
            <v>-</v>
          </cell>
          <cell r="BO236" t="str">
            <v>-</v>
          </cell>
          <cell r="BP236" t="str">
            <v>-</v>
          </cell>
          <cell r="BQ236" t="str">
            <v>ленточный</v>
          </cell>
          <cell r="BS236" t="str">
            <v>Железобетонные</v>
          </cell>
          <cell r="BT236">
            <v>8640</v>
          </cell>
          <cell r="BU236">
            <v>5</v>
          </cell>
          <cell r="BV236" t="str">
            <v>Панельные</v>
          </cell>
          <cell r="BW236">
            <v>0</v>
          </cell>
          <cell r="BX236">
            <v>0</v>
          </cell>
          <cell r="BY236">
            <v>797.36</v>
          </cell>
          <cell r="BZ236">
            <v>244.2</v>
          </cell>
          <cell r="CA236" t="str">
            <v xml:space="preserve">окрашенный </v>
          </cell>
          <cell r="CB236">
            <v>1800</v>
          </cell>
          <cell r="CC236">
            <v>1807.3</v>
          </cell>
          <cell r="CD236">
            <v>1</v>
          </cell>
          <cell r="CE236">
            <v>998</v>
          </cell>
          <cell r="CF236" t="str">
            <v>не скатная</v>
          </cell>
          <cell r="CG236">
            <v>144</v>
          </cell>
          <cell r="CH236">
            <v>230.4</v>
          </cell>
          <cell r="CI236">
            <v>907.2</v>
          </cell>
          <cell r="CK236">
            <v>0</v>
          </cell>
          <cell r="CL236">
            <v>0</v>
          </cell>
          <cell r="CM236">
            <v>0</v>
          </cell>
          <cell r="CR236">
            <v>0</v>
          </cell>
          <cell r="CZ236">
            <v>1</v>
          </cell>
          <cell r="DA236">
            <v>1</v>
          </cell>
          <cell r="DB236">
            <v>0</v>
          </cell>
          <cell r="DC236">
            <v>557</v>
          </cell>
          <cell r="DD236">
            <v>42</v>
          </cell>
          <cell r="DE236">
            <v>733</v>
          </cell>
          <cell r="DF236">
            <v>0</v>
          </cell>
          <cell r="DG236">
            <v>1</v>
          </cell>
          <cell r="DH236">
            <v>1</v>
          </cell>
          <cell r="DI236">
            <v>360</v>
          </cell>
          <cell r="DK236">
            <v>83</v>
          </cell>
          <cell r="DL236">
            <v>1448</v>
          </cell>
          <cell r="DM236">
            <v>80</v>
          </cell>
          <cell r="DO236">
            <v>830</v>
          </cell>
          <cell r="DQ236">
            <v>0</v>
          </cell>
          <cell r="DR236">
            <v>0</v>
          </cell>
          <cell r="DS236">
            <v>80</v>
          </cell>
          <cell r="DT236">
            <v>16</v>
          </cell>
          <cell r="DU236">
            <v>0</v>
          </cell>
          <cell r="DV236">
            <v>0</v>
          </cell>
          <cell r="DW236">
            <v>0</v>
          </cell>
          <cell r="DX236" t="str">
            <v>наружные</v>
          </cell>
          <cell r="EE236">
            <v>32</v>
          </cell>
          <cell r="EF236">
            <v>29.44</v>
          </cell>
          <cell r="EG236">
            <v>8</v>
          </cell>
          <cell r="EH236">
            <v>38.4</v>
          </cell>
          <cell r="EI236">
            <v>7.68</v>
          </cell>
          <cell r="EK236">
            <v>11.16</v>
          </cell>
          <cell r="EL236">
            <v>4.8</v>
          </cell>
          <cell r="EM236">
            <v>17.600000000000001</v>
          </cell>
          <cell r="EN236">
            <v>9.1</v>
          </cell>
          <cell r="EO236">
            <v>0</v>
          </cell>
          <cell r="EP236">
            <v>0</v>
          </cell>
          <cell r="EQ236">
            <v>224</v>
          </cell>
          <cell r="ER236">
            <v>0</v>
          </cell>
          <cell r="ES236" t="str">
            <v>нет</v>
          </cell>
          <cell r="ET236">
            <v>0</v>
          </cell>
          <cell r="EU236">
            <v>0</v>
          </cell>
          <cell r="EV236">
            <v>1</v>
          </cell>
          <cell r="EW236">
            <v>0</v>
          </cell>
          <cell r="EX236">
            <v>0</v>
          </cell>
          <cell r="EY236">
            <v>1</v>
          </cell>
          <cell r="FH236">
            <v>0</v>
          </cell>
          <cell r="FI236">
            <v>5</v>
          </cell>
        </row>
        <row r="237">
          <cell r="A237">
            <v>27857</v>
          </cell>
          <cell r="B237" t="str">
            <v>Херсонская ул. д. 22 к. 2</v>
          </cell>
          <cell r="C237" t="str">
            <v>Херсонская ул.</v>
          </cell>
          <cell r="D237">
            <v>22</v>
          </cell>
          <cell r="E237">
            <v>2</v>
          </cell>
          <cell r="F237" t="str">
            <v>Протокол общего собрания собственников</v>
          </cell>
          <cell r="I237" t="str">
            <v>-</v>
          </cell>
          <cell r="K237" t="str">
            <v>-</v>
          </cell>
          <cell r="L237" t="str">
            <v>договор</v>
          </cell>
          <cell r="M237" t="str">
            <v>за счет регионального оператора</v>
          </cell>
          <cell r="N237">
            <v>1963</v>
          </cell>
          <cell r="O237">
            <v>1963</v>
          </cell>
          <cell r="P237" t="str">
            <v>I-510</v>
          </cell>
          <cell r="Q237" t="str">
            <v>МКД</v>
          </cell>
          <cell r="R237">
            <v>5</v>
          </cell>
          <cell r="S237">
            <v>5</v>
          </cell>
          <cell r="T237">
            <v>3</v>
          </cell>
          <cell r="W237">
            <v>60</v>
          </cell>
          <cell r="X237">
            <v>60</v>
          </cell>
          <cell r="Y237">
            <v>0</v>
          </cell>
          <cell r="Z237">
            <v>0</v>
          </cell>
          <cell r="AA237">
            <v>15</v>
          </cell>
          <cell r="AB237">
            <v>15</v>
          </cell>
          <cell r="AC237">
            <v>0</v>
          </cell>
          <cell r="AE237">
            <v>0</v>
          </cell>
          <cell r="AF237">
            <v>1</v>
          </cell>
          <cell r="AG237">
            <v>1</v>
          </cell>
          <cell r="AH237">
            <v>2579.1999999999994</v>
          </cell>
          <cell r="AI237">
            <v>2579.1999999999994</v>
          </cell>
          <cell r="AJ237">
            <v>0</v>
          </cell>
          <cell r="AK237">
            <v>1609.2</v>
          </cell>
          <cell r="AL237">
            <v>84.6</v>
          </cell>
          <cell r="AM237">
            <v>275</v>
          </cell>
          <cell r="AN237">
            <v>6</v>
          </cell>
          <cell r="AP237">
            <v>664.1</v>
          </cell>
          <cell r="AQ237">
            <v>110.16</v>
          </cell>
          <cell r="AR237">
            <v>170.84</v>
          </cell>
          <cell r="AS237">
            <v>0</v>
          </cell>
          <cell r="AT237" t="str">
            <v>Блочные</v>
          </cell>
          <cell r="AU237" t="str">
            <v>рубероид</v>
          </cell>
          <cell r="AV237">
            <v>60</v>
          </cell>
          <cell r="AZ237" t="str">
            <v>нет</v>
          </cell>
          <cell r="BA237" t="str">
            <v>-</v>
          </cell>
          <cell r="BB237" t="str">
            <v>-</v>
          </cell>
          <cell r="BC237" t="str">
            <v>-</v>
          </cell>
          <cell r="BD237" t="str">
            <v>-</v>
          </cell>
          <cell r="BE237" t="str">
            <v>-</v>
          </cell>
          <cell r="BF237" t="str">
            <v>-</v>
          </cell>
          <cell r="BG237" t="str">
            <v>-</v>
          </cell>
          <cell r="BH237" t="str">
            <v>-</v>
          </cell>
          <cell r="BI237" t="str">
            <v>-</v>
          </cell>
          <cell r="BJ237" t="str">
            <v>-</v>
          </cell>
          <cell r="BK237" t="str">
            <v>-</v>
          </cell>
          <cell r="BL237" t="str">
            <v>-</v>
          </cell>
          <cell r="BM237" t="str">
            <v>-</v>
          </cell>
          <cell r="BN237" t="str">
            <v>-</v>
          </cell>
          <cell r="BO237" t="str">
            <v>-</v>
          </cell>
          <cell r="BP237" t="str">
            <v>-</v>
          </cell>
          <cell r="BQ237" t="str">
            <v>ленточный</v>
          </cell>
          <cell r="BS237" t="str">
            <v>Железобетонные</v>
          </cell>
          <cell r="BT237">
            <v>4320</v>
          </cell>
          <cell r="BU237">
            <v>4</v>
          </cell>
          <cell r="BV237" t="str">
            <v>Панельные</v>
          </cell>
          <cell r="BW237">
            <v>1827.5</v>
          </cell>
          <cell r="BX237">
            <v>831</v>
          </cell>
          <cell r="BY237">
            <v>827.5</v>
          </cell>
          <cell r="BZ237">
            <v>331</v>
          </cell>
          <cell r="CA237" t="str">
            <v xml:space="preserve">окрашенный </v>
          </cell>
          <cell r="CB237">
            <v>1458</v>
          </cell>
          <cell r="CC237">
            <v>1354.8</v>
          </cell>
          <cell r="CD237">
            <v>1</v>
          </cell>
          <cell r="CE237">
            <v>730</v>
          </cell>
          <cell r="CF237" t="str">
            <v>не скатная</v>
          </cell>
          <cell r="CG237">
            <v>125.1</v>
          </cell>
          <cell r="CH237">
            <v>197.9</v>
          </cell>
          <cell r="CI237">
            <v>664.1</v>
          </cell>
          <cell r="CK237">
            <v>0</v>
          </cell>
          <cell r="CL237">
            <v>0</v>
          </cell>
          <cell r="CM237">
            <v>0</v>
          </cell>
          <cell r="CR237">
            <v>0</v>
          </cell>
          <cell r="CZ237">
            <v>1</v>
          </cell>
          <cell r="DA237">
            <v>1</v>
          </cell>
          <cell r="DB237">
            <v>180</v>
          </cell>
          <cell r="DC237">
            <v>1300</v>
          </cell>
          <cell r="DD237">
            <v>33</v>
          </cell>
          <cell r="DE237">
            <v>1317.5</v>
          </cell>
          <cell r="DF237">
            <v>0</v>
          </cell>
          <cell r="DG237">
            <v>0</v>
          </cell>
          <cell r="DH237">
            <v>3</v>
          </cell>
          <cell r="DI237">
            <v>187</v>
          </cell>
          <cell r="DK237">
            <v>39</v>
          </cell>
          <cell r="DL237">
            <v>724.5</v>
          </cell>
          <cell r="DM237">
            <v>60</v>
          </cell>
          <cell r="DO237">
            <v>474.21999999999997</v>
          </cell>
          <cell r="DQ237">
            <v>666</v>
          </cell>
          <cell r="DR237">
            <v>484</v>
          </cell>
          <cell r="DS237">
            <v>87</v>
          </cell>
          <cell r="DT237">
            <v>12</v>
          </cell>
          <cell r="DU237">
            <v>12</v>
          </cell>
          <cell r="DV237">
            <v>15</v>
          </cell>
          <cell r="DW237">
            <v>0</v>
          </cell>
          <cell r="DX237" t="str">
            <v>наружные</v>
          </cell>
          <cell r="EE237">
            <v>12</v>
          </cell>
          <cell r="EF237">
            <v>22.1</v>
          </cell>
          <cell r="EG237">
            <v>6</v>
          </cell>
          <cell r="EH237">
            <v>28.799999999999997</v>
          </cell>
          <cell r="EI237">
            <v>5.76</v>
          </cell>
          <cell r="EK237">
            <v>8.370000000000001</v>
          </cell>
          <cell r="EL237">
            <v>3.5999999999999996</v>
          </cell>
          <cell r="EM237">
            <v>13.200000000000001</v>
          </cell>
          <cell r="EN237">
            <v>6.5</v>
          </cell>
          <cell r="EO237">
            <v>0</v>
          </cell>
          <cell r="EP237">
            <v>0</v>
          </cell>
          <cell r="EQ237">
            <v>154</v>
          </cell>
          <cell r="ER237">
            <v>0</v>
          </cell>
          <cell r="ES237" t="str">
            <v>нет</v>
          </cell>
          <cell r="ET237">
            <v>0</v>
          </cell>
          <cell r="EU237">
            <v>0</v>
          </cell>
          <cell r="EV237">
            <v>1</v>
          </cell>
          <cell r="EW237">
            <v>0</v>
          </cell>
          <cell r="EX237">
            <v>0</v>
          </cell>
          <cell r="EY237">
            <v>1</v>
          </cell>
          <cell r="FB237">
            <v>15</v>
          </cell>
          <cell r="FH237">
            <v>0</v>
          </cell>
          <cell r="FI237">
            <v>4</v>
          </cell>
        </row>
        <row r="238">
          <cell r="A238">
            <v>27858</v>
          </cell>
          <cell r="B238" t="str">
            <v>Херсонская ул. д. 23</v>
          </cell>
          <cell r="C238" t="str">
            <v>Херсонская ул.</v>
          </cell>
          <cell r="D238">
            <v>23</v>
          </cell>
          <cell r="F238" t="str">
            <v>Протокол общего собрания собственников</v>
          </cell>
          <cell r="I238" t="str">
            <v>-</v>
          </cell>
          <cell r="K238" t="str">
            <v>-</v>
          </cell>
          <cell r="L238" t="str">
            <v>договор</v>
          </cell>
          <cell r="M238" t="str">
            <v>за счет регионального оператора</v>
          </cell>
          <cell r="N238">
            <v>1965</v>
          </cell>
          <cell r="O238">
            <v>1965</v>
          </cell>
          <cell r="P238" t="str">
            <v>II-18</v>
          </cell>
          <cell r="Q238" t="str">
            <v>МКД</v>
          </cell>
          <cell r="R238">
            <v>12</v>
          </cell>
          <cell r="S238">
            <v>12</v>
          </cell>
          <cell r="T238">
            <v>1</v>
          </cell>
          <cell r="U238">
            <v>2</v>
          </cell>
          <cell r="W238">
            <v>84</v>
          </cell>
          <cell r="X238">
            <v>84</v>
          </cell>
          <cell r="Y238">
            <v>0</v>
          </cell>
          <cell r="Z238">
            <v>0</v>
          </cell>
          <cell r="AA238">
            <v>24</v>
          </cell>
          <cell r="AB238">
            <v>25</v>
          </cell>
          <cell r="AC238">
            <v>2</v>
          </cell>
          <cell r="AD238">
            <v>24</v>
          </cell>
          <cell r="AE238">
            <v>0</v>
          </cell>
          <cell r="AF238">
            <v>1</v>
          </cell>
          <cell r="AG238">
            <v>1</v>
          </cell>
          <cell r="AH238">
            <v>3640.9</v>
          </cell>
          <cell r="AI238">
            <v>3640.9</v>
          </cell>
          <cell r="AJ238">
            <v>0</v>
          </cell>
          <cell r="AK238">
            <v>1344</v>
          </cell>
          <cell r="AL238">
            <v>490</v>
          </cell>
          <cell r="AM238">
            <v>209</v>
          </cell>
          <cell r="AN238">
            <v>293</v>
          </cell>
          <cell r="AP238">
            <v>421</v>
          </cell>
          <cell r="AQ238">
            <v>80.69</v>
          </cell>
          <cell r="AR238">
            <v>321.31</v>
          </cell>
          <cell r="AS238">
            <v>7.1999999999999993</v>
          </cell>
          <cell r="AT238" t="str">
            <v>Блочные</v>
          </cell>
          <cell r="AU238" t="str">
            <v>рулонная</v>
          </cell>
          <cell r="AV238">
            <v>84</v>
          </cell>
          <cell r="AZ238" t="str">
            <v>нет</v>
          </cell>
          <cell r="BA238" t="str">
            <v>-</v>
          </cell>
          <cell r="BB238" t="str">
            <v>-</v>
          </cell>
          <cell r="BC238" t="str">
            <v>-</v>
          </cell>
          <cell r="BD238" t="str">
            <v>-</v>
          </cell>
          <cell r="BE238" t="str">
            <v>-</v>
          </cell>
          <cell r="BF238" t="str">
            <v>-</v>
          </cell>
          <cell r="BG238" t="str">
            <v>-</v>
          </cell>
          <cell r="BH238" t="str">
            <v>-</v>
          </cell>
          <cell r="BI238" t="str">
            <v>-</v>
          </cell>
          <cell r="BJ238" t="str">
            <v>-</v>
          </cell>
          <cell r="BK238" t="str">
            <v>-</v>
          </cell>
          <cell r="BL238" t="str">
            <v>-</v>
          </cell>
          <cell r="BM238" t="str">
            <v>-</v>
          </cell>
          <cell r="BN238" t="str">
            <v>-</v>
          </cell>
          <cell r="BO238" t="str">
            <v>-</v>
          </cell>
          <cell r="BP238" t="str">
            <v>-</v>
          </cell>
          <cell r="BQ238" t="str">
            <v>ленточный</v>
          </cell>
          <cell r="BS238" t="str">
            <v>Железобетонные</v>
          </cell>
          <cell r="BT238">
            <v>5447</v>
          </cell>
          <cell r="BU238">
            <v>2</v>
          </cell>
          <cell r="BV238" t="str">
            <v>Панельные</v>
          </cell>
          <cell r="BW238">
            <v>1740</v>
          </cell>
          <cell r="BX238">
            <v>838</v>
          </cell>
          <cell r="BY238">
            <v>1667.4</v>
          </cell>
          <cell r="BZ238">
            <v>419</v>
          </cell>
          <cell r="CA238" t="str">
            <v>облицованный плиткой</v>
          </cell>
          <cell r="CB238">
            <v>2969</v>
          </cell>
          <cell r="CC238">
            <v>2519.1</v>
          </cell>
          <cell r="CD238">
            <v>1</v>
          </cell>
          <cell r="CE238">
            <v>463</v>
          </cell>
          <cell r="CF238" t="str">
            <v>не скатная</v>
          </cell>
          <cell r="CG238">
            <v>0</v>
          </cell>
          <cell r="CH238">
            <v>0</v>
          </cell>
          <cell r="CI238">
            <v>421</v>
          </cell>
          <cell r="CJ238" t="str">
            <v>На лестничной клетке</v>
          </cell>
          <cell r="CK238">
            <v>1</v>
          </cell>
          <cell r="CL238">
            <v>31.56</v>
          </cell>
          <cell r="CM238">
            <v>6</v>
          </cell>
          <cell r="CR238">
            <v>3.2</v>
          </cell>
          <cell r="CZ238">
            <v>1</v>
          </cell>
          <cell r="DA238">
            <v>1</v>
          </cell>
          <cell r="DB238">
            <v>126</v>
          </cell>
          <cell r="DC238">
            <v>745</v>
          </cell>
          <cell r="DD238">
            <v>85</v>
          </cell>
          <cell r="DE238">
            <v>1845</v>
          </cell>
          <cell r="DF238">
            <v>0</v>
          </cell>
          <cell r="DG238">
            <v>0</v>
          </cell>
          <cell r="DH238">
            <v>1</v>
          </cell>
          <cell r="DI238">
            <v>204</v>
          </cell>
          <cell r="DK238">
            <v>68</v>
          </cell>
          <cell r="DL238">
            <v>1232.5</v>
          </cell>
          <cell r="DM238">
            <v>84</v>
          </cell>
          <cell r="DO238">
            <v>952</v>
          </cell>
          <cell r="DQ238">
            <v>500.5</v>
          </cell>
          <cell r="DR238">
            <v>739.28</v>
          </cell>
          <cell r="DS238">
            <v>93</v>
          </cell>
          <cell r="DT238">
            <v>7</v>
          </cell>
          <cell r="DU238">
            <v>7</v>
          </cell>
          <cell r="DV238">
            <v>7</v>
          </cell>
          <cell r="DW238">
            <v>1</v>
          </cell>
          <cell r="DX238" t="str">
            <v>внутренние</v>
          </cell>
          <cell r="EE238">
            <v>12</v>
          </cell>
          <cell r="EF238">
            <v>35.74</v>
          </cell>
          <cell r="EG238">
            <v>38</v>
          </cell>
          <cell r="EH238">
            <v>182.4</v>
          </cell>
          <cell r="EI238">
            <v>5.04</v>
          </cell>
          <cell r="EK238">
            <v>2.79</v>
          </cell>
          <cell r="EL238">
            <v>2.88</v>
          </cell>
          <cell r="EM238">
            <v>29.04</v>
          </cell>
          <cell r="EN238">
            <v>9.1</v>
          </cell>
          <cell r="EO238">
            <v>0</v>
          </cell>
          <cell r="EP238">
            <v>2.1</v>
          </cell>
          <cell r="EQ238">
            <v>160</v>
          </cell>
          <cell r="ER238">
            <v>0.63</v>
          </cell>
          <cell r="ES238" t="str">
            <v>на 1-м этаже</v>
          </cell>
          <cell r="ET238" t="str">
            <v>Переносной</v>
          </cell>
          <cell r="EU238">
            <v>0</v>
          </cell>
          <cell r="EV238">
            <v>1</v>
          </cell>
          <cell r="EW238">
            <v>0</v>
          </cell>
          <cell r="EX238">
            <v>0</v>
          </cell>
          <cell r="EY238">
            <v>2</v>
          </cell>
          <cell r="FH238">
            <v>1</v>
          </cell>
          <cell r="FI238">
            <v>2</v>
          </cell>
        </row>
        <row r="239">
          <cell r="A239">
            <v>27859</v>
          </cell>
          <cell r="B239" t="str">
            <v>Херсонская ул. д. 24</v>
          </cell>
          <cell r="C239" t="str">
            <v>Херсонская ул.</v>
          </cell>
          <cell r="D239">
            <v>24</v>
          </cell>
          <cell r="F239" t="str">
            <v>Протокол общего собрания собственников</v>
          </cell>
          <cell r="I239" t="str">
            <v>-</v>
          </cell>
          <cell r="K239" t="str">
            <v>-</v>
          </cell>
          <cell r="L239" t="str">
            <v>договор</v>
          </cell>
          <cell r="M239" t="str">
            <v>за счет регионального оператора</v>
          </cell>
          <cell r="N239">
            <v>1963</v>
          </cell>
          <cell r="O239">
            <v>1963</v>
          </cell>
          <cell r="P239" t="str">
            <v>I-510</v>
          </cell>
          <cell r="Q239" t="str">
            <v>МКД</v>
          </cell>
          <cell r="R239">
            <v>5</v>
          </cell>
          <cell r="S239">
            <v>5</v>
          </cell>
          <cell r="T239">
            <v>4</v>
          </cell>
          <cell r="W239">
            <v>80</v>
          </cell>
          <cell r="X239">
            <v>80</v>
          </cell>
          <cell r="Y239">
            <v>0</v>
          </cell>
          <cell r="Z239">
            <v>0</v>
          </cell>
          <cell r="AA239">
            <v>20</v>
          </cell>
          <cell r="AB239">
            <v>36</v>
          </cell>
          <cell r="AC239">
            <v>0</v>
          </cell>
          <cell r="AE239">
            <v>0</v>
          </cell>
          <cell r="AF239">
            <v>1</v>
          </cell>
          <cell r="AG239">
            <v>1</v>
          </cell>
          <cell r="AH239">
            <v>3532.7999999999997</v>
          </cell>
          <cell r="AI239">
            <v>3532.7999999999997</v>
          </cell>
          <cell r="AJ239">
            <v>0</v>
          </cell>
          <cell r="AK239">
            <v>2177</v>
          </cell>
          <cell r="AL239">
            <v>397</v>
          </cell>
          <cell r="AM239">
            <v>374</v>
          </cell>
          <cell r="AN239">
            <v>0</v>
          </cell>
          <cell r="AP239">
            <v>901.5</v>
          </cell>
          <cell r="AQ239">
            <v>148.95999999999998</v>
          </cell>
          <cell r="AR239">
            <v>225.04000000000002</v>
          </cell>
          <cell r="AS239">
            <v>0</v>
          </cell>
          <cell r="AT239" t="str">
            <v>Блочные</v>
          </cell>
          <cell r="AU239" t="str">
            <v>рубероид</v>
          </cell>
          <cell r="AV239">
            <v>80</v>
          </cell>
          <cell r="AZ239" t="str">
            <v>нет</v>
          </cell>
          <cell r="BA239" t="str">
            <v>-</v>
          </cell>
          <cell r="BB239" t="str">
            <v>-</v>
          </cell>
          <cell r="BC239" t="str">
            <v>-</v>
          </cell>
          <cell r="BD239" t="str">
            <v>-</v>
          </cell>
          <cell r="BE239" t="str">
            <v>-</v>
          </cell>
          <cell r="BF239" t="str">
            <v>-</v>
          </cell>
          <cell r="BG239" t="str">
            <v>-</v>
          </cell>
          <cell r="BH239" t="str">
            <v>-</v>
          </cell>
          <cell r="BI239" t="str">
            <v>-</v>
          </cell>
          <cell r="BJ239" t="str">
            <v>-</v>
          </cell>
          <cell r="BK239" t="str">
            <v>-</v>
          </cell>
          <cell r="BL239" t="str">
            <v>-</v>
          </cell>
          <cell r="BM239" t="str">
            <v>-</v>
          </cell>
          <cell r="BN239" t="str">
            <v>-</v>
          </cell>
          <cell r="BO239" t="str">
            <v>-</v>
          </cell>
          <cell r="BP239" t="str">
            <v>-</v>
          </cell>
          <cell r="BQ239" t="str">
            <v>ленточный</v>
          </cell>
          <cell r="BS239" t="str">
            <v>Железобетонные</v>
          </cell>
          <cell r="BT239">
            <v>7760</v>
          </cell>
          <cell r="BU239">
            <v>5</v>
          </cell>
          <cell r="BV239" t="str">
            <v>Панельные</v>
          </cell>
          <cell r="BW239">
            <v>985</v>
          </cell>
          <cell r="BX239">
            <v>394</v>
          </cell>
          <cell r="BY239">
            <v>985</v>
          </cell>
          <cell r="BZ239">
            <v>394</v>
          </cell>
          <cell r="CA239" t="str">
            <v xml:space="preserve">окрашенный </v>
          </cell>
          <cell r="CB239">
            <v>1852</v>
          </cell>
          <cell r="CC239">
            <v>1722</v>
          </cell>
          <cell r="CD239">
            <v>1</v>
          </cell>
          <cell r="CE239">
            <v>992</v>
          </cell>
          <cell r="CF239" t="str">
            <v>не скатная</v>
          </cell>
          <cell r="CG239">
            <v>160</v>
          </cell>
          <cell r="CH239">
            <v>253</v>
          </cell>
          <cell r="CI239">
            <v>901.5</v>
          </cell>
          <cell r="CK239">
            <v>0</v>
          </cell>
          <cell r="CL239">
            <v>0</v>
          </cell>
          <cell r="CM239">
            <v>0</v>
          </cell>
          <cell r="CR239">
            <v>0</v>
          </cell>
          <cell r="CZ239">
            <v>1</v>
          </cell>
          <cell r="DA239">
            <v>1</v>
          </cell>
          <cell r="DB239">
            <v>162</v>
          </cell>
          <cell r="DC239">
            <v>400</v>
          </cell>
          <cell r="DD239">
            <v>48</v>
          </cell>
          <cell r="DE239">
            <v>2032</v>
          </cell>
          <cell r="DF239">
            <v>0</v>
          </cell>
          <cell r="DG239">
            <v>0</v>
          </cell>
          <cell r="DH239">
            <v>4</v>
          </cell>
          <cell r="DI239">
            <v>248</v>
          </cell>
          <cell r="DK239">
            <v>85</v>
          </cell>
          <cell r="DL239">
            <v>935</v>
          </cell>
          <cell r="DM239">
            <v>80</v>
          </cell>
          <cell r="DO239">
            <v>967</v>
          </cell>
          <cell r="DQ239">
            <v>648</v>
          </cell>
          <cell r="DR239">
            <v>594</v>
          </cell>
          <cell r="DS239">
            <v>87</v>
          </cell>
          <cell r="DT239">
            <v>16</v>
          </cell>
          <cell r="DU239">
            <v>16</v>
          </cell>
          <cell r="DV239">
            <v>16</v>
          </cell>
          <cell r="DW239">
            <v>0</v>
          </cell>
          <cell r="DX239" t="str">
            <v>наружные</v>
          </cell>
          <cell r="EE239">
            <v>32</v>
          </cell>
          <cell r="EF239">
            <v>29.44</v>
          </cell>
          <cell r="EG239">
            <v>8</v>
          </cell>
          <cell r="EH239">
            <v>38.4</v>
          </cell>
          <cell r="EI239">
            <v>7.68</v>
          </cell>
          <cell r="EK239">
            <v>11.16</v>
          </cell>
          <cell r="EL239">
            <v>4.8</v>
          </cell>
          <cell r="EM239">
            <v>17.600000000000001</v>
          </cell>
          <cell r="EN239">
            <v>9.1</v>
          </cell>
          <cell r="EO239">
            <v>0</v>
          </cell>
          <cell r="EP239">
            <v>0</v>
          </cell>
          <cell r="EQ239">
            <v>180</v>
          </cell>
          <cell r="ER239">
            <v>0</v>
          </cell>
          <cell r="ES239" t="str">
            <v>нет</v>
          </cell>
          <cell r="ET239">
            <v>0</v>
          </cell>
          <cell r="EU239">
            <v>0</v>
          </cell>
          <cell r="EV239">
            <v>1</v>
          </cell>
          <cell r="EW239">
            <v>0</v>
          </cell>
          <cell r="EX239">
            <v>0</v>
          </cell>
          <cell r="EY239">
            <v>1</v>
          </cell>
          <cell r="FH239">
            <v>0</v>
          </cell>
          <cell r="FI239">
            <v>5</v>
          </cell>
        </row>
        <row r="240">
          <cell r="A240">
            <v>27860</v>
          </cell>
          <cell r="B240" t="str">
            <v>Херсонская ул. д. 25</v>
          </cell>
          <cell r="C240" t="str">
            <v>Херсонская ул.</v>
          </cell>
          <cell r="D240">
            <v>25</v>
          </cell>
          <cell r="F240" t="str">
            <v>Протокол общего собрания собственников</v>
          </cell>
          <cell r="I240" t="str">
            <v>-</v>
          </cell>
          <cell r="K240" t="str">
            <v>-</v>
          </cell>
          <cell r="L240" t="str">
            <v>договор</v>
          </cell>
          <cell r="M240" t="str">
            <v>за счет регионального оператора</v>
          </cell>
          <cell r="N240">
            <v>1965</v>
          </cell>
          <cell r="O240">
            <v>1965</v>
          </cell>
          <cell r="P240" t="str">
            <v>II-18</v>
          </cell>
          <cell r="Q240" t="str">
            <v>МКД</v>
          </cell>
          <cell r="R240">
            <v>12</v>
          </cell>
          <cell r="S240">
            <v>12</v>
          </cell>
          <cell r="T240">
            <v>1</v>
          </cell>
          <cell r="U240">
            <v>2</v>
          </cell>
          <cell r="W240">
            <v>84</v>
          </cell>
          <cell r="X240">
            <v>84</v>
          </cell>
          <cell r="Y240">
            <v>0</v>
          </cell>
          <cell r="Z240">
            <v>0</v>
          </cell>
          <cell r="AA240">
            <v>24</v>
          </cell>
          <cell r="AB240">
            <v>25</v>
          </cell>
          <cell r="AC240">
            <v>2</v>
          </cell>
          <cell r="AD240">
            <v>24</v>
          </cell>
          <cell r="AE240">
            <v>0</v>
          </cell>
          <cell r="AF240">
            <v>1</v>
          </cell>
          <cell r="AG240">
            <v>1</v>
          </cell>
          <cell r="AH240">
            <v>3679.9</v>
          </cell>
          <cell r="AI240">
            <v>3679.9</v>
          </cell>
          <cell r="AJ240">
            <v>0</v>
          </cell>
          <cell r="AK240">
            <v>1297.8</v>
          </cell>
          <cell r="AL240">
            <v>490</v>
          </cell>
          <cell r="AM240">
            <v>164</v>
          </cell>
          <cell r="AN240">
            <v>290</v>
          </cell>
          <cell r="AP240">
            <v>421.9</v>
          </cell>
          <cell r="AQ240">
            <v>77.08</v>
          </cell>
          <cell r="AR240">
            <v>212.92000000000002</v>
          </cell>
          <cell r="AS240">
            <v>7.1999999999999993</v>
          </cell>
          <cell r="AT240" t="str">
            <v>Блочные</v>
          </cell>
          <cell r="AU240" t="str">
            <v>рубероид</v>
          </cell>
          <cell r="AV240">
            <v>84</v>
          </cell>
          <cell r="AZ240" t="str">
            <v>нет</v>
          </cell>
          <cell r="BA240" t="str">
            <v>-</v>
          </cell>
          <cell r="BB240" t="str">
            <v>-</v>
          </cell>
          <cell r="BC240" t="str">
            <v>-</v>
          </cell>
          <cell r="BD240" t="str">
            <v>-</v>
          </cell>
          <cell r="BE240" t="str">
            <v>-</v>
          </cell>
          <cell r="BF240" t="str">
            <v>-</v>
          </cell>
          <cell r="BG240" t="str">
            <v>-</v>
          </cell>
          <cell r="BH240" t="str">
            <v>-</v>
          </cell>
          <cell r="BI240" t="str">
            <v>-</v>
          </cell>
          <cell r="BJ240" t="str">
            <v>-</v>
          </cell>
          <cell r="BK240" t="str">
            <v>-</v>
          </cell>
          <cell r="BL240" t="str">
            <v>-</v>
          </cell>
          <cell r="BM240" t="str">
            <v>-</v>
          </cell>
          <cell r="BN240" t="str">
            <v>-</v>
          </cell>
          <cell r="BO240" t="str">
            <v>-</v>
          </cell>
          <cell r="BP240" t="str">
            <v>-</v>
          </cell>
          <cell r="BQ240" t="str">
            <v>ленточный</v>
          </cell>
          <cell r="BS240" t="str">
            <v>Железобетонные</v>
          </cell>
          <cell r="BT240">
            <v>5447</v>
          </cell>
          <cell r="BU240">
            <v>2</v>
          </cell>
          <cell r="BV240" t="str">
            <v>Панельные</v>
          </cell>
          <cell r="BW240">
            <v>1740</v>
          </cell>
          <cell r="BX240">
            <v>838</v>
          </cell>
          <cell r="BY240">
            <v>1667.4</v>
          </cell>
          <cell r="BZ240">
            <v>419</v>
          </cell>
          <cell r="CA240" t="str">
            <v>облицованный плиткой</v>
          </cell>
          <cell r="CB240">
            <v>2969</v>
          </cell>
          <cell r="CC240">
            <v>2519.1</v>
          </cell>
          <cell r="CD240">
            <v>1</v>
          </cell>
          <cell r="CE240">
            <v>464</v>
          </cell>
          <cell r="CF240" t="str">
            <v>не скатная</v>
          </cell>
          <cell r="CG240">
            <v>0</v>
          </cell>
          <cell r="CH240">
            <v>0</v>
          </cell>
          <cell r="CI240">
            <v>421.9</v>
          </cell>
          <cell r="CJ240" t="str">
            <v>На лестничной клетке</v>
          </cell>
          <cell r="CK240">
            <v>1</v>
          </cell>
          <cell r="CL240">
            <v>31.56</v>
          </cell>
          <cell r="CM240">
            <v>6</v>
          </cell>
          <cell r="CR240">
            <v>1.8</v>
          </cell>
          <cell r="CZ240">
            <v>1</v>
          </cell>
          <cell r="DA240">
            <v>1</v>
          </cell>
          <cell r="DB240">
            <v>126</v>
          </cell>
          <cell r="DC240">
            <v>745</v>
          </cell>
          <cell r="DD240">
            <v>85</v>
          </cell>
          <cell r="DE240">
            <v>1845</v>
          </cell>
          <cell r="DF240">
            <v>0</v>
          </cell>
          <cell r="DG240">
            <v>0</v>
          </cell>
          <cell r="DH240">
            <v>1</v>
          </cell>
          <cell r="DI240">
            <v>204</v>
          </cell>
          <cell r="DK240">
            <v>68</v>
          </cell>
          <cell r="DL240">
            <v>1232.5</v>
          </cell>
          <cell r="DM240">
            <v>84</v>
          </cell>
          <cell r="DO240">
            <v>952</v>
          </cell>
          <cell r="DQ240">
            <v>500.5</v>
          </cell>
          <cell r="DR240">
            <v>739.28</v>
          </cell>
          <cell r="DS240">
            <v>93</v>
          </cell>
          <cell r="DT240">
            <v>7</v>
          </cell>
          <cell r="DU240">
            <v>7</v>
          </cell>
          <cell r="DV240">
            <v>7</v>
          </cell>
          <cell r="DW240">
            <v>1</v>
          </cell>
          <cell r="DX240" t="str">
            <v>внутренние</v>
          </cell>
          <cell r="EE240">
            <v>12</v>
          </cell>
          <cell r="EF240">
            <v>35.74</v>
          </cell>
          <cell r="EG240">
            <v>38</v>
          </cell>
          <cell r="EH240">
            <v>182.4</v>
          </cell>
          <cell r="EI240">
            <v>5.04</v>
          </cell>
          <cell r="EK240">
            <v>2.79</v>
          </cell>
          <cell r="EL240">
            <v>2.88</v>
          </cell>
          <cell r="EM240">
            <v>29.04</v>
          </cell>
          <cell r="EN240">
            <v>9.1</v>
          </cell>
          <cell r="EO240">
            <v>10.8</v>
          </cell>
          <cell r="EP240">
            <v>0.9</v>
          </cell>
          <cell r="EQ240">
            <v>145</v>
          </cell>
          <cell r="ER240">
            <v>0.56999999999999995</v>
          </cell>
          <cell r="ES240" t="str">
            <v>на 1-м этаже</v>
          </cell>
          <cell r="ET240" t="str">
            <v>Переносной</v>
          </cell>
          <cell r="EU240">
            <v>0</v>
          </cell>
          <cell r="EV240">
            <v>1</v>
          </cell>
          <cell r="EW240">
            <v>0</v>
          </cell>
          <cell r="EX240">
            <v>0</v>
          </cell>
          <cell r="EY240">
            <v>2</v>
          </cell>
          <cell r="FH240">
            <v>1</v>
          </cell>
          <cell r="FI240">
            <v>2</v>
          </cell>
        </row>
        <row r="241">
          <cell r="A241">
            <v>27861</v>
          </cell>
          <cell r="B241" t="str">
            <v>Херсонская ул. д. 26 к. 1</v>
          </cell>
          <cell r="C241" t="str">
            <v>Херсонская ул.</v>
          </cell>
          <cell r="D241">
            <v>26</v>
          </cell>
          <cell r="E241">
            <v>1</v>
          </cell>
          <cell r="F241" t="str">
            <v>Протокол общего собрания собственников</v>
          </cell>
          <cell r="I241" t="str">
            <v>-</v>
          </cell>
          <cell r="K241" t="str">
            <v>-</v>
          </cell>
          <cell r="L241" t="str">
            <v>договор</v>
          </cell>
          <cell r="M241" t="str">
            <v>за счет регионального оператора</v>
          </cell>
          <cell r="N241">
            <v>1963</v>
          </cell>
          <cell r="O241">
            <v>1963</v>
          </cell>
          <cell r="P241" t="str">
            <v>I-510</v>
          </cell>
          <cell r="Q241" t="str">
            <v>МКД</v>
          </cell>
          <cell r="R241">
            <v>5</v>
          </cell>
          <cell r="S241">
            <v>5</v>
          </cell>
          <cell r="T241">
            <v>4</v>
          </cell>
          <cell r="W241">
            <v>80</v>
          </cell>
          <cell r="X241">
            <v>80</v>
          </cell>
          <cell r="Y241">
            <v>0</v>
          </cell>
          <cell r="Z241">
            <v>0</v>
          </cell>
          <cell r="AA241">
            <v>20</v>
          </cell>
          <cell r="AB241">
            <v>36</v>
          </cell>
          <cell r="AC241">
            <v>0</v>
          </cell>
          <cell r="AE241">
            <v>0</v>
          </cell>
          <cell r="AF241">
            <v>1</v>
          </cell>
          <cell r="AG241">
            <v>1</v>
          </cell>
          <cell r="AH241">
            <v>3530.8</v>
          </cell>
          <cell r="AI241">
            <v>3530.8</v>
          </cell>
          <cell r="AJ241">
            <v>0</v>
          </cell>
          <cell r="AK241">
            <v>2186.4</v>
          </cell>
          <cell r="AL241">
            <v>397</v>
          </cell>
          <cell r="AM241">
            <v>364</v>
          </cell>
          <cell r="AN241">
            <v>8</v>
          </cell>
          <cell r="AP241">
            <v>907.2</v>
          </cell>
          <cell r="AQ241">
            <v>148.94999999999999</v>
          </cell>
          <cell r="AR241">
            <v>215.05</v>
          </cell>
          <cell r="AS241">
            <v>0</v>
          </cell>
          <cell r="AT241" t="str">
            <v>Блочные</v>
          </cell>
          <cell r="AU241" t="str">
            <v>рубероид</v>
          </cell>
          <cell r="AV241">
            <v>80</v>
          </cell>
          <cell r="AZ241" t="str">
            <v>нет</v>
          </cell>
          <cell r="BA241" t="str">
            <v>-</v>
          </cell>
          <cell r="BB241" t="str">
            <v>-</v>
          </cell>
          <cell r="BC241" t="str">
            <v>-</v>
          </cell>
          <cell r="BD241" t="str">
            <v>-</v>
          </cell>
          <cell r="BE241" t="str">
            <v>-</v>
          </cell>
          <cell r="BF241" t="str">
            <v>-</v>
          </cell>
          <cell r="BG241" t="str">
            <v>-</v>
          </cell>
          <cell r="BH241" t="str">
            <v>-</v>
          </cell>
          <cell r="BI241" t="str">
            <v>-</v>
          </cell>
          <cell r="BJ241" t="str">
            <v>-</v>
          </cell>
          <cell r="BK241" t="str">
            <v>-</v>
          </cell>
          <cell r="BL241" t="str">
            <v>-</v>
          </cell>
          <cell r="BM241" t="str">
            <v>-</v>
          </cell>
          <cell r="BN241" t="str">
            <v>-</v>
          </cell>
          <cell r="BO241" t="str">
            <v>-</v>
          </cell>
          <cell r="BP241" t="str">
            <v>-</v>
          </cell>
          <cell r="BQ241" t="str">
            <v>ленточный</v>
          </cell>
          <cell r="BS241" t="str">
            <v>Железобетонные</v>
          </cell>
          <cell r="BT241">
            <v>7760</v>
          </cell>
          <cell r="BU241">
            <v>5</v>
          </cell>
          <cell r="BV241" t="str">
            <v>Панельные</v>
          </cell>
          <cell r="BW241">
            <v>985</v>
          </cell>
          <cell r="BX241">
            <v>394</v>
          </cell>
          <cell r="BY241">
            <v>985</v>
          </cell>
          <cell r="BZ241">
            <v>394</v>
          </cell>
          <cell r="CA241" t="str">
            <v xml:space="preserve">окрашенный </v>
          </cell>
          <cell r="CB241">
            <v>1852</v>
          </cell>
          <cell r="CC241">
            <v>1722</v>
          </cell>
          <cell r="CD241">
            <v>1</v>
          </cell>
          <cell r="CE241">
            <v>998</v>
          </cell>
          <cell r="CF241" t="str">
            <v>не скатная</v>
          </cell>
          <cell r="CG241">
            <v>160</v>
          </cell>
          <cell r="CH241">
            <v>253</v>
          </cell>
          <cell r="CI241">
            <v>907.2</v>
          </cell>
          <cell r="CK241">
            <v>0</v>
          </cell>
          <cell r="CL241">
            <v>0</v>
          </cell>
          <cell r="CM241">
            <v>0</v>
          </cell>
          <cell r="CR241">
            <v>0</v>
          </cell>
          <cell r="CZ241">
            <v>1</v>
          </cell>
          <cell r="DA241">
            <v>1</v>
          </cell>
          <cell r="DB241">
            <v>162</v>
          </cell>
          <cell r="DC241">
            <v>400</v>
          </cell>
          <cell r="DD241">
            <v>48</v>
          </cell>
          <cell r="DE241">
            <v>2032</v>
          </cell>
          <cell r="DF241">
            <v>0</v>
          </cell>
          <cell r="DG241">
            <v>0</v>
          </cell>
          <cell r="DH241">
            <v>4</v>
          </cell>
          <cell r="DI241">
            <v>248</v>
          </cell>
          <cell r="DK241">
            <v>85</v>
          </cell>
          <cell r="DL241">
            <v>935</v>
          </cell>
          <cell r="DM241">
            <v>80</v>
          </cell>
          <cell r="DO241">
            <v>967</v>
          </cell>
          <cell r="DQ241">
            <v>648</v>
          </cell>
          <cell r="DR241">
            <v>594</v>
          </cell>
          <cell r="DS241">
            <v>87</v>
          </cell>
          <cell r="DT241">
            <v>16</v>
          </cell>
          <cell r="DU241">
            <v>16</v>
          </cell>
          <cell r="DV241">
            <v>16</v>
          </cell>
          <cell r="DW241">
            <v>0</v>
          </cell>
          <cell r="DX241" t="str">
            <v>наружные</v>
          </cell>
          <cell r="EE241">
            <v>32</v>
          </cell>
          <cell r="EF241">
            <v>29.44</v>
          </cell>
          <cell r="EG241">
            <v>8</v>
          </cell>
          <cell r="EH241">
            <v>38.4</v>
          </cell>
          <cell r="EI241">
            <v>7.68</v>
          </cell>
          <cell r="EK241">
            <v>11.16</v>
          </cell>
          <cell r="EL241">
            <v>4.8</v>
          </cell>
          <cell r="EM241">
            <v>17.600000000000001</v>
          </cell>
          <cell r="EN241">
            <v>9.1</v>
          </cell>
          <cell r="EO241">
            <v>0</v>
          </cell>
          <cell r="EP241">
            <v>0</v>
          </cell>
          <cell r="EQ241">
            <v>182</v>
          </cell>
          <cell r="ER241">
            <v>0</v>
          </cell>
          <cell r="ES241" t="str">
            <v>нет</v>
          </cell>
          <cell r="ET241">
            <v>0</v>
          </cell>
          <cell r="EU241">
            <v>0</v>
          </cell>
          <cell r="EV241">
            <v>1</v>
          </cell>
          <cell r="EW241">
            <v>0</v>
          </cell>
          <cell r="EX241">
            <v>0</v>
          </cell>
          <cell r="EY241">
            <v>1</v>
          </cell>
          <cell r="FB241">
            <v>20</v>
          </cell>
          <cell r="FH241">
            <v>0</v>
          </cell>
          <cell r="FI241">
            <v>5</v>
          </cell>
        </row>
        <row r="242">
          <cell r="A242">
            <v>27862</v>
          </cell>
          <cell r="B242" t="str">
            <v>Херсонская ул. д. 26 к. 2</v>
          </cell>
          <cell r="C242" t="str">
            <v>Херсонская ул.</v>
          </cell>
          <cell r="D242">
            <v>26</v>
          </cell>
          <cell r="E242">
            <v>2</v>
          </cell>
          <cell r="F242" t="str">
            <v>Протокол общего собрания собственников</v>
          </cell>
          <cell r="I242" t="str">
            <v>-</v>
          </cell>
          <cell r="K242" t="str">
            <v>-</v>
          </cell>
          <cell r="L242" t="str">
            <v>договор</v>
          </cell>
          <cell r="M242" t="str">
            <v>за счет регионального оператора</v>
          </cell>
          <cell r="N242">
            <v>1963</v>
          </cell>
          <cell r="O242">
            <v>1963</v>
          </cell>
          <cell r="P242" t="str">
            <v>I-510</v>
          </cell>
          <cell r="Q242" t="str">
            <v>МКД</v>
          </cell>
          <cell r="R242">
            <v>5</v>
          </cell>
          <cell r="S242">
            <v>5</v>
          </cell>
          <cell r="T242">
            <v>3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15</v>
          </cell>
          <cell r="AB242">
            <v>15</v>
          </cell>
          <cell r="AC242">
            <v>0</v>
          </cell>
          <cell r="AE242">
            <v>0</v>
          </cell>
          <cell r="AF242">
            <v>1</v>
          </cell>
          <cell r="AG242">
            <v>1</v>
          </cell>
          <cell r="AH242">
            <v>2599.1999999999994</v>
          </cell>
          <cell r="AI242">
            <v>2599.1999999999994</v>
          </cell>
          <cell r="AJ242">
            <v>0</v>
          </cell>
          <cell r="AK242">
            <v>1648.4</v>
          </cell>
          <cell r="AL242">
            <v>84.6</v>
          </cell>
          <cell r="AM242">
            <v>300</v>
          </cell>
          <cell r="AN242">
            <v>6</v>
          </cell>
          <cell r="AP242">
            <v>671.2</v>
          </cell>
          <cell r="AQ242">
            <v>120.36</v>
          </cell>
          <cell r="AR242">
            <v>179.64</v>
          </cell>
          <cell r="AS242">
            <v>0</v>
          </cell>
          <cell r="AT242" t="str">
            <v>Блочные</v>
          </cell>
          <cell r="AU242" t="str">
            <v>рубероид</v>
          </cell>
          <cell r="AV242">
            <v>60</v>
          </cell>
          <cell r="AZ242" t="str">
            <v>нет</v>
          </cell>
          <cell r="BA242" t="str">
            <v>-</v>
          </cell>
          <cell r="BB242" t="str">
            <v>-</v>
          </cell>
          <cell r="BC242" t="str">
            <v>-</v>
          </cell>
          <cell r="BD242" t="str">
            <v>-</v>
          </cell>
          <cell r="BE242" t="str">
            <v>-</v>
          </cell>
          <cell r="BF242" t="str">
            <v>-</v>
          </cell>
          <cell r="BG242" t="str">
            <v>-</v>
          </cell>
          <cell r="BH242" t="str">
            <v>-</v>
          </cell>
          <cell r="BI242" t="str">
            <v>-</v>
          </cell>
          <cell r="BJ242" t="str">
            <v>-</v>
          </cell>
          <cell r="BK242" t="str">
            <v>-</v>
          </cell>
          <cell r="BL242" t="str">
            <v>-</v>
          </cell>
          <cell r="BM242" t="str">
            <v>-</v>
          </cell>
          <cell r="BN242" t="str">
            <v>-</v>
          </cell>
          <cell r="BO242" t="str">
            <v>-</v>
          </cell>
          <cell r="BP242" t="str">
            <v>-</v>
          </cell>
          <cell r="BQ242" t="str">
            <v>ленточный</v>
          </cell>
          <cell r="BS242" t="str">
            <v>Железобетонные</v>
          </cell>
          <cell r="BT242">
            <v>4320</v>
          </cell>
          <cell r="BU242">
            <v>4</v>
          </cell>
          <cell r="BV242" t="str">
            <v>Панельные</v>
          </cell>
          <cell r="BW242">
            <v>1827.5</v>
          </cell>
          <cell r="BX242">
            <v>831</v>
          </cell>
          <cell r="BY242">
            <v>827.5</v>
          </cell>
          <cell r="BZ242">
            <v>331</v>
          </cell>
          <cell r="CA242" t="str">
            <v xml:space="preserve">окрашенный </v>
          </cell>
          <cell r="CB242">
            <v>1458</v>
          </cell>
          <cell r="CC242">
            <v>1354.8</v>
          </cell>
          <cell r="CD242">
            <v>1</v>
          </cell>
          <cell r="CE242">
            <v>738</v>
          </cell>
          <cell r="CF242" t="str">
            <v>не скатная</v>
          </cell>
          <cell r="CG242">
            <v>125.1</v>
          </cell>
          <cell r="CH242">
            <v>197.9</v>
          </cell>
          <cell r="CI242">
            <v>671.2</v>
          </cell>
          <cell r="CK242">
            <v>0</v>
          </cell>
          <cell r="CL242">
            <v>0</v>
          </cell>
          <cell r="CM242">
            <v>0</v>
          </cell>
          <cell r="CR242">
            <v>0</v>
          </cell>
          <cell r="CZ242">
            <v>1</v>
          </cell>
          <cell r="DA242">
            <v>1</v>
          </cell>
          <cell r="DB242">
            <v>180</v>
          </cell>
          <cell r="DC242">
            <v>1300</v>
          </cell>
          <cell r="DD242">
            <v>33</v>
          </cell>
          <cell r="DE242">
            <v>1317.5</v>
          </cell>
          <cell r="DF242">
            <v>0</v>
          </cell>
          <cell r="DG242">
            <v>0</v>
          </cell>
          <cell r="DH242">
            <v>3</v>
          </cell>
          <cell r="DI242">
            <v>187</v>
          </cell>
          <cell r="DK242">
            <v>39</v>
          </cell>
          <cell r="DL242">
            <v>724.5</v>
          </cell>
          <cell r="DM242">
            <v>60</v>
          </cell>
          <cell r="DO242">
            <v>474.21999999999997</v>
          </cell>
          <cell r="DQ242">
            <v>666</v>
          </cell>
          <cell r="DR242">
            <v>484</v>
          </cell>
          <cell r="DS242">
            <v>87</v>
          </cell>
          <cell r="DT242">
            <v>12</v>
          </cell>
          <cell r="DU242">
            <v>12</v>
          </cell>
          <cell r="DV242">
            <v>15</v>
          </cell>
          <cell r="DW242">
            <v>0</v>
          </cell>
          <cell r="DX242" t="str">
            <v>наружные</v>
          </cell>
          <cell r="EE242">
            <v>12</v>
          </cell>
          <cell r="EF242">
            <v>22.1</v>
          </cell>
          <cell r="EG242">
            <v>6</v>
          </cell>
          <cell r="EH242">
            <v>28.799999999999997</v>
          </cell>
          <cell r="EI242">
            <v>5.76</v>
          </cell>
          <cell r="EK242">
            <v>8.370000000000001</v>
          </cell>
          <cell r="EL242">
            <v>3.5999999999999996</v>
          </cell>
          <cell r="EM242">
            <v>13.200000000000001</v>
          </cell>
          <cell r="EN242">
            <v>6.5</v>
          </cell>
          <cell r="EO242">
            <v>0</v>
          </cell>
          <cell r="EP242">
            <v>0</v>
          </cell>
          <cell r="EQ242">
            <v>157</v>
          </cell>
          <cell r="ER242">
            <v>0</v>
          </cell>
          <cell r="ES242" t="str">
            <v>нет</v>
          </cell>
          <cell r="ET242">
            <v>0</v>
          </cell>
          <cell r="EU242">
            <v>0</v>
          </cell>
          <cell r="EV242">
            <v>1</v>
          </cell>
          <cell r="EW242">
            <v>0</v>
          </cell>
          <cell r="EX242">
            <v>0</v>
          </cell>
          <cell r="EY242">
            <v>1</v>
          </cell>
          <cell r="FH242">
            <v>0</v>
          </cell>
          <cell r="FI242">
            <v>4</v>
          </cell>
        </row>
        <row r="243">
          <cell r="A243">
            <v>27863</v>
          </cell>
          <cell r="B243" t="str">
            <v>Херсонская ул. д. 28</v>
          </cell>
          <cell r="C243" t="str">
            <v>Херсонская ул.</v>
          </cell>
          <cell r="D243">
            <v>28</v>
          </cell>
          <cell r="F243" t="str">
            <v>Протокол общего собрания собственников</v>
          </cell>
          <cell r="I243" t="str">
            <v>-</v>
          </cell>
          <cell r="K243" t="str">
            <v>-</v>
          </cell>
          <cell r="L243" t="str">
            <v>договор</v>
          </cell>
          <cell r="M243" t="str">
            <v>за счет регионального оператора</v>
          </cell>
          <cell r="N243">
            <v>1963</v>
          </cell>
          <cell r="O243">
            <v>1963</v>
          </cell>
          <cell r="P243" t="str">
            <v>I-510</v>
          </cell>
          <cell r="Q243" t="str">
            <v>МКД</v>
          </cell>
          <cell r="R243">
            <v>5</v>
          </cell>
          <cell r="S243">
            <v>5</v>
          </cell>
          <cell r="T243">
            <v>4</v>
          </cell>
          <cell r="W243">
            <v>80</v>
          </cell>
          <cell r="X243">
            <v>80</v>
          </cell>
          <cell r="Y243">
            <v>0</v>
          </cell>
          <cell r="Z243">
            <v>0</v>
          </cell>
          <cell r="AA243">
            <v>20</v>
          </cell>
          <cell r="AB243">
            <v>36</v>
          </cell>
          <cell r="AC243">
            <v>0</v>
          </cell>
          <cell r="AE243">
            <v>0</v>
          </cell>
          <cell r="AF243">
            <v>1</v>
          </cell>
          <cell r="AG243">
            <v>1</v>
          </cell>
          <cell r="AH243">
            <v>3521.4</v>
          </cell>
          <cell r="AI243">
            <v>3521.4</v>
          </cell>
          <cell r="AJ243">
            <v>0</v>
          </cell>
          <cell r="AK243">
            <v>2193</v>
          </cell>
          <cell r="AL243">
            <v>397</v>
          </cell>
          <cell r="AM243">
            <v>377</v>
          </cell>
          <cell r="AN243">
            <v>0</v>
          </cell>
          <cell r="AP243">
            <v>908</v>
          </cell>
          <cell r="AQ243">
            <v>151.09</v>
          </cell>
          <cell r="AR243">
            <v>225.91</v>
          </cell>
          <cell r="AS243">
            <v>0</v>
          </cell>
          <cell r="AT243" t="str">
            <v>Блочные</v>
          </cell>
          <cell r="AU243" t="str">
            <v>рубероид</v>
          </cell>
          <cell r="AV243">
            <v>80</v>
          </cell>
          <cell r="AZ243" t="str">
            <v>нет</v>
          </cell>
          <cell r="BA243" t="str">
            <v>-</v>
          </cell>
          <cell r="BB243" t="str">
            <v>-</v>
          </cell>
          <cell r="BC243" t="str">
            <v>-</v>
          </cell>
          <cell r="BD243" t="str">
            <v>-</v>
          </cell>
          <cell r="BE243" t="str">
            <v>-</v>
          </cell>
          <cell r="BF243" t="str">
            <v>-</v>
          </cell>
          <cell r="BG243" t="str">
            <v>-</v>
          </cell>
          <cell r="BH243" t="str">
            <v>-</v>
          </cell>
          <cell r="BI243" t="str">
            <v>-</v>
          </cell>
          <cell r="BJ243" t="str">
            <v>-</v>
          </cell>
          <cell r="BK243" t="str">
            <v>-</v>
          </cell>
          <cell r="BL243" t="str">
            <v>-</v>
          </cell>
          <cell r="BM243" t="str">
            <v>-</v>
          </cell>
          <cell r="BN243" t="str">
            <v>-</v>
          </cell>
          <cell r="BO243" t="str">
            <v>-</v>
          </cell>
          <cell r="BP243" t="str">
            <v>-</v>
          </cell>
          <cell r="BQ243" t="str">
            <v>ленточный</v>
          </cell>
          <cell r="BS243" t="str">
            <v>Железобетонные</v>
          </cell>
          <cell r="BT243">
            <v>7760</v>
          </cell>
          <cell r="BU243">
            <v>5</v>
          </cell>
          <cell r="BV243" t="str">
            <v>Панельные</v>
          </cell>
          <cell r="BW243">
            <v>985</v>
          </cell>
          <cell r="BX243">
            <v>394</v>
          </cell>
          <cell r="BY243">
            <v>985</v>
          </cell>
          <cell r="BZ243">
            <v>394</v>
          </cell>
          <cell r="CA243" t="str">
            <v xml:space="preserve">окрашенный </v>
          </cell>
          <cell r="CB243">
            <v>1852</v>
          </cell>
          <cell r="CC243">
            <v>1722</v>
          </cell>
          <cell r="CD243">
            <v>1</v>
          </cell>
          <cell r="CE243">
            <v>999</v>
          </cell>
          <cell r="CF243" t="str">
            <v>не скатная</v>
          </cell>
          <cell r="CG243">
            <v>160</v>
          </cell>
          <cell r="CH243">
            <v>253</v>
          </cell>
          <cell r="CI243">
            <v>908</v>
          </cell>
          <cell r="CK243">
            <v>0</v>
          </cell>
          <cell r="CL243">
            <v>0</v>
          </cell>
          <cell r="CM243">
            <v>0</v>
          </cell>
          <cell r="CR243">
            <v>0</v>
          </cell>
          <cell r="CZ243">
            <v>1</v>
          </cell>
          <cell r="DA243">
            <v>1</v>
          </cell>
          <cell r="DB243">
            <v>162</v>
          </cell>
          <cell r="DC243">
            <v>400</v>
          </cell>
          <cell r="DD243">
            <v>48</v>
          </cell>
          <cell r="DE243">
            <v>2032</v>
          </cell>
          <cell r="DF243">
            <v>0</v>
          </cell>
          <cell r="DG243">
            <v>0</v>
          </cell>
          <cell r="DH243">
            <v>4</v>
          </cell>
          <cell r="DI243">
            <v>248</v>
          </cell>
          <cell r="DK243">
            <v>85</v>
          </cell>
          <cell r="DL243">
            <v>935</v>
          </cell>
          <cell r="DM243">
            <v>80</v>
          </cell>
          <cell r="DO243">
            <v>967</v>
          </cell>
          <cell r="DQ243">
            <v>648</v>
          </cell>
          <cell r="DR243">
            <v>594</v>
          </cell>
          <cell r="DS243">
            <v>87</v>
          </cell>
          <cell r="DT243">
            <v>16</v>
          </cell>
          <cell r="DU243">
            <v>16</v>
          </cell>
          <cell r="DV243">
            <v>16</v>
          </cell>
          <cell r="DW243">
            <v>0</v>
          </cell>
          <cell r="DX243" t="str">
            <v>наружные</v>
          </cell>
          <cell r="EE243">
            <v>32</v>
          </cell>
          <cell r="EF243">
            <v>29.44</v>
          </cell>
          <cell r="EG243">
            <v>8</v>
          </cell>
          <cell r="EH243">
            <v>38.4</v>
          </cell>
          <cell r="EI243">
            <v>7.68</v>
          </cell>
          <cell r="EK243">
            <v>11.16</v>
          </cell>
          <cell r="EL243">
            <v>4.8</v>
          </cell>
          <cell r="EM243">
            <v>17.600000000000001</v>
          </cell>
          <cell r="EN243">
            <v>9.1</v>
          </cell>
          <cell r="EO243">
            <v>0</v>
          </cell>
          <cell r="EP243">
            <v>0</v>
          </cell>
          <cell r="EQ243">
            <v>204</v>
          </cell>
          <cell r="ER243">
            <v>0</v>
          </cell>
          <cell r="ES243" t="str">
            <v>нет</v>
          </cell>
          <cell r="ET243">
            <v>0</v>
          </cell>
          <cell r="EU243">
            <v>0</v>
          </cell>
          <cell r="EV243">
            <v>1</v>
          </cell>
          <cell r="EW243">
            <v>0</v>
          </cell>
          <cell r="EX243">
            <v>0</v>
          </cell>
          <cell r="EY243">
            <v>1</v>
          </cell>
          <cell r="FH243">
            <v>0</v>
          </cell>
          <cell r="FI243">
            <v>5</v>
          </cell>
        </row>
        <row r="244">
          <cell r="A244">
            <v>27864</v>
          </cell>
          <cell r="B244" t="str">
            <v>Херсонская ул. д. 29</v>
          </cell>
          <cell r="C244" t="str">
            <v>Херсонская ул.</v>
          </cell>
          <cell r="D244">
            <v>29</v>
          </cell>
          <cell r="F244" t="str">
            <v>Протокол общего собрания собственников</v>
          </cell>
          <cell r="I244" t="str">
            <v>-</v>
          </cell>
          <cell r="K244" t="str">
            <v>-</v>
          </cell>
          <cell r="L244" t="str">
            <v>договор</v>
          </cell>
          <cell r="M244" t="str">
            <v>за счет регионального оператора</v>
          </cell>
          <cell r="N244">
            <v>1965</v>
          </cell>
          <cell r="O244">
            <v>1965</v>
          </cell>
          <cell r="P244" t="str">
            <v>II-18</v>
          </cell>
          <cell r="Q244" t="str">
            <v>МКД</v>
          </cell>
          <cell r="R244">
            <v>12</v>
          </cell>
          <cell r="S244">
            <v>12</v>
          </cell>
          <cell r="T244">
            <v>1</v>
          </cell>
          <cell r="U244">
            <v>2</v>
          </cell>
          <cell r="W244">
            <v>84</v>
          </cell>
          <cell r="X244">
            <v>84</v>
          </cell>
          <cell r="Y244">
            <v>0</v>
          </cell>
          <cell r="Z244">
            <v>0</v>
          </cell>
          <cell r="AA244">
            <v>24</v>
          </cell>
          <cell r="AB244">
            <v>25</v>
          </cell>
          <cell r="AC244">
            <v>2</v>
          </cell>
          <cell r="AD244">
            <v>24</v>
          </cell>
          <cell r="AE244">
            <v>0</v>
          </cell>
          <cell r="AF244">
            <v>1</v>
          </cell>
          <cell r="AG244">
            <v>1</v>
          </cell>
          <cell r="AH244">
            <v>3690.9999999999977</v>
          </cell>
          <cell r="AI244">
            <v>3690.9999999999977</v>
          </cell>
          <cell r="AJ244">
            <v>0</v>
          </cell>
          <cell r="AK244">
            <v>1331</v>
          </cell>
          <cell r="AL244">
            <v>490</v>
          </cell>
          <cell r="AM244">
            <v>255</v>
          </cell>
          <cell r="AN244">
            <v>235</v>
          </cell>
          <cell r="AP244">
            <v>420.5</v>
          </cell>
          <cell r="AQ244">
            <v>80.86</v>
          </cell>
          <cell r="AR244">
            <v>260.14</v>
          </cell>
          <cell r="AS244">
            <v>7.1999999999999993</v>
          </cell>
          <cell r="AT244" t="str">
            <v>Блочные</v>
          </cell>
          <cell r="AU244" t="str">
            <v>рулонная</v>
          </cell>
          <cell r="AV244">
            <v>84</v>
          </cell>
          <cell r="AZ244" t="str">
            <v>нет</v>
          </cell>
          <cell r="BA244" t="str">
            <v>-</v>
          </cell>
          <cell r="BB244" t="str">
            <v>-</v>
          </cell>
          <cell r="BC244" t="str">
            <v>-</v>
          </cell>
          <cell r="BD244" t="str">
            <v>-</v>
          </cell>
          <cell r="BE244" t="str">
            <v>-</v>
          </cell>
          <cell r="BF244" t="str">
            <v>-</v>
          </cell>
          <cell r="BG244" t="str">
            <v>-</v>
          </cell>
          <cell r="BH244" t="str">
            <v>-</v>
          </cell>
          <cell r="BI244" t="str">
            <v>-</v>
          </cell>
          <cell r="BJ244" t="str">
            <v>-</v>
          </cell>
          <cell r="BK244" t="str">
            <v>-</v>
          </cell>
          <cell r="BL244" t="str">
            <v>-</v>
          </cell>
          <cell r="BM244" t="str">
            <v>-</v>
          </cell>
          <cell r="BN244" t="str">
            <v>-</v>
          </cell>
          <cell r="BO244" t="str">
            <v>-</v>
          </cell>
          <cell r="BP244" t="str">
            <v>-</v>
          </cell>
          <cell r="BQ244" t="str">
            <v>ленточный</v>
          </cell>
          <cell r="BS244" t="str">
            <v>Железобетонные</v>
          </cell>
          <cell r="BT244">
            <v>5447</v>
          </cell>
          <cell r="BU244">
            <v>2</v>
          </cell>
          <cell r="BV244" t="str">
            <v>Панельные</v>
          </cell>
          <cell r="BW244">
            <v>1740</v>
          </cell>
          <cell r="BX244">
            <v>838</v>
          </cell>
          <cell r="BY244">
            <v>1667.4</v>
          </cell>
          <cell r="BZ244">
            <v>419</v>
          </cell>
          <cell r="CA244" t="str">
            <v xml:space="preserve">окрашенный </v>
          </cell>
          <cell r="CB244">
            <v>2969</v>
          </cell>
          <cell r="CC244">
            <v>2519.1</v>
          </cell>
          <cell r="CD244">
            <v>1</v>
          </cell>
          <cell r="CE244">
            <v>463</v>
          </cell>
          <cell r="CF244" t="str">
            <v>не скатная</v>
          </cell>
          <cell r="CG244">
            <v>0</v>
          </cell>
          <cell r="CH244">
            <v>0</v>
          </cell>
          <cell r="CI244">
            <v>420.5</v>
          </cell>
          <cell r="CJ244" t="str">
            <v>На лестничной клетке</v>
          </cell>
          <cell r="CK244">
            <v>1</v>
          </cell>
          <cell r="CL244">
            <v>31.56</v>
          </cell>
          <cell r="CM244">
            <v>6</v>
          </cell>
          <cell r="CR244">
            <v>3.2</v>
          </cell>
          <cell r="CZ244">
            <v>1</v>
          </cell>
          <cell r="DA244">
            <v>1</v>
          </cell>
          <cell r="DB244">
            <v>126</v>
          </cell>
          <cell r="DC244">
            <v>745</v>
          </cell>
          <cell r="DD244">
            <v>85</v>
          </cell>
          <cell r="DE244">
            <v>1845</v>
          </cell>
          <cell r="DF244">
            <v>0</v>
          </cell>
          <cell r="DG244">
            <v>0</v>
          </cell>
          <cell r="DH244">
            <v>1</v>
          </cell>
          <cell r="DI244">
            <v>204</v>
          </cell>
          <cell r="DK244">
            <v>68</v>
          </cell>
          <cell r="DL244">
            <v>1232.5</v>
          </cell>
          <cell r="DM244">
            <v>84</v>
          </cell>
          <cell r="DO244">
            <v>952</v>
          </cell>
          <cell r="DQ244">
            <v>500.5</v>
          </cell>
          <cell r="DR244">
            <v>739.28</v>
          </cell>
          <cell r="DS244">
            <v>93</v>
          </cell>
          <cell r="DT244">
            <v>7</v>
          </cell>
          <cell r="DU244">
            <v>7</v>
          </cell>
          <cell r="DV244">
            <v>7</v>
          </cell>
          <cell r="DW244">
            <v>1</v>
          </cell>
          <cell r="DX244" t="str">
            <v>внутренние</v>
          </cell>
          <cell r="EE244">
            <v>12</v>
          </cell>
          <cell r="EF244">
            <v>35.74</v>
          </cell>
          <cell r="EG244">
            <v>38</v>
          </cell>
          <cell r="EH244">
            <v>182.4</v>
          </cell>
          <cell r="EI244">
            <v>5.04</v>
          </cell>
          <cell r="EK244">
            <v>2.79</v>
          </cell>
          <cell r="EL244">
            <v>2.88</v>
          </cell>
          <cell r="EM244">
            <v>29.04</v>
          </cell>
          <cell r="EN244">
            <v>9.1</v>
          </cell>
          <cell r="EO244">
            <v>10.8</v>
          </cell>
          <cell r="EP244">
            <v>2</v>
          </cell>
          <cell r="EQ244">
            <v>143</v>
          </cell>
          <cell r="ER244">
            <v>0.56999999999999995</v>
          </cell>
          <cell r="ES244" t="str">
            <v>на 1-м этаже</v>
          </cell>
          <cell r="ET244" t="str">
            <v>Переносной</v>
          </cell>
          <cell r="EU244">
            <v>0</v>
          </cell>
          <cell r="EV244">
            <v>1</v>
          </cell>
          <cell r="EW244">
            <v>0</v>
          </cell>
          <cell r="EX244">
            <v>0</v>
          </cell>
          <cell r="EY244">
            <v>2</v>
          </cell>
          <cell r="FH244">
            <v>1</v>
          </cell>
          <cell r="FI244">
            <v>2</v>
          </cell>
        </row>
        <row r="245">
          <cell r="A245">
            <v>27865</v>
          </cell>
          <cell r="B245" t="str">
            <v>Херсонская ул. д. 30 к. 1</v>
          </cell>
          <cell r="C245" t="str">
            <v>Херсонская ул.</v>
          </cell>
          <cell r="D245">
            <v>30</v>
          </cell>
          <cell r="E245">
            <v>1</v>
          </cell>
          <cell r="F245" t="str">
            <v>Протокол общего собрания собственников</v>
          </cell>
          <cell r="I245" t="str">
            <v>-</v>
          </cell>
          <cell r="K245" t="str">
            <v>-</v>
          </cell>
          <cell r="L245" t="str">
            <v>договор</v>
          </cell>
          <cell r="M245" t="str">
            <v>за счет регионального оператора</v>
          </cell>
          <cell r="N245">
            <v>1962</v>
          </cell>
          <cell r="O245">
            <v>1962</v>
          </cell>
          <cell r="P245" t="str">
            <v>I-510</v>
          </cell>
          <cell r="Q245" t="str">
            <v>МКД</v>
          </cell>
          <cell r="R245">
            <v>5</v>
          </cell>
          <cell r="S245">
            <v>5</v>
          </cell>
          <cell r="T245">
            <v>4</v>
          </cell>
          <cell r="W245">
            <v>80</v>
          </cell>
          <cell r="X245">
            <v>80</v>
          </cell>
          <cell r="Y245">
            <v>0</v>
          </cell>
          <cell r="Z245">
            <v>0</v>
          </cell>
          <cell r="AA245">
            <v>20</v>
          </cell>
          <cell r="AB245">
            <v>36</v>
          </cell>
          <cell r="AC245">
            <v>0</v>
          </cell>
          <cell r="AE245">
            <v>0</v>
          </cell>
          <cell r="AF245">
            <v>1</v>
          </cell>
          <cell r="AG245">
            <v>1</v>
          </cell>
          <cell r="AH245">
            <v>3506.4</v>
          </cell>
          <cell r="AI245">
            <v>3506.4</v>
          </cell>
          <cell r="AJ245">
            <v>0</v>
          </cell>
          <cell r="AK245">
            <v>2207.4</v>
          </cell>
          <cell r="AL245">
            <v>397</v>
          </cell>
          <cell r="AM245">
            <v>380</v>
          </cell>
          <cell r="AN245">
            <v>7</v>
          </cell>
          <cell r="AP245">
            <v>910.2</v>
          </cell>
          <cell r="AQ245">
            <v>151.59</v>
          </cell>
          <cell r="AR245">
            <v>228.41</v>
          </cell>
          <cell r="AS245">
            <v>0</v>
          </cell>
          <cell r="AT245" t="str">
            <v>Блочные</v>
          </cell>
          <cell r="AU245" t="str">
            <v>рубероид</v>
          </cell>
          <cell r="AV245">
            <v>80</v>
          </cell>
          <cell r="AZ245" t="str">
            <v>нет</v>
          </cell>
          <cell r="BA245" t="str">
            <v>-</v>
          </cell>
          <cell r="BB245" t="str">
            <v>-</v>
          </cell>
          <cell r="BC245" t="str">
            <v>-</v>
          </cell>
          <cell r="BD245" t="str">
            <v>-</v>
          </cell>
          <cell r="BE245" t="str">
            <v>-</v>
          </cell>
          <cell r="BF245" t="str">
            <v>-</v>
          </cell>
          <cell r="BG245" t="str">
            <v>-</v>
          </cell>
          <cell r="BH245" t="str">
            <v>-</v>
          </cell>
          <cell r="BI245" t="str">
            <v>-</v>
          </cell>
          <cell r="BJ245" t="str">
            <v>-</v>
          </cell>
          <cell r="BK245" t="str">
            <v>-</v>
          </cell>
          <cell r="BL245" t="str">
            <v>-</v>
          </cell>
          <cell r="BM245" t="str">
            <v>-</v>
          </cell>
          <cell r="BN245" t="str">
            <v>-</v>
          </cell>
          <cell r="BO245" t="str">
            <v>-</v>
          </cell>
          <cell r="BP245" t="str">
            <v>-</v>
          </cell>
          <cell r="BQ245" t="str">
            <v>ленточный</v>
          </cell>
          <cell r="BS245" t="str">
            <v>Железобетонные</v>
          </cell>
          <cell r="BT245">
            <v>7760</v>
          </cell>
          <cell r="BU245">
            <v>5</v>
          </cell>
          <cell r="BV245" t="str">
            <v>Панельные</v>
          </cell>
          <cell r="BW245">
            <v>985</v>
          </cell>
          <cell r="BX245">
            <v>394</v>
          </cell>
          <cell r="BY245">
            <v>985</v>
          </cell>
          <cell r="BZ245">
            <v>394</v>
          </cell>
          <cell r="CA245" t="str">
            <v xml:space="preserve">окрашенный </v>
          </cell>
          <cell r="CB245">
            <v>1852</v>
          </cell>
          <cell r="CC245">
            <v>1722</v>
          </cell>
          <cell r="CD245">
            <v>1</v>
          </cell>
          <cell r="CE245">
            <v>1001</v>
          </cell>
          <cell r="CF245" t="str">
            <v>не скатная</v>
          </cell>
          <cell r="CG245">
            <v>160</v>
          </cell>
          <cell r="CH245">
            <v>253</v>
          </cell>
          <cell r="CI245">
            <v>910.2</v>
          </cell>
          <cell r="CK245">
            <v>0</v>
          </cell>
          <cell r="CL245">
            <v>0</v>
          </cell>
          <cell r="CM245">
            <v>0</v>
          </cell>
          <cell r="CR245">
            <v>0</v>
          </cell>
          <cell r="CZ245">
            <v>1</v>
          </cell>
          <cell r="DA245">
            <v>1</v>
          </cell>
          <cell r="DB245">
            <v>162</v>
          </cell>
          <cell r="DC245">
            <v>400</v>
          </cell>
          <cell r="DD245">
            <v>48</v>
          </cell>
          <cell r="DE245">
            <v>2032</v>
          </cell>
          <cell r="DF245">
            <v>0</v>
          </cell>
          <cell r="DG245">
            <v>0</v>
          </cell>
          <cell r="DH245">
            <v>4</v>
          </cell>
          <cell r="DI245">
            <v>248</v>
          </cell>
          <cell r="DK245">
            <v>85</v>
          </cell>
          <cell r="DL245">
            <v>935</v>
          </cell>
          <cell r="DM245">
            <v>80</v>
          </cell>
          <cell r="DO245">
            <v>967</v>
          </cell>
          <cell r="DQ245">
            <v>648</v>
          </cell>
          <cell r="DR245">
            <v>594</v>
          </cell>
          <cell r="DS245">
            <v>87</v>
          </cell>
          <cell r="DT245">
            <v>16</v>
          </cell>
          <cell r="DU245">
            <v>16</v>
          </cell>
          <cell r="DV245">
            <v>16</v>
          </cell>
          <cell r="DW245">
            <v>0</v>
          </cell>
          <cell r="DX245" t="str">
            <v>наружные</v>
          </cell>
          <cell r="EE245">
            <v>32</v>
          </cell>
          <cell r="EF245">
            <v>29.44</v>
          </cell>
          <cell r="EG245">
            <v>8</v>
          </cell>
          <cell r="EH245">
            <v>38.4</v>
          </cell>
          <cell r="EI245">
            <v>7.68</v>
          </cell>
          <cell r="EK245">
            <v>11.16</v>
          </cell>
          <cell r="EL245">
            <v>4.8</v>
          </cell>
          <cell r="EM245">
            <v>17.600000000000001</v>
          </cell>
          <cell r="EN245">
            <v>9.1</v>
          </cell>
          <cell r="EO245">
            <v>0</v>
          </cell>
          <cell r="EP245">
            <v>0</v>
          </cell>
          <cell r="EQ245">
            <v>233</v>
          </cell>
          <cell r="ER245">
            <v>0</v>
          </cell>
          <cell r="ES245" t="str">
            <v>нет</v>
          </cell>
          <cell r="ET245">
            <v>0</v>
          </cell>
          <cell r="EU245">
            <v>0</v>
          </cell>
          <cell r="EV245">
            <v>1</v>
          </cell>
          <cell r="EW245">
            <v>0</v>
          </cell>
          <cell r="EX245">
            <v>0</v>
          </cell>
          <cell r="EY245">
            <v>1</v>
          </cell>
          <cell r="FH245">
            <v>0</v>
          </cell>
          <cell r="FI245">
            <v>5</v>
          </cell>
        </row>
        <row r="246">
          <cell r="A246">
            <v>27866</v>
          </cell>
          <cell r="B246" t="str">
            <v>Херсонская ул. д. 31</v>
          </cell>
          <cell r="C246" t="str">
            <v>Херсонская ул.</v>
          </cell>
          <cell r="D246">
            <v>31</v>
          </cell>
          <cell r="F246" t="str">
            <v>Протокол общего собрания собственников</v>
          </cell>
          <cell r="I246" t="str">
            <v>-</v>
          </cell>
          <cell r="K246" t="str">
            <v>-</v>
          </cell>
          <cell r="L246" t="str">
            <v>договор</v>
          </cell>
          <cell r="M246" t="str">
            <v>за счет регионального оператора</v>
          </cell>
          <cell r="N246">
            <v>1965</v>
          </cell>
          <cell r="O246">
            <v>1965</v>
          </cell>
          <cell r="P246" t="str">
            <v>II-18</v>
          </cell>
          <cell r="Q246" t="str">
            <v>МКД</v>
          </cell>
          <cell r="R246">
            <v>12</v>
          </cell>
          <cell r="S246">
            <v>12</v>
          </cell>
          <cell r="T246">
            <v>1</v>
          </cell>
          <cell r="U246">
            <v>2</v>
          </cell>
          <cell r="W246">
            <v>84</v>
          </cell>
          <cell r="X246">
            <v>84</v>
          </cell>
          <cell r="Y246">
            <v>0</v>
          </cell>
          <cell r="Z246">
            <v>0</v>
          </cell>
          <cell r="AA246">
            <v>24</v>
          </cell>
          <cell r="AB246">
            <v>25</v>
          </cell>
          <cell r="AC246">
            <v>2</v>
          </cell>
          <cell r="AD246">
            <v>24</v>
          </cell>
          <cell r="AE246">
            <v>0</v>
          </cell>
          <cell r="AF246">
            <v>1</v>
          </cell>
          <cell r="AG246">
            <v>1</v>
          </cell>
          <cell r="AH246">
            <v>3652.5000000000014</v>
          </cell>
          <cell r="AI246">
            <v>3652.5000000000014</v>
          </cell>
          <cell r="AJ246">
            <v>0</v>
          </cell>
          <cell r="AK246">
            <v>1323.8</v>
          </cell>
          <cell r="AL246">
            <v>490</v>
          </cell>
          <cell r="AM246">
            <v>252</v>
          </cell>
          <cell r="AN246">
            <v>225</v>
          </cell>
          <cell r="AP246">
            <v>423.4</v>
          </cell>
          <cell r="AQ246">
            <v>81.259999999999991</v>
          </cell>
          <cell r="AR246">
            <v>170.74</v>
          </cell>
          <cell r="AS246">
            <v>7.1999999999999993</v>
          </cell>
          <cell r="AT246" t="str">
            <v>Блочные</v>
          </cell>
          <cell r="AU246" t="str">
            <v>рулонная</v>
          </cell>
          <cell r="AV246">
            <v>84</v>
          </cell>
          <cell r="AZ246" t="str">
            <v>нет</v>
          </cell>
          <cell r="BA246" t="str">
            <v>-</v>
          </cell>
          <cell r="BB246" t="str">
            <v>-</v>
          </cell>
          <cell r="BC246" t="str">
            <v>-</v>
          </cell>
          <cell r="BD246" t="str">
            <v>-</v>
          </cell>
          <cell r="BE246" t="str">
            <v>-</v>
          </cell>
          <cell r="BF246" t="str">
            <v>-</v>
          </cell>
          <cell r="BG246" t="str">
            <v>-</v>
          </cell>
          <cell r="BH246" t="str">
            <v>-</v>
          </cell>
          <cell r="BI246" t="str">
            <v>-</v>
          </cell>
          <cell r="BJ246" t="str">
            <v>-</v>
          </cell>
          <cell r="BK246" t="str">
            <v>-</v>
          </cell>
          <cell r="BL246" t="str">
            <v>-</v>
          </cell>
          <cell r="BM246" t="str">
            <v>-</v>
          </cell>
          <cell r="BN246" t="str">
            <v>-</v>
          </cell>
          <cell r="BO246" t="str">
            <v>-</v>
          </cell>
          <cell r="BP246" t="str">
            <v>-</v>
          </cell>
          <cell r="BQ246" t="str">
            <v>ленточный</v>
          </cell>
          <cell r="BS246" t="str">
            <v>Железобетонные</v>
          </cell>
          <cell r="BT246">
            <v>5447</v>
          </cell>
          <cell r="BU246">
            <v>2</v>
          </cell>
          <cell r="BV246" t="str">
            <v>Панельные</v>
          </cell>
          <cell r="BW246">
            <v>1740</v>
          </cell>
          <cell r="BX246">
            <v>838</v>
          </cell>
          <cell r="BY246">
            <v>1667.4</v>
          </cell>
          <cell r="BZ246">
            <v>419</v>
          </cell>
          <cell r="CA246" t="str">
            <v xml:space="preserve">окрашенный </v>
          </cell>
          <cell r="CB246">
            <v>2969</v>
          </cell>
          <cell r="CC246">
            <v>2519.1</v>
          </cell>
          <cell r="CD246">
            <v>1</v>
          </cell>
          <cell r="CE246">
            <v>465</v>
          </cell>
          <cell r="CF246" t="str">
            <v>не скатная</v>
          </cell>
          <cell r="CG246">
            <v>0</v>
          </cell>
          <cell r="CH246">
            <v>0</v>
          </cell>
          <cell r="CI246">
            <v>423.4</v>
          </cell>
          <cell r="CJ246" t="str">
            <v>На лестничной клетке</v>
          </cell>
          <cell r="CK246">
            <v>1</v>
          </cell>
          <cell r="CL246">
            <v>31.56</v>
          </cell>
          <cell r="CM246">
            <v>6</v>
          </cell>
          <cell r="CR246">
            <v>3</v>
          </cell>
          <cell r="CZ246">
            <v>1</v>
          </cell>
          <cell r="DA246">
            <v>1</v>
          </cell>
          <cell r="DB246">
            <v>126</v>
          </cell>
          <cell r="DC246">
            <v>745</v>
          </cell>
          <cell r="DD246">
            <v>85</v>
          </cell>
          <cell r="DE246">
            <v>1845</v>
          </cell>
          <cell r="DF246">
            <v>0</v>
          </cell>
          <cell r="DG246">
            <v>0</v>
          </cell>
          <cell r="DH246">
            <v>1</v>
          </cell>
          <cell r="DI246">
            <v>204</v>
          </cell>
          <cell r="DK246">
            <v>68</v>
          </cell>
          <cell r="DL246">
            <v>1232.5</v>
          </cell>
          <cell r="DM246">
            <v>84</v>
          </cell>
          <cell r="DO246">
            <v>952</v>
          </cell>
          <cell r="DQ246">
            <v>500.5</v>
          </cell>
          <cell r="DR246">
            <v>739.28</v>
          </cell>
          <cell r="DS246">
            <v>93</v>
          </cell>
          <cell r="DT246">
            <v>7</v>
          </cell>
          <cell r="DU246">
            <v>7</v>
          </cell>
          <cell r="DV246">
            <v>7</v>
          </cell>
          <cell r="DW246">
            <v>1</v>
          </cell>
          <cell r="DX246" t="str">
            <v>внутренние</v>
          </cell>
          <cell r="EE246">
            <v>12</v>
          </cell>
          <cell r="EF246">
            <v>35.74</v>
          </cell>
          <cell r="EG246">
            <v>38</v>
          </cell>
          <cell r="EH246">
            <v>182.4</v>
          </cell>
          <cell r="EI246">
            <v>5.04</v>
          </cell>
          <cell r="EK246">
            <v>2.79</v>
          </cell>
          <cell r="EL246">
            <v>2.88</v>
          </cell>
          <cell r="EM246">
            <v>29.04</v>
          </cell>
          <cell r="EN246">
            <v>9.1</v>
          </cell>
          <cell r="EO246">
            <v>10.8</v>
          </cell>
          <cell r="EP246">
            <v>0</v>
          </cell>
          <cell r="EQ246">
            <v>149</v>
          </cell>
          <cell r="ER246">
            <v>0.59</v>
          </cell>
          <cell r="ES246" t="str">
            <v>на 1-м этаже</v>
          </cell>
          <cell r="ET246" t="str">
            <v>Переносной</v>
          </cell>
          <cell r="EU246">
            <v>0</v>
          </cell>
          <cell r="EV246">
            <v>1</v>
          </cell>
          <cell r="EW246">
            <v>0</v>
          </cell>
          <cell r="EX246">
            <v>0</v>
          </cell>
          <cell r="EY246">
            <v>2</v>
          </cell>
          <cell r="FH246">
            <v>1</v>
          </cell>
          <cell r="FI246">
            <v>2</v>
          </cell>
        </row>
        <row r="247">
          <cell r="A247">
            <v>27867</v>
          </cell>
          <cell r="B247" t="str">
            <v>Херсонская ул. д. 32 к. 1</v>
          </cell>
          <cell r="C247" t="str">
            <v>Херсонская ул.</v>
          </cell>
          <cell r="D247">
            <v>32</v>
          </cell>
          <cell r="E247">
            <v>1</v>
          </cell>
          <cell r="F247" t="str">
            <v>Протокол общего собрания собственников</v>
          </cell>
          <cell r="I247" t="str">
            <v>-</v>
          </cell>
          <cell r="K247" t="str">
            <v>-</v>
          </cell>
          <cell r="L247" t="str">
            <v>договор</v>
          </cell>
          <cell r="M247" t="str">
            <v>за счет регионального оператора</v>
          </cell>
          <cell r="N247">
            <v>1962</v>
          </cell>
          <cell r="O247">
            <v>1962</v>
          </cell>
          <cell r="P247" t="str">
            <v>I-510</v>
          </cell>
          <cell r="Q247" t="str">
            <v>МКД</v>
          </cell>
          <cell r="R247">
            <v>5</v>
          </cell>
          <cell r="S247">
            <v>5</v>
          </cell>
          <cell r="T247">
            <v>4</v>
          </cell>
          <cell r="W247">
            <v>80</v>
          </cell>
          <cell r="X247">
            <v>80</v>
          </cell>
          <cell r="Y247">
            <v>0</v>
          </cell>
          <cell r="Z247">
            <v>0</v>
          </cell>
          <cell r="AA247">
            <v>20</v>
          </cell>
          <cell r="AB247">
            <v>36</v>
          </cell>
          <cell r="AC247">
            <v>0</v>
          </cell>
          <cell r="AD247">
            <v>24</v>
          </cell>
          <cell r="AE247">
            <v>0</v>
          </cell>
          <cell r="AF247">
            <v>1</v>
          </cell>
          <cell r="AG247">
            <v>1</v>
          </cell>
          <cell r="AH247">
            <v>3542.9</v>
          </cell>
          <cell r="AI247">
            <v>3542.9</v>
          </cell>
          <cell r="AJ247">
            <v>0</v>
          </cell>
          <cell r="AK247">
            <v>2146.4</v>
          </cell>
          <cell r="AL247">
            <v>393.2</v>
          </cell>
          <cell r="AM247">
            <v>346</v>
          </cell>
          <cell r="AN247">
            <v>246</v>
          </cell>
          <cell r="AP247">
            <v>900.2</v>
          </cell>
          <cell r="AQ247">
            <v>139.73999999999998</v>
          </cell>
          <cell r="AR247">
            <v>206.26000000000002</v>
          </cell>
          <cell r="AS247">
            <v>0</v>
          </cell>
          <cell r="AT247" t="str">
            <v>Блочные</v>
          </cell>
          <cell r="AU247" t="str">
            <v>рубероид</v>
          </cell>
          <cell r="AV247">
            <v>80</v>
          </cell>
          <cell r="AZ247" t="str">
            <v>нет</v>
          </cell>
          <cell r="BA247" t="str">
            <v>-</v>
          </cell>
          <cell r="BB247" t="str">
            <v>-</v>
          </cell>
          <cell r="BC247" t="str">
            <v>-</v>
          </cell>
          <cell r="BD247" t="str">
            <v>-</v>
          </cell>
          <cell r="BE247" t="str">
            <v>-</v>
          </cell>
          <cell r="BF247" t="str">
            <v>-</v>
          </cell>
          <cell r="BG247" t="str">
            <v>-</v>
          </cell>
          <cell r="BH247" t="str">
            <v>-</v>
          </cell>
          <cell r="BI247" t="str">
            <v>-</v>
          </cell>
          <cell r="BJ247" t="str">
            <v>-</v>
          </cell>
          <cell r="BK247" t="str">
            <v>-</v>
          </cell>
          <cell r="BL247" t="str">
            <v>-</v>
          </cell>
          <cell r="BM247" t="str">
            <v>-</v>
          </cell>
          <cell r="BN247" t="str">
            <v>-</v>
          </cell>
          <cell r="BO247" t="str">
            <v>-</v>
          </cell>
          <cell r="BP247" t="str">
            <v>-</v>
          </cell>
          <cell r="BQ247" t="str">
            <v>ленточный</v>
          </cell>
          <cell r="BS247" t="str">
            <v>Железобетонные</v>
          </cell>
          <cell r="BT247">
            <v>7760</v>
          </cell>
          <cell r="BU247">
            <v>5</v>
          </cell>
          <cell r="BV247" t="str">
            <v>Панельные</v>
          </cell>
          <cell r="BW247">
            <v>985</v>
          </cell>
          <cell r="BX247">
            <v>394</v>
          </cell>
          <cell r="BY247">
            <v>985</v>
          </cell>
          <cell r="BZ247">
            <v>394</v>
          </cell>
          <cell r="CA247" t="str">
            <v xml:space="preserve">окрашенный </v>
          </cell>
          <cell r="CB247">
            <v>1852</v>
          </cell>
          <cell r="CC247">
            <v>1722</v>
          </cell>
          <cell r="CD247">
            <v>1</v>
          </cell>
          <cell r="CE247">
            <v>990</v>
          </cell>
          <cell r="CF247" t="str">
            <v>не скатная</v>
          </cell>
          <cell r="CG247">
            <v>160</v>
          </cell>
          <cell r="CH247">
            <v>253</v>
          </cell>
          <cell r="CI247">
            <v>900.2</v>
          </cell>
          <cell r="CK247">
            <v>0</v>
          </cell>
          <cell r="CL247">
            <v>0</v>
          </cell>
          <cell r="CM247">
            <v>0</v>
          </cell>
          <cell r="CR247">
            <v>0</v>
          </cell>
          <cell r="CZ247">
            <v>1</v>
          </cell>
          <cell r="DA247">
            <v>1</v>
          </cell>
          <cell r="DB247">
            <v>162</v>
          </cell>
          <cell r="DC247">
            <v>400</v>
          </cell>
          <cell r="DD247">
            <v>48</v>
          </cell>
          <cell r="DE247">
            <v>2032</v>
          </cell>
          <cell r="DF247">
            <v>0</v>
          </cell>
          <cell r="DG247">
            <v>0</v>
          </cell>
          <cell r="DH247">
            <v>4</v>
          </cell>
          <cell r="DI247">
            <v>248</v>
          </cell>
          <cell r="DK247">
            <v>85</v>
          </cell>
          <cell r="DL247">
            <v>935</v>
          </cell>
          <cell r="DM247">
            <v>80</v>
          </cell>
          <cell r="DO247">
            <v>967</v>
          </cell>
          <cell r="DQ247">
            <v>648</v>
          </cell>
          <cell r="DR247">
            <v>594</v>
          </cell>
          <cell r="DS247">
            <v>87</v>
          </cell>
          <cell r="DT247">
            <v>16</v>
          </cell>
          <cell r="DU247">
            <v>16</v>
          </cell>
          <cell r="DV247">
            <v>16</v>
          </cell>
          <cell r="DW247">
            <v>0</v>
          </cell>
          <cell r="DX247" t="str">
            <v>наружные</v>
          </cell>
          <cell r="EE247">
            <v>32</v>
          </cell>
          <cell r="EF247">
            <v>29.44</v>
          </cell>
          <cell r="EG247">
            <v>8</v>
          </cell>
          <cell r="EH247">
            <v>38.4</v>
          </cell>
          <cell r="EI247">
            <v>7.68</v>
          </cell>
          <cell r="EK247">
            <v>11.16</v>
          </cell>
          <cell r="EL247">
            <v>4.8</v>
          </cell>
          <cell r="EM247">
            <v>17.600000000000001</v>
          </cell>
          <cell r="EN247">
            <v>9.1</v>
          </cell>
          <cell r="EO247">
            <v>0</v>
          </cell>
          <cell r="EP247">
            <v>0</v>
          </cell>
          <cell r="EQ247">
            <v>210</v>
          </cell>
          <cell r="ER247">
            <v>0</v>
          </cell>
          <cell r="ES247" t="str">
            <v>нет</v>
          </cell>
          <cell r="ET247">
            <v>0</v>
          </cell>
          <cell r="EU247">
            <v>0</v>
          </cell>
          <cell r="EV247">
            <v>1</v>
          </cell>
          <cell r="EW247">
            <v>0</v>
          </cell>
          <cell r="EX247">
            <v>0</v>
          </cell>
          <cell r="EY247">
            <v>1</v>
          </cell>
          <cell r="FH247">
            <v>0</v>
          </cell>
          <cell r="FI247">
            <v>5</v>
          </cell>
        </row>
        <row r="248">
          <cell r="A248">
            <v>27868</v>
          </cell>
          <cell r="B248" t="str">
            <v>Херсонская ул. д. 32 к. 2</v>
          </cell>
          <cell r="C248" t="str">
            <v>Херсонская ул.</v>
          </cell>
          <cell r="D248">
            <v>32</v>
          </cell>
          <cell r="E248">
            <v>2</v>
          </cell>
          <cell r="F248" t="str">
            <v>Протокол общего собрания собственников</v>
          </cell>
          <cell r="I248" t="str">
            <v>-</v>
          </cell>
          <cell r="K248" t="str">
            <v>-</v>
          </cell>
          <cell r="L248" t="str">
            <v>договор</v>
          </cell>
          <cell r="M248" t="str">
            <v>за счет регионального оператора</v>
          </cell>
          <cell r="N248">
            <v>1962</v>
          </cell>
          <cell r="O248">
            <v>1962</v>
          </cell>
          <cell r="P248" t="str">
            <v>I-510</v>
          </cell>
          <cell r="Q248" t="str">
            <v>МКД</v>
          </cell>
          <cell r="R248">
            <v>5</v>
          </cell>
          <cell r="S248">
            <v>5</v>
          </cell>
          <cell r="T248">
            <v>3</v>
          </cell>
          <cell r="W248">
            <v>60</v>
          </cell>
          <cell r="X248">
            <v>60</v>
          </cell>
          <cell r="Y248">
            <v>0</v>
          </cell>
          <cell r="Z248">
            <v>0</v>
          </cell>
          <cell r="AA248">
            <v>15</v>
          </cell>
          <cell r="AB248">
            <v>15</v>
          </cell>
          <cell r="AC248">
            <v>0</v>
          </cell>
          <cell r="AE248">
            <v>0</v>
          </cell>
          <cell r="AF248">
            <v>1</v>
          </cell>
          <cell r="AG248">
            <v>1</v>
          </cell>
          <cell r="AH248">
            <v>2562.8000000000002</v>
          </cell>
          <cell r="AI248">
            <v>2562.8000000000002</v>
          </cell>
          <cell r="AJ248">
            <v>0</v>
          </cell>
          <cell r="AK248">
            <v>1575.4</v>
          </cell>
          <cell r="AL248">
            <v>84.6</v>
          </cell>
          <cell r="AM248">
            <v>256</v>
          </cell>
          <cell r="AN248">
            <v>0</v>
          </cell>
          <cell r="AP248">
            <v>659.7</v>
          </cell>
          <cell r="AQ248">
            <v>102.22999999999999</v>
          </cell>
          <cell r="AR248">
            <v>153.77000000000001</v>
          </cell>
          <cell r="AS248">
            <v>0</v>
          </cell>
          <cell r="AT248" t="str">
            <v>Блочные</v>
          </cell>
          <cell r="AU248" t="str">
            <v>рубероид</v>
          </cell>
          <cell r="AV248">
            <v>60</v>
          </cell>
          <cell r="AZ248" t="str">
            <v>нет</v>
          </cell>
          <cell r="BA248" t="str">
            <v>-</v>
          </cell>
          <cell r="BB248" t="str">
            <v>-</v>
          </cell>
          <cell r="BC248" t="str">
            <v>-</v>
          </cell>
          <cell r="BD248" t="str">
            <v>-</v>
          </cell>
          <cell r="BE248" t="str">
            <v>-</v>
          </cell>
          <cell r="BF248" t="str">
            <v>-</v>
          </cell>
          <cell r="BG248" t="str">
            <v>-</v>
          </cell>
          <cell r="BH248" t="str">
            <v>-</v>
          </cell>
          <cell r="BI248" t="str">
            <v>-</v>
          </cell>
          <cell r="BJ248" t="str">
            <v>-</v>
          </cell>
          <cell r="BK248" t="str">
            <v>-</v>
          </cell>
          <cell r="BL248" t="str">
            <v>-</v>
          </cell>
          <cell r="BM248" t="str">
            <v>-</v>
          </cell>
          <cell r="BN248" t="str">
            <v>-</v>
          </cell>
          <cell r="BO248" t="str">
            <v>-</v>
          </cell>
          <cell r="BP248" t="str">
            <v>-</v>
          </cell>
          <cell r="BQ248" t="str">
            <v>ленточный</v>
          </cell>
          <cell r="BS248" t="str">
            <v>Железобетонные</v>
          </cell>
          <cell r="BT248">
            <v>4320</v>
          </cell>
          <cell r="BU248">
            <v>4</v>
          </cell>
          <cell r="BV248" t="str">
            <v>Панельные</v>
          </cell>
          <cell r="BW248">
            <v>1827.5</v>
          </cell>
          <cell r="BX248">
            <v>831</v>
          </cell>
          <cell r="BY248">
            <v>827.5</v>
          </cell>
          <cell r="BZ248">
            <v>331</v>
          </cell>
          <cell r="CA248" t="str">
            <v xml:space="preserve">окрашенный </v>
          </cell>
          <cell r="CB248">
            <v>1458</v>
          </cell>
          <cell r="CC248">
            <v>1354.8</v>
          </cell>
          <cell r="CD248">
            <v>1</v>
          </cell>
          <cell r="CE248">
            <v>726</v>
          </cell>
          <cell r="CF248" t="str">
            <v>не скатная</v>
          </cell>
          <cell r="CG248">
            <v>125.1</v>
          </cell>
          <cell r="CH248">
            <v>197.9</v>
          </cell>
          <cell r="CI248">
            <v>659.7</v>
          </cell>
          <cell r="CK248">
            <v>0</v>
          </cell>
          <cell r="CL248">
            <v>0</v>
          </cell>
          <cell r="CM248">
            <v>0</v>
          </cell>
          <cell r="CR248">
            <v>0</v>
          </cell>
          <cell r="CZ248">
            <v>1</v>
          </cell>
          <cell r="DA248">
            <v>1</v>
          </cell>
          <cell r="DB248">
            <v>180</v>
          </cell>
          <cell r="DC248">
            <v>1300</v>
          </cell>
          <cell r="DD248">
            <v>33</v>
          </cell>
          <cell r="DE248">
            <v>1317.5</v>
          </cell>
          <cell r="DF248">
            <v>0</v>
          </cell>
          <cell r="DG248">
            <v>0</v>
          </cell>
          <cell r="DH248">
            <v>3</v>
          </cell>
          <cell r="DI248">
            <v>187</v>
          </cell>
          <cell r="DK248">
            <v>39</v>
          </cell>
          <cell r="DL248">
            <v>724.5</v>
          </cell>
          <cell r="DM248">
            <v>60</v>
          </cell>
          <cell r="DO248">
            <v>474.21999999999997</v>
          </cell>
          <cell r="DQ248">
            <v>666</v>
          </cell>
          <cell r="DR248">
            <v>484</v>
          </cell>
          <cell r="DS248">
            <v>87</v>
          </cell>
          <cell r="DT248">
            <v>12</v>
          </cell>
          <cell r="DU248">
            <v>12</v>
          </cell>
          <cell r="DV248">
            <v>15</v>
          </cell>
          <cell r="DW248">
            <v>0</v>
          </cell>
          <cell r="DX248" t="str">
            <v>наружные</v>
          </cell>
          <cell r="EE248">
            <v>12</v>
          </cell>
          <cell r="EF248">
            <v>22.1</v>
          </cell>
          <cell r="EG248">
            <v>6</v>
          </cell>
          <cell r="EH248">
            <v>28.799999999999997</v>
          </cell>
          <cell r="EI248">
            <v>5.76</v>
          </cell>
          <cell r="EK248">
            <v>8.370000000000001</v>
          </cell>
          <cell r="EL248">
            <v>3.5999999999999996</v>
          </cell>
          <cell r="EM248">
            <v>13.200000000000001</v>
          </cell>
          <cell r="EN248">
            <v>6.5</v>
          </cell>
          <cell r="EO248">
            <v>0</v>
          </cell>
          <cell r="EP248">
            <v>0</v>
          </cell>
          <cell r="EQ248">
            <v>158</v>
          </cell>
          <cell r="ER248">
            <v>0</v>
          </cell>
          <cell r="ES248" t="str">
            <v>нет</v>
          </cell>
          <cell r="ET248">
            <v>0</v>
          </cell>
          <cell r="EU248">
            <v>0</v>
          </cell>
          <cell r="EV248">
            <v>1</v>
          </cell>
          <cell r="EW248">
            <v>0</v>
          </cell>
          <cell r="EX248">
            <v>0</v>
          </cell>
          <cell r="EY248">
            <v>1</v>
          </cell>
          <cell r="FH248">
            <v>0</v>
          </cell>
          <cell r="FI248">
            <v>4</v>
          </cell>
        </row>
        <row r="249">
          <cell r="A249">
            <v>27869</v>
          </cell>
          <cell r="B249" t="str">
            <v>Херсонская ул. д. 33</v>
          </cell>
          <cell r="C249" t="str">
            <v>Херсонская ул.</v>
          </cell>
          <cell r="D249">
            <v>33</v>
          </cell>
          <cell r="F249" t="str">
            <v>Протокол общего собрания собственников</v>
          </cell>
          <cell r="I249" t="str">
            <v>-</v>
          </cell>
          <cell r="K249" t="str">
            <v>-</v>
          </cell>
          <cell r="L249" t="str">
            <v>договор</v>
          </cell>
          <cell r="M249" t="str">
            <v>за счет регионального оператора</v>
          </cell>
          <cell r="N249">
            <v>1965</v>
          </cell>
          <cell r="O249">
            <v>1965</v>
          </cell>
          <cell r="P249" t="str">
            <v>II-18</v>
          </cell>
          <cell r="Q249" t="str">
            <v>МКД</v>
          </cell>
          <cell r="R249">
            <v>12</v>
          </cell>
          <cell r="S249">
            <v>12</v>
          </cell>
          <cell r="T249">
            <v>1</v>
          </cell>
          <cell r="U249">
            <v>2</v>
          </cell>
          <cell r="W249">
            <v>84</v>
          </cell>
          <cell r="X249">
            <v>83</v>
          </cell>
          <cell r="Y249">
            <v>1</v>
          </cell>
          <cell r="Z249">
            <v>0</v>
          </cell>
          <cell r="AA249">
            <v>24</v>
          </cell>
          <cell r="AB249">
            <v>25</v>
          </cell>
          <cell r="AC249">
            <v>2</v>
          </cell>
          <cell r="AD249">
            <v>24</v>
          </cell>
          <cell r="AE249">
            <v>0</v>
          </cell>
          <cell r="AF249">
            <v>1</v>
          </cell>
          <cell r="AG249">
            <v>1</v>
          </cell>
          <cell r="AH249">
            <v>3683.5</v>
          </cell>
          <cell r="AI249">
            <v>3649.5</v>
          </cell>
          <cell r="AJ249">
            <v>34</v>
          </cell>
          <cell r="AK249">
            <v>1341.4</v>
          </cell>
          <cell r="AL249">
            <v>490</v>
          </cell>
          <cell r="AM249">
            <v>252</v>
          </cell>
          <cell r="AN249">
            <v>233</v>
          </cell>
          <cell r="AP249">
            <v>428.2</v>
          </cell>
          <cell r="AQ249">
            <v>81.22999999999999</v>
          </cell>
          <cell r="AR249">
            <v>170.77</v>
          </cell>
          <cell r="AS249">
            <v>7.1999999999999993</v>
          </cell>
          <cell r="AT249" t="str">
            <v>Блочные</v>
          </cell>
          <cell r="AU249" t="str">
            <v>рулонная</v>
          </cell>
          <cell r="AV249">
            <v>83</v>
          </cell>
          <cell r="AZ249" t="str">
            <v>нет</v>
          </cell>
          <cell r="BA249" t="str">
            <v>-</v>
          </cell>
          <cell r="BB249" t="str">
            <v>-</v>
          </cell>
          <cell r="BC249" t="str">
            <v>-</v>
          </cell>
          <cell r="BD249" t="str">
            <v>-</v>
          </cell>
          <cell r="BE249" t="str">
            <v>-</v>
          </cell>
          <cell r="BF249" t="str">
            <v>-</v>
          </cell>
          <cell r="BG249" t="str">
            <v>-</v>
          </cell>
          <cell r="BH249" t="str">
            <v>-</v>
          </cell>
          <cell r="BI249" t="str">
            <v>-</v>
          </cell>
          <cell r="BJ249" t="str">
            <v>-</v>
          </cell>
          <cell r="BK249" t="str">
            <v>-</v>
          </cell>
          <cell r="BL249" t="str">
            <v>-</v>
          </cell>
          <cell r="BM249" t="str">
            <v>-</v>
          </cell>
          <cell r="BN249" t="str">
            <v>-</v>
          </cell>
          <cell r="BO249" t="str">
            <v>-</v>
          </cell>
          <cell r="BP249" t="str">
            <v>-</v>
          </cell>
          <cell r="BQ249" t="str">
            <v>ленточный</v>
          </cell>
          <cell r="BS249" t="str">
            <v>Железобетонные</v>
          </cell>
          <cell r="BT249">
            <v>5447</v>
          </cell>
          <cell r="BU249">
            <v>2</v>
          </cell>
          <cell r="BV249" t="str">
            <v>Панельные</v>
          </cell>
          <cell r="BW249">
            <v>1740</v>
          </cell>
          <cell r="BX249">
            <v>838</v>
          </cell>
          <cell r="BY249">
            <v>1667.4</v>
          </cell>
          <cell r="BZ249">
            <v>419</v>
          </cell>
          <cell r="CA249" t="str">
            <v xml:space="preserve">окрашенный </v>
          </cell>
          <cell r="CB249">
            <v>2969</v>
          </cell>
          <cell r="CC249">
            <v>2519.1</v>
          </cell>
          <cell r="CD249">
            <v>1</v>
          </cell>
          <cell r="CE249">
            <v>471</v>
          </cell>
          <cell r="CF249" t="str">
            <v>не скатная</v>
          </cell>
          <cell r="CG249">
            <v>0</v>
          </cell>
          <cell r="CH249">
            <v>0</v>
          </cell>
          <cell r="CI249">
            <v>428.2</v>
          </cell>
          <cell r="CJ249" t="str">
            <v>На лестничной клетке</v>
          </cell>
          <cell r="CK249">
            <v>1</v>
          </cell>
          <cell r="CL249">
            <v>31.56</v>
          </cell>
          <cell r="CM249">
            <v>6</v>
          </cell>
          <cell r="CR249">
            <v>3.2</v>
          </cell>
          <cell r="CZ249">
            <v>1</v>
          </cell>
          <cell r="DA249">
            <v>1</v>
          </cell>
          <cell r="DB249">
            <v>126</v>
          </cell>
          <cell r="DC249">
            <v>745</v>
          </cell>
          <cell r="DD249">
            <v>85</v>
          </cell>
          <cell r="DE249">
            <v>1845</v>
          </cell>
          <cell r="DF249">
            <v>0</v>
          </cell>
          <cell r="DG249">
            <v>0</v>
          </cell>
          <cell r="DH249">
            <v>1</v>
          </cell>
          <cell r="DI249">
            <v>204</v>
          </cell>
          <cell r="DK249">
            <v>68</v>
          </cell>
          <cell r="DL249">
            <v>1232.5</v>
          </cell>
          <cell r="DM249">
            <v>83</v>
          </cell>
          <cell r="DO249">
            <v>952</v>
          </cell>
          <cell r="DQ249">
            <v>500.5</v>
          </cell>
          <cell r="DR249">
            <v>739.28</v>
          </cell>
          <cell r="DS249">
            <v>93</v>
          </cell>
          <cell r="DT249">
            <v>7</v>
          </cell>
          <cell r="DU249">
            <v>7</v>
          </cell>
          <cell r="DV249">
            <v>7</v>
          </cell>
          <cell r="DW249">
            <v>1</v>
          </cell>
          <cell r="DX249" t="str">
            <v>внутренние</v>
          </cell>
          <cell r="EE249">
            <v>12</v>
          </cell>
          <cell r="EF249">
            <v>35.74</v>
          </cell>
          <cell r="EG249">
            <v>38</v>
          </cell>
          <cell r="EH249">
            <v>182.4</v>
          </cell>
          <cell r="EI249">
            <v>5.04</v>
          </cell>
          <cell r="EK249">
            <v>2.79</v>
          </cell>
          <cell r="EL249">
            <v>2.88</v>
          </cell>
          <cell r="EM249">
            <v>29.04</v>
          </cell>
          <cell r="EN249">
            <v>9.1</v>
          </cell>
          <cell r="EO249">
            <v>10.8</v>
          </cell>
          <cell r="EP249">
            <v>1</v>
          </cell>
          <cell r="EQ249">
            <v>171</v>
          </cell>
          <cell r="ER249">
            <v>0.68</v>
          </cell>
          <cell r="ES249" t="str">
            <v>на 1-м этаже</v>
          </cell>
          <cell r="ET249" t="str">
            <v>Переносной</v>
          </cell>
          <cell r="EU249">
            <v>0</v>
          </cell>
          <cell r="EV249">
            <v>1</v>
          </cell>
          <cell r="EW249">
            <v>0</v>
          </cell>
          <cell r="EX249">
            <v>0</v>
          </cell>
          <cell r="EY249">
            <v>2</v>
          </cell>
          <cell r="FH249">
            <v>1</v>
          </cell>
          <cell r="FI249">
            <v>2</v>
          </cell>
        </row>
        <row r="250">
          <cell r="A250">
            <v>27870</v>
          </cell>
          <cell r="B250" t="str">
            <v>Херсонская ул. д. 34 к. 1</v>
          </cell>
          <cell r="C250" t="str">
            <v>Херсонская ул.</v>
          </cell>
          <cell r="D250">
            <v>34</v>
          </cell>
          <cell r="E250">
            <v>1</v>
          </cell>
          <cell r="F250" t="str">
            <v>Протокол общего собрания собственников</v>
          </cell>
          <cell r="I250" t="str">
            <v>-</v>
          </cell>
          <cell r="K250" t="str">
            <v>-</v>
          </cell>
          <cell r="L250" t="str">
            <v>договор</v>
          </cell>
          <cell r="M250" t="str">
            <v>за счет регионального оператора</v>
          </cell>
          <cell r="N250">
            <v>1962</v>
          </cell>
          <cell r="O250">
            <v>1962</v>
          </cell>
          <cell r="P250" t="str">
            <v>I-510</v>
          </cell>
          <cell r="Q250" t="str">
            <v>МКД</v>
          </cell>
          <cell r="R250">
            <v>5</v>
          </cell>
          <cell r="S250">
            <v>5</v>
          </cell>
          <cell r="T250">
            <v>4</v>
          </cell>
          <cell r="W250">
            <v>81</v>
          </cell>
          <cell r="X250">
            <v>80</v>
          </cell>
          <cell r="Y250">
            <v>1</v>
          </cell>
          <cell r="Z250">
            <v>1</v>
          </cell>
          <cell r="AA250">
            <v>20</v>
          </cell>
          <cell r="AB250">
            <v>36</v>
          </cell>
          <cell r="AC250">
            <v>0</v>
          </cell>
          <cell r="AE250">
            <v>0</v>
          </cell>
          <cell r="AF250">
            <v>1</v>
          </cell>
          <cell r="AG250">
            <v>1</v>
          </cell>
          <cell r="AH250">
            <v>3509</v>
          </cell>
          <cell r="AI250">
            <v>3503.8</v>
          </cell>
          <cell r="AJ250">
            <v>5.2</v>
          </cell>
          <cell r="AK250">
            <v>2175.4</v>
          </cell>
          <cell r="AL250">
            <v>397</v>
          </cell>
          <cell r="AM250">
            <v>375</v>
          </cell>
          <cell r="AN250">
            <v>0</v>
          </cell>
          <cell r="AP250">
            <v>900.2</v>
          </cell>
          <cell r="AQ250">
            <v>150.36000000000001</v>
          </cell>
          <cell r="AR250">
            <v>224.64</v>
          </cell>
          <cell r="AS250">
            <v>0</v>
          </cell>
          <cell r="AT250" t="str">
            <v>Блочные</v>
          </cell>
          <cell r="AU250" t="str">
            <v>рубероид</v>
          </cell>
          <cell r="AV250">
            <v>80</v>
          </cell>
          <cell r="AZ250" t="str">
            <v>нет</v>
          </cell>
          <cell r="BA250" t="str">
            <v>-</v>
          </cell>
          <cell r="BB250" t="str">
            <v>-</v>
          </cell>
          <cell r="BC250" t="str">
            <v>-</v>
          </cell>
          <cell r="BD250" t="str">
            <v>-</v>
          </cell>
          <cell r="BE250" t="str">
            <v>-</v>
          </cell>
          <cell r="BF250" t="str">
            <v>-</v>
          </cell>
          <cell r="BG250" t="str">
            <v>-</v>
          </cell>
          <cell r="BH250" t="str">
            <v>-</v>
          </cell>
          <cell r="BI250" t="str">
            <v>-</v>
          </cell>
          <cell r="BJ250" t="str">
            <v>-</v>
          </cell>
          <cell r="BK250" t="str">
            <v>-</v>
          </cell>
          <cell r="BL250" t="str">
            <v>-</v>
          </cell>
          <cell r="BM250" t="str">
            <v>-</v>
          </cell>
          <cell r="BN250" t="str">
            <v>-</v>
          </cell>
          <cell r="BO250" t="str">
            <v>-</v>
          </cell>
          <cell r="BP250" t="str">
            <v>-</v>
          </cell>
          <cell r="BQ250" t="str">
            <v>ленточный</v>
          </cell>
          <cell r="BS250" t="str">
            <v>Железобетонные</v>
          </cell>
          <cell r="BT250">
            <v>7760</v>
          </cell>
          <cell r="BU250">
            <v>5</v>
          </cell>
          <cell r="BV250" t="str">
            <v>Панельные</v>
          </cell>
          <cell r="BW250">
            <v>985</v>
          </cell>
          <cell r="BX250">
            <v>394</v>
          </cell>
          <cell r="BY250">
            <v>985</v>
          </cell>
          <cell r="BZ250">
            <v>394</v>
          </cell>
          <cell r="CA250" t="str">
            <v xml:space="preserve">окрашенный </v>
          </cell>
          <cell r="CB250">
            <v>1852</v>
          </cell>
          <cell r="CC250">
            <v>1722</v>
          </cell>
          <cell r="CD250">
            <v>1</v>
          </cell>
          <cell r="CE250">
            <v>990</v>
          </cell>
          <cell r="CF250" t="str">
            <v>не скатная</v>
          </cell>
          <cell r="CG250">
            <v>160</v>
          </cell>
          <cell r="CH250">
            <v>253</v>
          </cell>
          <cell r="CI250">
            <v>900.2</v>
          </cell>
          <cell r="CK250">
            <v>0</v>
          </cell>
          <cell r="CL250">
            <v>0</v>
          </cell>
          <cell r="CM250">
            <v>0</v>
          </cell>
          <cell r="CR250">
            <v>0</v>
          </cell>
          <cell r="CZ250">
            <v>1</v>
          </cell>
          <cell r="DA250">
            <v>1</v>
          </cell>
          <cell r="DB250">
            <v>162</v>
          </cell>
          <cell r="DC250">
            <v>400</v>
          </cell>
          <cell r="DD250">
            <v>48</v>
          </cell>
          <cell r="DE250">
            <v>2032</v>
          </cell>
          <cell r="DF250">
            <v>0</v>
          </cell>
          <cell r="DG250">
            <v>0</v>
          </cell>
          <cell r="DH250">
            <v>4</v>
          </cell>
          <cell r="DI250">
            <v>248</v>
          </cell>
          <cell r="DK250">
            <v>85</v>
          </cell>
          <cell r="DL250">
            <v>935</v>
          </cell>
          <cell r="DM250">
            <v>80</v>
          </cell>
          <cell r="DO250">
            <v>967</v>
          </cell>
          <cell r="DQ250">
            <v>648</v>
          </cell>
          <cell r="DR250">
            <v>594</v>
          </cell>
          <cell r="DS250">
            <v>87</v>
          </cell>
          <cell r="DT250">
            <v>16</v>
          </cell>
          <cell r="DU250">
            <v>16</v>
          </cell>
          <cell r="DV250">
            <v>16</v>
          </cell>
          <cell r="DW250">
            <v>0</v>
          </cell>
          <cell r="DX250" t="str">
            <v>наружные</v>
          </cell>
          <cell r="EE250">
            <v>32</v>
          </cell>
          <cell r="EF250">
            <v>29.44</v>
          </cell>
          <cell r="EG250">
            <v>8</v>
          </cell>
          <cell r="EH250">
            <v>38.4</v>
          </cell>
          <cell r="EI250">
            <v>7.68</v>
          </cell>
          <cell r="EK250">
            <v>11.16</v>
          </cell>
          <cell r="EL250">
            <v>4.8</v>
          </cell>
          <cell r="EM250">
            <v>17.600000000000001</v>
          </cell>
          <cell r="EN250">
            <v>9.1</v>
          </cell>
          <cell r="EO250">
            <v>0</v>
          </cell>
          <cell r="EP250">
            <v>0</v>
          </cell>
          <cell r="EQ250">
            <v>209</v>
          </cell>
          <cell r="ER250">
            <v>0</v>
          </cell>
          <cell r="ES250" t="str">
            <v>нет</v>
          </cell>
          <cell r="ET250">
            <v>0</v>
          </cell>
          <cell r="EU250">
            <v>0</v>
          </cell>
          <cell r="EV250">
            <v>1</v>
          </cell>
          <cell r="EW250">
            <v>0</v>
          </cell>
          <cell r="EX250">
            <v>0</v>
          </cell>
          <cell r="EY250">
            <v>1</v>
          </cell>
          <cell r="FH250">
            <v>0</v>
          </cell>
          <cell r="FI250">
            <v>5</v>
          </cell>
        </row>
        <row r="251">
          <cell r="A251">
            <v>27871</v>
          </cell>
          <cell r="B251" t="str">
            <v>Херсонская ул. д. 35</v>
          </cell>
          <cell r="C251" t="str">
            <v>Херсонская ул.</v>
          </cell>
          <cell r="D251">
            <v>35</v>
          </cell>
          <cell r="F251" t="str">
            <v>Протокол общего собрания собственников</v>
          </cell>
          <cell r="I251" t="str">
            <v>-</v>
          </cell>
          <cell r="K251" t="str">
            <v>-</v>
          </cell>
          <cell r="L251" t="str">
            <v>договор</v>
          </cell>
          <cell r="M251" t="str">
            <v>за счет регионального оператора</v>
          </cell>
          <cell r="N251">
            <v>1965</v>
          </cell>
          <cell r="O251">
            <v>1965</v>
          </cell>
          <cell r="P251" t="str">
            <v>II-18</v>
          </cell>
          <cell r="Q251" t="str">
            <v>МКД</v>
          </cell>
          <cell r="R251">
            <v>12</v>
          </cell>
          <cell r="S251">
            <v>12</v>
          </cell>
          <cell r="T251">
            <v>1</v>
          </cell>
          <cell r="U251">
            <v>2</v>
          </cell>
          <cell r="W251">
            <v>84</v>
          </cell>
          <cell r="X251">
            <v>84</v>
          </cell>
          <cell r="Y251">
            <v>0</v>
          </cell>
          <cell r="Z251">
            <v>0</v>
          </cell>
          <cell r="AA251">
            <v>24</v>
          </cell>
          <cell r="AB251">
            <v>25</v>
          </cell>
          <cell r="AC251">
            <v>2</v>
          </cell>
          <cell r="AD251">
            <v>24</v>
          </cell>
          <cell r="AE251">
            <v>0</v>
          </cell>
          <cell r="AF251">
            <v>1</v>
          </cell>
          <cell r="AG251">
            <v>1</v>
          </cell>
          <cell r="AH251">
            <v>3689</v>
          </cell>
          <cell r="AI251">
            <v>3689</v>
          </cell>
          <cell r="AJ251">
            <v>0</v>
          </cell>
          <cell r="AK251">
            <v>1359.2</v>
          </cell>
          <cell r="AL251">
            <v>490</v>
          </cell>
          <cell r="AM251">
            <v>265</v>
          </cell>
          <cell r="AN251">
            <v>244</v>
          </cell>
          <cell r="AP251">
            <v>425.1</v>
          </cell>
          <cell r="AQ251">
            <v>86.82</v>
          </cell>
          <cell r="AR251">
            <v>249.18</v>
          </cell>
          <cell r="AS251">
            <v>7.1999999999999993</v>
          </cell>
          <cell r="AT251" t="str">
            <v>Блочные</v>
          </cell>
          <cell r="AU251" t="str">
            <v>рулонная</v>
          </cell>
          <cell r="AV251">
            <v>84</v>
          </cell>
          <cell r="AZ251" t="str">
            <v>нет</v>
          </cell>
          <cell r="BA251" t="str">
            <v>-</v>
          </cell>
          <cell r="BB251" t="str">
            <v>-</v>
          </cell>
          <cell r="BC251" t="str">
            <v>-</v>
          </cell>
          <cell r="BD251" t="str">
            <v>-</v>
          </cell>
          <cell r="BE251" t="str">
            <v>-</v>
          </cell>
          <cell r="BF251" t="str">
            <v>-</v>
          </cell>
          <cell r="BG251" t="str">
            <v>-</v>
          </cell>
          <cell r="BH251" t="str">
            <v>-</v>
          </cell>
          <cell r="BI251" t="str">
            <v>-</v>
          </cell>
          <cell r="BJ251" t="str">
            <v>-</v>
          </cell>
          <cell r="BK251" t="str">
            <v>-</v>
          </cell>
          <cell r="BL251" t="str">
            <v>-</v>
          </cell>
          <cell r="BM251" t="str">
            <v>-</v>
          </cell>
          <cell r="BN251" t="str">
            <v>-</v>
          </cell>
          <cell r="BO251" t="str">
            <v>-</v>
          </cell>
          <cell r="BP251" t="str">
            <v>-</v>
          </cell>
          <cell r="BQ251" t="str">
            <v>ленточный</v>
          </cell>
          <cell r="BS251" t="str">
            <v>Железобетонные</v>
          </cell>
          <cell r="BT251">
            <v>5447</v>
          </cell>
          <cell r="BU251">
            <v>2</v>
          </cell>
          <cell r="BV251" t="str">
            <v>Панельные</v>
          </cell>
          <cell r="BW251">
            <v>1740</v>
          </cell>
          <cell r="BX251">
            <v>838</v>
          </cell>
          <cell r="BY251">
            <v>1667.4</v>
          </cell>
          <cell r="BZ251">
            <v>419</v>
          </cell>
          <cell r="CA251" t="str">
            <v xml:space="preserve">окрашенный </v>
          </cell>
          <cell r="CB251">
            <v>2969</v>
          </cell>
          <cell r="CC251">
            <v>2519.1</v>
          </cell>
          <cell r="CD251">
            <v>1</v>
          </cell>
          <cell r="CE251">
            <v>468</v>
          </cell>
          <cell r="CF251" t="str">
            <v>не скатная</v>
          </cell>
          <cell r="CG251">
            <v>0</v>
          </cell>
          <cell r="CH251">
            <v>0</v>
          </cell>
          <cell r="CI251">
            <v>425.1</v>
          </cell>
          <cell r="CJ251" t="str">
            <v>На лестничной клетке</v>
          </cell>
          <cell r="CK251">
            <v>1</v>
          </cell>
          <cell r="CL251">
            <v>31.56</v>
          </cell>
          <cell r="CM251">
            <v>6</v>
          </cell>
          <cell r="CR251">
            <v>3.2</v>
          </cell>
          <cell r="CZ251">
            <v>1</v>
          </cell>
          <cell r="DA251">
            <v>1</v>
          </cell>
          <cell r="DB251">
            <v>126</v>
          </cell>
          <cell r="DC251">
            <v>745</v>
          </cell>
          <cell r="DD251">
            <v>85</v>
          </cell>
          <cell r="DE251">
            <v>1845</v>
          </cell>
          <cell r="DF251">
            <v>0</v>
          </cell>
          <cell r="DG251">
            <v>0</v>
          </cell>
          <cell r="DH251">
            <v>1</v>
          </cell>
          <cell r="DI251">
            <v>204</v>
          </cell>
          <cell r="DK251">
            <v>68</v>
          </cell>
          <cell r="DL251">
            <v>1232.5</v>
          </cell>
          <cell r="DM251">
            <v>84</v>
          </cell>
          <cell r="DO251">
            <v>952</v>
          </cell>
          <cell r="DQ251">
            <v>500.5</v>
          </cell>
          <cell r="DR251">
            <v>739.28</v>
          </cell>
          <cell r="DS251">
            <v>93</v>
          </cell>
          <cell r="DT251">
            <v>7</v>
          </cell>
          <cell r="DU251">
            <v>7</v>
          </cell>
          <cell r="DV251">
            <v>7</v>
          </cell>
          <cell r="DW251">
            <v>1</v>
          </cell>
          <cell r="DX251" t="str">
            <v>внутренние</v>
          </cell>
          <cell r="EE251">
            <v>12</v>
          </cell>
          <cell r="EF251">
            <v>35.74</v>
          </cell>
          <cell r="EG251">
            <v>38</v>
          </cell>
          <cell r="EH251">
            <v>182.4</v>
          </cell>
          <cell r="EI251">
            <v>5.04</v>
          </cell>
          <cell r="EK251">
            <v>2.79</v>
          </cell>
          <cell r="EL251">
            <v>2.88</v>
          </cell>
          <cell r="EM251">
            <v>29.04</v>
          </cell>
          <cell r="EN251">
            <v>9.1</v>
          </cell>
          <cell r="EO251">
            <v>10.8</v>
          </cell>
          <cell r="EP251">
            <v>1.7</v>
          </cell>
          <cell r="EQ251">
            <v>166</v>
          </cell>
          <cell r="ER251">
            <v>0.66</v>
          </cell>
          <cell r="ES251" t="str">
            <v>на 1-м этаже</v>
          </cell>
          <cell r="ET251" t="str">
            <v>Переносной</v>
          </cell>
          <cell r="EU251">
            <v>0</v>
          </cell>
          <cell r="EV251">
            <v>1</v>
          </cell>
          <cell r="EW251">
            <v>0</v>
          </cell>
          <cell r="EX251">
            <v>0</v>
          </cell>
          <cell r="EY251">
            <v>2</v>
          </cell>
          <cell r="FH251">
            <v>1</v>
          </cell>
          <cell r="FI251">
            <v>2</v>
          </cell>
        </row>
        <row r="252">
          <cell r="A252">
            <v>27872</v>
          </cell>
          <cell r="B252" t="str">
            <v>Херсонская ул. д. 36 к. 1</v>
          </cell>
          <cell r="C252" t="str">
            <v>Херсонская ул.</v>
          </cell>
          <cell r="D252">
            <v>36</v>
          </cell>
          <cell r="E252">
            <v>1</v>
          </cell>
          <cell r="F252" t="str">
            <v>Протокол общего собрания собственников</v>
          </cell>
          <cell r="I252" t="str">
            <v>-</v>
          </cell>
          <cell r="K252" t="str">
            <v>-</v>
          </cell>
          <cell r="L252" t="str">
            <v>договор</v>
          </cell>
          <cell r="M252" t="str">
            <v>за счет регионального оператора</v>
          </cell>
          <cell r="N252">
            <v>1962</v>
          </cell>
          <cell r="O252">
            <v>1962</v>
          </cell>
          <cell r="P252" t="str">
            <v>II-18</v>
          </cell>
          <cell r="Q252" t="str">
            <v>МКД</v>
          </cell>
          <cell r="R252">
            <v>9</v>
          </cell>
          <cell r="S252">
            <v>9</v>
          </cell>
          <cell r="T252">
            <v>1</v>
          </cell>
          <cell r="U252">
            <v>1</v>
          </cell>
          <cell r="W252">
            <v>72</v>
          </cell>
          <cell r="X252">
            <v>71</v>
          </cell>
          <cell r="Y252">
            <v>1</v>
          </cell>
          <cell r="Z252">
            <v>0</v>
          </cell>
          <cell r="AA252">
            <v>18</v>
          </cell>
          <cell r="AB252">
            <v>19</v>
          </cell>
          <cell r="AC252">
            <v>1</v>
          </cell>
          <cell r="AD252">
            <v>24</v>
          </cell>
          <cell r="AE252">
            <v>0</v>
          </cell>
          <cell r="AF252">
            <v>1</v>
          </cell>
          <cell r="AG252">
            <v>1</v>
          </cell>
          <cell r="AH252">
            <v>2587.3000000000002</v>
          </cell>
          <cell r="AI252">
            <v>2556</v>
          </cell>
          <cell r="AJ252">
            <v>31.3</v>
          </cell>
          <cell r="AK252">
            <v>1165.2</v>
          </cell>
          <cell r="AL252">
            <v>393.2</v>
          </cell>
          <cell r="AM252">
            <v>194</v>
          </cell>
          <cell r="AN252">
            <v>182</v>
          </cell>
          <cell r="AP252">
            <v>394.6</v>
          </cell>
          <cell r="AQ252">
            <v>94.91</v>
          </cell>
          <cell r="AR252">
            <v>161.09</v>
          </cell>
          <cell r="AS252">
            <v>4.8</v>
          </cell>
          <cell r="AT252" t="str">
            <v>Блочные</v>
          </cell>
          <cell r="AU252" t="str">
            <v>рулонная</v>
          </cell>
          <cell r="AV252">
            <v>71</v>
          </cell>
          <cell r="AZ252" t="str">
            <v>нет</v>
          </cell>
          <cell r="BA252" t="str">
            <v>-</v>
          </cell>
          <cell r="BB252" t="str">
            <v>-</v>
          </cell>
          <cell r="BC252" t="str">
            <v>-</v>
          </cell>
          <cell r="BD252" t="str">
            <v>-</v>
          </cell>
          <cell r="BE252" t="str">
            <v>-</v>
          </cell>
          <cell r="BF252" t="str">
            <v>-</v>
          </cell>
          <cell r="BG252" t="str">
            <v>-</v>
          </cell>
          <cell r="BH252" t="str">
            <v>-</v>
          </cell>
          <cell r="BI252" t="str">
            <v>-</v>
          </cell>
          <cell r="BJ252" t="str">
            <v>-</v>
          </cell>
          <cell r="BK252" t="str">
            <v>-</v>
          </cell>
          <cell r="BL252" t="str">
            <v>-</v>
          </cell>
          <cell r="BM252" t="str">
            <v>-</v>
          </cell>
          <cell r="BN252" t="str">
            <v>-</v>
          </cell>
          <cell r="BO252" t="str">
            <v>-</v>
          </cell>
          <cell r="BP252" t="str">
            <v>-</v>
          </cell>
          <cell r="BQ252" t="str">
            <v>ленточный</v>
          </cell>
          <cell r="BS252" t="str">
            <v>Железобетонные</v>
          </cell>
          <cell r="BT252">
            <v>3774</v>
          </cell>
          <cell r="BU252">
            <v>2</v>
          </cell>
          <cell r="BV252" t="str">
            <v>Панельные</v>
          </cell>
          <cell r="BW252">
            <v>3713</v>
          </cell>
          <cell r="BX252">
            <v>935</v>
          </cell>
          <cell r="BY252">
            <v>735</v>
          </cell>
          <cell r="BZ252">
            <v>0</v>
          </cell>
          <cell r="CA252" t="str">
            <v xml:space="preserve">окрашенный </v>
          </cell>
          <cell r="CB252">
            <v>1713</v>
          </cell>
          <cell r="CC252">
            <v>1849</v>
          </cell>
          <cell r="CD252">
            <v>1</v>
          </cell>
          <cell r="CE252">
            <v>434</v>
          </cell>
          <cell r="CF252" t="str">
            <v>не скатная</v>
          </cell>
          <cell r="CG252">
            <v>84</v>
          </cell>
          <cell r="CH252">
            <v>58.8</v>
          </cell>
          <cell r="CI252">
            <v>394.6</v>
          </cell>
          <cell r="CJ252" t="str">
            <v>На лестничной клетке</v>
          </cell>
          <cell r="CK252">
            <v>1</v>
          </cell>
          <cell r="CL252">
            <v>23.669999999999998</v>
          </cell>
          <cell r="CM252">
            <v>4</v>
          </cell>
          <cell r="CR252">
            <v>1.2</v>
          </cell>
          <cell r="CZ252">
            <v>1</v>
          </cell>
          <cell r="DA252">
            <v>1</v>
          </cell>
          <cell r="DB252">
            <v>189</v>
          </cell>
          <cell r="DC252">
            <v>2356</v>
          </cell>
          <cell r="DD252">
            <v>61</v>
          </cell>
          <cell r="DE252">
            <v>947</v>
          </cell>
          <cell r="DF252">
            <v>0</v>
          </cell>
          <cell r="DG252">
            <v>0</v>
          </cell>
          <cell r="DH252">
            <v>1</v>
          </cell>
          <cell r="DI252">
            <v>198</v>
          </cell>
          <cell r="DK252">
            <v>118</v>
          </cell>
          <cell r="DL252">
            <v>850</v>
          </cell>
          <cell r="DM252">
            <v>71</v>
          </cell>
          <cell r="DO252">
            <v>702</v>
          </cell>
          <cell r="DQ252">
            <v>340</v>
          </cell>
          <cell r="DR252">
            <v>491</v>
          </cell>
          <cell r="DS252">
            <v>81</v>
          </cell>
          <cell r="DT252">
            <v>8</v>
          </cell>
          <cell r="DU252">
            <v>8</v>
          </cell>
          <cell r="DV252">
            <v>8</v>
          </cell>
          <cell r="DW252">
            <v>0</v>
          </cell>
          <cell r="DX252" t="str">
            <v>внутренние</v>
          </cell>
          <cell r="EE252">
            <v>9</v>
          </cell>
          <cell r="EF252">
            <v>26.9</v>
          </cell>
          <cell r="EG252">
            <v>22</v>
          </cell>
          <cell r="EH252">
            <v>105.6</v>
          </cell>
          <cell r="EI252">
            <v>0</v>
          </cell>
          <cell r="EK252">
            <v>2.79</v>
          </cell>
          <cell r="EL252">
            <v>2.16</v>
          </cell>
          <cell r="EM252">
            <v>21.78</v>
          </cell>
          <cell r="EN252">
            <v>7.8000000000000007</v>
          </cell>
          <cell r="EO252">
            <v>3.8</v>
          </cell>
          <cell r="EP252">
            <v>0</v>
          </cell>
          <cell r="EQ252">
            <v>140</v>
          </cell>
          <cell r="ER252">
            <v>0.55000000000000004</v>
          </cell>
          <cell r="ES252" t="str">
            <v>на 1-м этаже</v>
          </cell>
          <cell r="ET252" t="str">
            <v>Переносной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2</v>
          </cell>
          <cell r="FH252">
            <v>0</v>
          </cell>
          <cell r="FI252">
            <v>2</v>
          </cell>
        </row>
        <row r="253">
          <cell r="A253">
            <v>27873</v>
          </cell>
          <cell r="B253" t="str">
            <v>Херсонская ул. д. 36 к. 2</v>
          </cell>
          <cell r="C253" t="str">
            <v>Херсонская ул.</v>
          </cell>
          <cell r="D253">
            <v>36</v>
          </cell>
          <cell r="E253">
            <v>2</v>
          </cell>
          <cell r="F253" t="str">
            <v>Протокол общего собрания собственников</v>
          </cell>
          <cell r="I253" t="str">
            <v>-</v>
          </cell>
          <cell r="K253" t="str">
            <v>-</v>
          </cell>
          <cell r="L253" t="str">
            <v>договор</v>
          </cell>
          <cell r="M253" t="str">
            <v>за счет регионального оператора</v>
          </cell>
          <cell r="N253">
            <v>1963</v>
          </cell>
          <cell r="O253">
            <v>1963</v>
          </cell>
          <cell r="P253" t="str">
            <v>I-510</v>
          </cell>
          <cell r="Q253" t="str">
            <v>МКД</v>
          </cell>
          <cell r="R253">
            <v>5</v>
          </cell>
          <cell r="S253">
            <v>5</v>
          </cell>
          <cell r="T253">
            <v>4</v>
          </cell>
          <cell r="W253">
            <v>80</v>
          </cell>
          <cell r="X253">
            <v>80</v>
          </cell>
          <cell r="Y253">
            <v>0</v>
          </cell>
          <cell r="Z253">
            <v>0</v>
          </cell>
          <cell r="AA253">
            <v>20</v>
          </cell>
          <cell r="AB253">
            <v>36</v>
          </cell>
          <cell r="AC253">
            <v>0</v>
          </cell>
          <cell r="AE253">
            <v>0</v>
          </cell>
          <cell r="AF253">
            <v>1</v>
          </cell>
          <cell r="AG253">
            <v>1</v>
          </cell>
          <cell r="AH253">
            <v>3524.1</v>
          </cell>
          <cell r="AI253">
            <v>3524.1</v>
          </cell>
          <cell r="AJ253">
            <v>0</v>
          </cell>
          <cell r="AK253">
            <v>2197.3999999999996</v>
          </cell>
          <cell r="AL253">
            <v>397</v>
          </cell>
          <cell r="AM253">
            <v>386</v>
          </cell>
          <cell r="AN253">
            <v>7.8</v>
          </cell>
          <cell r="AP253">
            <v>901.8</v>
          </cell>
          <cell r="AQ253">
            <v>154.66999999999999</v>
          </cell>
          <cell r="AR253">
            <v>231.33</v>
          </cell>
          <cell r="AS253">
            <v>0</v>
          </cell>
          <cell r="AT253" t="str">
            <v>Блочные</v>
          </cell>
          <cell r="AU253" t="str">
            <v>рубероид по ж/б основанию</v>
          </cell>
          <cell r="AV253">
            <v>80</v>
          </cell>
          <cell r="AZ253" t="str">
            <v>нет</v>
          </cell>
          <cell r="BA253" t="str">
            <v>-</v>
          </cell>
          <cell r="BB253" t="str">
            <v>-</v>
          </cell>
          <cell r="BC253" t="str">
            <v>-</v>
          </cell>
          <cell r="BD253" t="str">
            <v>-</v>
          </cell>
          <cell r="BE253" t="str">
            <v>-</v>
          </cell>
          <cell r="BF253" t="str">
            <v>-</v>
          </cell>
          <cell r="BG253" t="str">
            <v>-</v>
          </cell>
          <cell r="BH253" t="str">
            <v>-</v>
          </cell>
          <cell r="BI253" t="str">
            <v>-</v>
          </cell>
          <cell r="BJ253" t="str">
            <v>-</v>
          </cell>
          <cell r="BK253" t="str">
            <v>-</v>
          </cell>
          <cell r="BL253" t="str">
            <v>-</v>
          </cell>
          <cell r="BM253" t="str">
            <v>-</v>
          </cell>
          <cell r="BN253" t="str">
            <v>-</v>
          </cell>
          <cell r="BO253" t="str">
            <v>-</v>
          </cell>
          <cell r="BP253" t="str">
            <v>-</v>
          </cell>
          <cell r="BQ253" t="str">
            <v>ленточный</v>
          </cell>
          <cell r="BS253" t="str">
            <v>Железобетонные</v>
          </cell>
          <cell r="BT253">
            <v>7760</v>
          </cell>
          <cell r="BU253">
            <v>5</v>
          </cell>
          <cell r="BV253" t="str">
            <v>Панельные</v>
          </cell>
          <cell r="BW253">
            <v>985</v>
          </cell>
          <cell r="BX253">
            <v>394</v>
          </cell>
          <cell r="BY253">
            <v>985</v>
          </cell>
          <cell r="BZ253">
            <v>394</v>
          </cell>
          <cell r="CA253" t="str">
            <v xml:space="preserve">окрашенный </v>
          </cell>
          <cell r="CB253">
            <v>1852</v>
          </cell>
          <cell r="CC253">
            <v>1722</v>
          </cell>
          <cell r="CD253">
            <v>1</v>
          </cell>
          <cell r="CE253">
            <v>992</v>
          </cell>
          <cell r="CF253" t="str">
            <v>не скатная</v>
          </cell>
          <cell r="CG253">
            <v>160</v>
          </cell>
          <cell r="CH253">
            <v>253</v>
          </cell>
          <cell r="CI253">
            <v>901.8</v>
          </cell>
          <cell r="CK253">
            <v>0</v>
          </cell>
          <cell r="CL253">
            <v>0</v>
          </cell>
          <cell r="CM253">
            <v>0</v>
          </cell>
          <cell r="CR253">
            <v>0</v>
          </cell>
          <cell r="CZ253">
            <v>1</v>
          </cell>
          <cell r="DA253">
            <v>1</v>
          </cell>
          <cell r="DB253">
            <v>162</v>
          </cell>
          <cell r="DC253">
            <v>400</v>
          </cell>
          <cell r="DD253">
            <v>48</v>
          </cell>
          <cell r="DE253">
            <v>2032</v>
          </cell>
          <cell r="DF253">
            <v>0</v>
          </cell>
          <cell r="DG253">
            <v>0</v>
          </cell>
          <cell r="DH253">
            <v>4</v>
          </cell>
          <cell r="DI253">
            <v>248</v>
          </cell>
          <cell r="DK253">
            <v>85</v>
          </cell>
          <cell r="DL253">
            <v>935</v>
          </cell>
          <cell r="DM253">
            <v>80</v>
          </cell>
          <cell r="DO253">
            <v>967</v>
          </cell>
          <cell r="DQ253">
            <v>648</v>
          </cell>
          <cell r="DR253">
            <v>594</v>
          </cell>
          <cell r="DS253">
            <v>87</v>
          </cell>
          <cell r="DT253">
            <v>16</v>
          </cell>
          <cell r="DU253">
            <v>16</v>
          </cell>
          <cell r="DV253">
            <v>16</v>
          </cell>
          <cell r="DW253">
            <v>0</v>
          </cell>
          <cell r="DX253" t="str">
            <v>наружные</v>
          </cell>
          <cell r="EE253">
            <v>32</v>
          </cell>
          <cell r="EF253">
            <v>29.44</v>
          </cell>
          <cell r="EG253">
            <v>8</v>
          </cell>
          <cell r="EH253">
            <v>38.4</v>
          </cell>
          <cell r="EI253">
            <v>7.68</v>
          </cell>
          <cell r="EK253">
            <v>11.16</v>
          </cell>
          <cell r="EL253">
            <v>4.8</v>
          </cell>
          <cell r="EM253">
            <v>17.600000000000001</v>
          </cell>
          <cell r="EN253">
            <v>9.1</v>
          </cell>
          <cell r="EO253">
            <v>0</v>
          </cell>
          <cell r="EP253">
            <v>0</v>
          </cell>
          <cell r="EQ253">
            <v>199</v>
          </cell>
          <cell r="ER253">
            <v>0</v>
          </cell>
          <cell r="ES253" t="str">
            <v>нет</v>
          </cell>
          <cell r="ET253">
            <v>0</v>
          </cell>
          <cell r="EU253">
            <v>0</v>
          </cell>
          <cell r="EV253">
            <v>1</v>
          </cell>
          <cell r="EW253">
            <v>0</v>
          </cell>
          <cell r="EX253">
            <v>0</v>
          </cell>
          <cell r="EY253">
            <v>1</v>
          </cell>
          <cell r="FH253">
            <v>0</v>
          </cell>
          <cell r="FI253">
            <v>5</v>
          </cell>
        </row>
        <row r="254">
          <cell r="A254">
            <v>27874</v>
          </cell>
          <cell r="B254" t="str">
            <v>Херсонская ул. д. 36 к. 3</v>
          </cell>
          <cell r="C254" t="str">
            <v>Херсонская ул.</v>
          </cell>
          <cell r="D254">
            <v>36</v>
          </cell>
          <cell r="E254">
            <v>3</v>
          </cell>
          <cell r="F254" t="str">
            <v>Протокол общего собрания собственников</v>
          </cell>
          <cell r="I254" t="str">
            <v>-</v>
          </cell>
          <cell r="K254" t="str">
            <v>-</v>
          </cell>
          <cell r="L254" t="str">
            <v>договор</v>
          </cell>
          <cell r="M254" t="str">
            <v>за счет регионального оператора</v>
          </cell>
          <cell r="N254">
            <v>1963</v>
          </cell>
          <cell r="O254">
            <v>1963</v>
          </cell>
          <cell r="P254" t="str">
            <v>I-510</v>
          </cell>
          <cell r="Q254" t="str">
            <v>МКД</v>
          </cell>
          <cell r="R254">
            <v>5</v>
          </cell>
          <cell r="S254">
            <v>5</v>
          </cell>
          <cell r="T254">
            <v>4</v>
          </cell>
          <cell r="W254">
            <v>80</v>
          </cell>
          <cell r="X254">
            <v>80</v>
          </cell>
          <cell r="Y254">
            <v>0</v>
          </cell>
          <cell r="Z254">
            <v>0</v>
          </cell>
          <cell r="AA254">
            <v>20</v>
          </cell>
          <cell r="AB254">
            <v>36</v>
          </cell>
          <cell r="AC254">
            <v>0</v>
          </cell>
          <cell r="AE254">
            <v>0</v>
          </cell>
          <cell r="AF254">
            <v>1</v>
          </cell>
          <cell r="AG254">
            <v>1</v>
          </cell>
          <cell r="AH254">
            <v>3501.4</v>
          </cell>
          <cell r="AI254">
            <v>3501.4</v>
          </cell>
          <cell r="AJ254">
            <v>0</v>
          </cell>
          <cell r="AK254">
            <v>2206.6</v>
          </cell>
          <cell r="AL254">
            <v>397</v>
          </cell>
          <cell r="AM254">
            <v>380</v>
          </cell>
          <cell r="AN254">
            <v>8</v>
          </cell>
          <cell r="AP254">
            <v>909.3</v>
          </cell>
          <cell r="AQ254">
            <v>152.84</v>
          </cell>
          <cell r="AR254">
            <v>227.16</v>
          </cell>
          <cell r="AS254">
            <v>0</v>
          </cell>
          <cell r="AT254" t="str">
            <v>Блочные</v>
          </cell>
          <cell r="AU254" t="str">
            <v>рубероид</v>
          </cell>
          <cell r="AV254">
            <v>80</v>
          </cell>
          <cell r="AZ254" t="str">
            <v>нет</v>
          </cell>
          <cell r="BA254" t="str">
            <v>-</v>
          </cell>
          <cell r="BB254" t="str">
            <v>-</v>
          </cell>
          <cell r="BC254" t="str">
            <v>-</v>
          </cell>
          <cell r="BD254" t="str">
            <v>-</v>
          </cell>
          <cell r="BE254" t="str">
            <v>-</v>
          </cell>
          <cell r="BF254" t="str">
            <v>-</v>
          </cell>
          <cell r="BG254" t="str">
            <v>-</v>
          </cell>
          <cell r="BH254" t="str">
            <v>-</v>
          </cell>
          <cell r="BI254" t="str">
            <v>-</v>
          </cell>
          <cell r="BJ254" t="str">
            <v>-</v>
          </cell>
          <cell r="BK254" t="str">
            <v>-</v>
          </cell>
          <cell r="BL254" t="str">
            <v>-</v>
          </cell>
          <cell r="BM254" t="str">
            <v>-</v>
          </cell>
          <cell r="BN254" t="str">
            <v>-</v>
          </cell>
          <cell r="BO254" t="str">
            <v>-</v>
          </cell>
          <cell r="BP254" t="str">
            <v>-</v>
          </cell>
          <cell r="BQ254" t="str">
            <v>ленточный</v>
          </cell>
          <cell r="BS254" t="str">
            <v>Железобетонные</v>
          </cell>
          <cell r="BT254">
            <v>7760</v>
          </cell>
          <cell r="BU254">
            <v>5</v>
          </cell>
          <cell r="BV254" t="str">
            <v>Панельные</v>
          </cell>
          <cell r="BW254">
            <v>985</v>
          </cell>
          <cell r="BX254">
            <v>394</v>
          </cell>
          <cell r="BY254">
            <v>985</v>
          </cell>
          <cell r="BZ254">
            <v>394</v>
          </cell>
          <cell r="CA254" t="str">
            <v xml:space="preserve">окрашенный </v>
          </cell>
          <cell r="CB254">
            <v>1852</v>
          </cell>
          <cell r="CC254">
            <v>1722</v>
          </cell>
          <cell r="CD254">
            <v>1</v>
          </cell>
          <cell r="CE254">
            <v>1000</v>
          </cell>
          <cell r="CF254" t="str">
            <v>не скатная</v>
          </cell>
          <cell r="CG254">
            <v>160</v>
          </cell>
          <cell r="CH254">
            <v>253</v>
          </cell>
          <cell r="CI254">
            <v>909.3</v>
          </cell>
          <cell r="CK254">
            <v>0</v>
          </cell>
          <cell r="CL254">
            <v>0</v>
          </cell>
          <cell r="CM254">
            <v>0</v>
          </cell>
          <cell r="CR254">
            <v>0</v>
          </cell>
          <cell r="CZ254">
            <v>1</v>
          </cell>
          <cell r="DA254">
            <v>1</v>
          </cell>
          <cell r="DB254">
            <v>162</v>
          </cell>
          <cell r="DC254">
            <v>400</v>
          </cell>
          <cell r="DD254">
            <v>48</v>
          </cell>
          <cell r="DE254">
            <v>2032</v>
          </cell>
          <cell r="DF254">
            <v>0</v>
          </cell>
          <cell r="DG254">
            <v>0</v>
          </cell>
          <cell r="DH254">
            <v>4</v>
          </cell>
          <cell r="DI254">
            <v>248</v>
          </cell>
          <cell r="DK254">
            <v>85</v>
          </cell>
          <cell r="DL254">
            <v>935</v>
          </cell>
          <cell r="DM254">
            <v>80</v>
          </cell>
          <cell r="DO254">
            <v>967</v>
          </cell>
          <cell r="DQ254">
            <v>648</v>
          </cell>
          <cell r="DR254">
            <v>594</v>
          </cell>
          <cell r="DS254">
            <v>87</v>
          </cell>
          <cell r="DT254">
            <v>16</v>
          </cell>
          <cell r="DU254">
            <v>16</v>
          </cell>
          <cell r="DV254">
            <v>16</v>
          </cell>
          <cell r="DW254">
            <v>0</v>
          </cell>
          <cell r="DX254" t="str">
            <v>наружные</v>
          </cell>
          <cell r="EE254">
            <v>32</v>
          </cell>
          <cell r="EF254">
            <v>29.44</v>
          </cell>
          <cell r="EG254">
            <v>8</v>
          </cell>
          <cell r="EH254">
            <v>38.4</v>
          </cell>
          <cell r="EI254">
            <v>7.68</v>
          </cell>
          <cell r="EK254">
            <v>11.16</v>
          </cell>
          <cell r="EL254">
            <v>4.8</v>
          </cell>
          <cell r="EM254">
            <v>17.600000000000001</v>
          </cell>
          <cell r="EN254">
            <v>9.1</v>
          </cell>
          <cell r="EO254">
            <v>0</v>
          </cell>
          <cell r="EP254">
            <v>0</v>
          </cell>
          <cell r="EQ254">
            <v>210</v>
          </cell>
          <cell r="ER254">
            <v>0</v>
          </cell>
          <cell r="ES254" t="str">
            <v>нет</v>
          </cell>
          <cell r="ET254">
            <v>0</v>
          </cell>
          <cell r="EU254">
            <v>0</v>
          </cell>
          <cell r="EV254">
            <v>1</v>
          </cell>
          <cell r="EW254">
            <v>0</v>
          </cell>
          <cell r="EX254">
            <v>0</v>
          </cell>
          <cell r="EY254">
            <v>1</v>
          </cell>
          <cell r="FB254">
            <v>20</v>
          </cell>
          <cell r="FH254">
            <v>0</v>
          </cell>
          <cell r="FI254">
            <v>5</v>
          </cell>
        </row>
        <row r="255">
          <cell r="A255">
            <v>27875</v>
          </cell>
          <cell r="B255" t="str">
            <v>Херсонская ул. д. 36 к. 4</v>
          </cell>
          <cell r="C255" t="str">
            <v>Херсонская ул.</v>
          </cell>
          <cell r="D255">
            <v>36</v>
          </cell>
          <cell r="E255">
            <v>4</v>
          </cell>
          <cell r="F255" t="str">
            <v>Протокол общего собрания собственников</v>
          </cell>
          <cell r="I255" t="str">
            <v>-</v>
          </cell>
          <cell r="K255" t="str">
            <v>-</v>
          </cell>
          <cell r="L255" t="str">
            <v>договор</v>
          </cell>
          <cell r="M255" t="str">
            <v>за счет регионального оператора</v>
          </cell>
          <cell r="N255">
            <v>1963</v>
          </cell>
          <cell r="O255">
            <v>1963</v>
          </cell>
          <cell r="P255" t="str">
            <v>I-510</v>
          </cell>
          <cell r="Q255" t="str">
            <v>МКД</v>
          </cell>
          <cell r="R255">
            <v>5</v>
          </cell>
          <cell r="S255">
            <v>5</v>
          </cell>
          <cell r="T255">
            <v>4</v>
          </cell>
          <cell r="W255">
            <v>80</v>
          </cell>
          <cell r="X255">
            <v>80</v>
          </cell>
          <cell r="Y255">
            <v>0</v>
          </cell>
          <cell r="Z255">
            <v>0</v>
          </cell>
          <cell r="AA255">
            <v>20</v>
          </cell>
          <cell r="AB255">
            <v>36</v>
          </cell>
          <cell r="AC255">
            <v>0</v>
          </cell>
          <cell r="AE255">
            <v>0</v>
          </cell>
          <cell r="AF255">
            <v>1</v>
          </cell>
          <cell r="AG255">
            <v>1</v>
          </cell>
          <cell r="AH255">
            <v>3531.6</v>
          </cell>
          <cell r="AI255">
            <v>3531.6</v>
          </cell>
          <cell r="AJ255">
            <v>0</v>
          </cell>
          <cell r="AK255">
            <v>2199.1999999999998</v>
          </cell>
          <cell r="AL255">
            <v>397</v>
          </cell>
          <cell r="AM255">
            <v>377</v>
          </cell>
          <cell r="AN255">
            <v>8</v>
          </cell>
          <cell r="AP255">
            <v>907.1</v>
          </cell>
          <cell r="AQ255">
            <v>150.07</v>
          </cell>
          <cell r="AR255">
            <v>226.93</v>
          </cell>
          <cell r="AS255">
            <v>0</v>
          </cell>
          <cell r="AT255" t="str">
            <v>Блочные</v>
          </cell>
          <cell r="AU255" t="str">
            <v>рубероид</v>
          </cell>
          <cell r="AV255">
            <v>80</v>
          </cell>
          <cell r="AZ255" t="str">
            <v>нет</v>
          </cell>
          <cell r="BA255" t="str">
            <v>-</v>
          </cell>
          <cell r="BB255" t="str">
            <v>-</v>
          </cell>
          <cell r="BC255" t="str">
            <v>-</v>
          </cell>
          <cell r="BD255" t="str">
            <v>-</v>
          </cell>
          <cell r="BE255" t="str">
            <v>-</v>
          </cell>
          <cell r="BF255" t="str">
            <v>-</v>
          </cell>
          <cell r="BG255" t="str">
            <v>-</v>
          </cell>
          <cell r="BH255" t="str">
            <v>-</v>
          </cell>
          <cell r="BI255" t="str">
            <v>-</v>
          </cell>
          <cell r="BJ255" t="str">
            <v>-</v>
          </cell>
          <cell r="BK255" t="str">
            <v>-</v>
          </cell>
          <cell r="BL255" t="str">
            <v>-</v>
          </cell>
          <cell r="BM255" t="str">
            <v>-</v>
          </cell>
          <cell r="BN255" t="str">
            <v>-</v>
          </cell>
          <cell r="BO255" t="str">
            <v>-</v>
          </cell>
          <cell r="BP255" t="str">
            <v>-</v>
          </cell>
          <cell r="BQ255" t="str">
            <v>ленточный</v>
          </cell>
          <cell r="BS255" t="str">
            <v>Железобетонные</v>
          </cell>
          <cell r="BT255">
            <v>7760</v>
          </cell>
          <cell r="BU255">
            <v>5</v>
          </cell>
          <cell r="BV255" t="str">
            <v>Панельные</v>
          </cell>
          <cell r="BW255">
            <v>985</v>
          </cell>
          <cell r="BX255">
            <v>394</v>
          </cell>
          <cell r="BY255">
            <v>985</v>
          </cell>
          <cell r="BZ255">
            <v>394</v>
          </cell>
          <cell r="CA255" t="str">
            <v xml:space="preserve">окрашенный </v>
          </cell>
          <cell r="CB255">
            <v>1852</v>
          </cell>
          <cell r="CC255">
            <v>1722</v>
          </cell>
          <cell r="CD255">
            <v>1</v>
          </cell>
          <cell r="CE255">
            <v>998</v>
          </cell>
          <cell r="CF255" t="str">
            <v>не скатная</v>
          </cell>
          <cell r="CG255">
            <v>160</v>
          </cell>
          <cell r="CH255">
            <v>253</v>
          </cell>
          <cell r="CI255">
            <v>907.1</v>
          </cell>
          <cell r="CK255">
            <v>0</v>
          </cell>
          <cell r="CL255">
            <v>0</v>
          </cell>
          <cell r="CM255">
            <v>0</v>
          </cell>
          <cell r="CR255">
            <v>0</v>
          </cell>
          <cell r="CZ255">
            <v>1</v>
          </cell>
          <cell r="DA255">
            <v>1</v>
          </cell>
          <cell r="DB255">
            <v>162</v>
          </cell>
          <cell r="DC255">
            <v>400</v>
          </cell>
          <cell r="DD255">
            <v>48</v>
          </cell>
          <cell r="DE255">
            <v>2032</v>
          </cell>
          <cell r="DF255">
            <v>0</v>
          </cell>
          <cell r="DG255">
            <v>0</v>
          </cell>
          <cell r="DH255">
            <v>4</v>
          </cell>
          <cell r="DI255">
            <v>248</v>
          </cell>
          <cell r="DK255">
            <v>85</v>
          </cell>
          <cell r="DL255">
            <v>935</v>
          </cell>
          <cell r="DM255">
            <v>80</v>
          </cell>
          <cell r="DO255">
            <v>967</v>
          </cell>
          <cell r="DQ255">
            <v>648</v>
          </cell>
          <cell r="DR255">
            <v>594</v>
          </cell>
          <cell r="DS255">
            <v>87</v>
          </cell>
          <cell r="DT255">
            <v>16</v>
          </cell>
          <cell r="DU255">
            <v>16</v>
          </cell>
          <cell r="DV255">
            <v>16</v>
          </cell>
          <cell r="DW255">
            <v>0</v>
          </cell>
          <cell r="DX255" t="str">
            <v>наружные</v>
          </cell>
          <cell r="EE255">
            <v>32</v>
          </cell>
          <cell r="EF255">
            <v>29.44</v>
          </cell>
          <cell r="EG255">
            <v>8</v>
          </cell>
          <cell r="EH255">
            <v>38.4</v>
          </cell>
          <cell r="EI255">
            <v>7.68</v>
          </cell>
          <cell r="EK255">
            <v>11.16</v>
          </cell>
          <cell r="EL255">
            <v>4.8</v>
          </cell>
          <cell r="EM255">
            <v>17.600000000000001</v>
          </cell>
          <cell r="EN255">
            <v>9.1</v>
          </cell>
          <cell r="EO255">
            <v>0</v>
          </cell>
          <cell r="EP255">
            <v>0</v>
          </cell>
          <cell r="EQ255">
            <v>198</v>
          </cell>
          <cell r="ER255">
            <v>0</v>
          </cell>
          <cell r="ES255" t="str">
            <v>нет</v>
          </cell>
          <cell r="ET255">
            <v>0</v>
          </cell>
          <cell r="EU255">
            <v>0</v>
          </cell>
          <cell r="EV255">
            <v>1</v>
          </cell>
          <cell r="EW255">
            <v>0</v>
          </cell>
          <cell r="EX255">
            <v>0</v>
          </cell>
          <cell r="EY255">
            <v>1</v>
          </cell>
          <cell r="FB255">
            <v>20</v>
          </cell>
          <cell r="FH255">
            <v>0</v>
          </cell>
          <cell r="FI255">
            <v>5</v>
          </cell>
        </row>
        <row r="256">
          <cell r="A256">
            <v>27876</v>
          </cell>
          <cell r="B256" t="str">
            <v>Херсонская ул. д. 36 к. 5</v>
          </cell>
          <cell r="C256" t="str">
            <v>Херсонская ул.</v>
          </cell>
          <cell r="D256">
            <v>36</v>
          </cell>
          <cell r="E256">
            <v>5</v>
          </cell>
          <cell r="F256" t="str">
            <v>Протокол общего собрания собственников</v>
          </cell>
          <cell r="I256" t="str">
            <v>-</v>
          </cell>
          <cell r="K256" t="str">
            <v>-</v>
          </cell>
          <cell r="L256" t="str">
            <v>договор</v>
          </cell>
          <cell r="M256" t="str">
            <v>за счет регионального оператора</v>
          </cell>
          <cell r="N256">
            <v>1962</v>
          </cell>
          <cell r="O256">
            <v>1962</v>
          </cell>
          <cell r="P256" t="str">
            <v>I-510</v>
          </cell>
          <cell r="Q256" t="str">
            <v>МКД</v>
          </cell>
          <cell r="R256">
            <v>5</v>
          </cell>
          <cell r="S256">
            <v>5</v>
          </cell>
          <cell r="T256">
            <v>4</v>
          </cell>
          <cell r="W256">
            <v>80</v>
          </cell>
          <cell r="X256">
            <v>80</v>
          </cell>
          <cell r="Y256">
            <v>0</v>
          </cell>
          <cell r="Z256">
            <v>0</v>
          </cell>
          <cell r="AA256">
            <v>20</v>
          </cell>
          <cell r="AB256">
            <v>36</v>
          </cell>
          <cell r="AC256">
            <v>0</v>
          </cell>
          <cell r="AE256">
            <v>0</v>
          </cell>
          <cell r="AF256">
            <v>1</v>
          </cell>
          <cell r="AG256">
            <v>1</v>
          </cell>
          <cell r="AH256">
            <v>3490.4</v>
          </cell>
          <cell r="AI256">
            <v>3490.4</v>
          </cell>
          <cell r="AJ256">
            <v>0</v>
          </cell>
          <cell r="AK256">
            <v>2176</v>
          </cell>
          <cell r="AL256">
            <v>397</v>
          </cell>
          <cell r="AM256">
            <v>374</v>
          </cell>
          <cell r="AN256">
            <v>9</v>
          </cell>
          <cell r="AP256">
            <v>896.5</v>
          </cell>
          <cell r="AQ256">
            <v>151.10999999999999</v>
          </cell>
          <cell r="AR256">
            <v>222.89000000000001</v>
          </cell>
          <cell r="AS256">
            <v>0</v>
          </cell>
          <cell r="AT256" t="str">
            <v>Блочные</v>
          </cell>
          <cell r="AU256" t="str">
            <v>рубероид</v>
          </cell>
          <cell r="AV256">
            <v>80</v>
          </cell>
          <cell r="AZ256" t="str">
            <v>нет</v>
          </cell>
          <cell r="BA256" t="str">
            <v>-</v>
          </cell>
          <cell r="BB256" t="str">
            <v>-</v>
          </cell>
          <cell r="BC256" t="str">
            <v>-</v>
          </cell>
          <cell r="BD256" t="str">
            <v>-</v>
          </cell>
          <cell r="BE256" t="str">
            <v>-</v>
          </cell>
          <cell r="BF256" t="str">
            <v>-</v>
          </cell>
          <cell r="BG256" t="str">
            <v>-</v>
          </cell>
          <cell r="BH256" t="str">
            <v>-</v>
          </cell>
          <cell r="BI256" t="str">
            <v>-</v>
          </cell>
          <cell r="BJ256" t="str">
            <v>-</v>
          </cell>
          <cell r="BK256" t="str">
            <v>-</v>
          </cell>
          <cell r="BL256" t="str">
            <v>-</v>
          </cell>
          <cell r="BM256" t="str">
            <v>-</v>
          </cell>
          <cell r="BN256" t="str">
            <v>-</v>
          </cell>
          <cell r="BO256" t="str">
            <v>-</v>
          </cell>
          <cell r="BP256" t="str">
            <v>-</v>
          </cell>
          <cell r="BQ256" t="str">
            <v>ленточный</v>
          </cell>
          <cell r="BS256" t="str">
            <v>Железобетонные</v>
          </cell>
          <cell r="BT256">
            <v>7760</v>
          </cell>
          <cell r="BU256">
            <v>5</v>
          </cell>
          <cell r="BV256" t="str">
            <v>Панельные</v>
          </cell>
          <cell r="BW256">
            <v>985</v>
          </cell>
          <cell r="BX256">
            <v>394</v>
          </cell>
          <cell r="BY256">
            <v>985</v>
          </cell>
          <cell r="BZ256">
            <v>394</v>
          </cell>
          <cell r="CA256" t="str">
            <v xml:space="preserve">окрашенный </v>
          </cell>
          <cell r="CB256">
            <v>1852</v>
          </cell>
          <cell r="CC256">
            <v>1722</v>
          </cell>
          <cell r="CD256">
            <v>1</v>
          </cell>
          <cell r="CE256">
            <v>986</v>
          </cell>
          <cell r="CF256" t="str">
            <v>не скатная</v>
          </cell>
          <cell r="CG256">
            <v>160</v>
          </cell>
          <cell r="CH256">
            <v>253</v>
          </cell>
          <cell r="CI256">
            <v>896.5</v>
          </cell>
          <cell r="CK256">
            <v>0</v>
          </cell>
          <cell r="CL256">
            <v>0</v>
          </cell>
          <cell r="CM256">
            <v>0</v>
          </cell>
          <cell r="CR256">
            <v>0</v>
          </cell>
          <cell r="CZ256">
            <v>1</v>
          </cell>
          <cell r="DA256">
            <v>1</v>
          </cell>
          <cell r="DB256">
            <v>162</v>
          </cell>
          <cell r="DC256">
            <v>400</v>
          </cell>
          <cell r="DD256">
            <v>48</v>
          </cell>
          <cell r="DE256">
            <v>2032</v>
          </cell>
          <cell r="DF256">
            <v>0</v>
          </cell>
          <cell r="DG256">
            <v>0</v>
          </cell>
          <cell r="DH256">
            <v>4</v>
          </cell>
          <cell r="DI256">
            <v>248</v>
          </cell>
          <cell r="DK256">
            <v>85</v>
          </cell>
          <cell r="DL256">
            <v>935</v>
          </cell>
          <cell r="DM256">
            <v>80</v>
          </cell>
          <cell r="DO256">
            <v>967</v>
          </cell>
          <cell r="DQ256">
            <v>648</v>
          </cell>
          <cell r="DR256">
            <v>594</v>
          </cell>
          <cell r="DS256">
            <v>87</v>
          </cell>
          <cell r="DT256">
            <v>16</v>
          </cell>
          <cell r="DU256">
            <v>16</v>
          </cell>
          <cell r="DV256">
            <v>16</v>
          </cell>
          <cell r="DW256">
            <v>0</v>
          </cell>
          <cell r="DX256" t="str">
            <v>наружные</v>
          </cell>
          <cell r="EE256">
            <v>32</v>
          </cell>
          <cell r="EF256">
            <v>29.44</v>
          </cell>
          <cell r="EG256">
            <v>8</v>
          </cell>
          <cell r="EH256">
            <v>38.4</v>
          </cell>
          <cell r="EI256">
            <v>7.68</v>
          </cell>
          <cell r="EK256">
            <v>11.16</v>
          </cell>
          <cell r="EL256">
            <v>4.8</v>
          </cell>
          <cell r="EM256">
            <v>17.600000000000001</v>
          </cell>
          <cell r="EN256">
            <v>9.1</v>
          </cell>
          <cell r="EO256">
            <v>0</v>
          </cell>
          <cell r="EP256">
            <v>0</v>
          </cell>
          <cell r="EQ256">
            <v>220</v>
          </cell>
          <cell r="ER256">
            <v>0</v>
          </cell>
          <cell r="ES256" t="str">
            <v>нет</v>
          </cell>
          <cell r="ET256">
            <v>0</v>
          </cell>
          <cell r="EU256">
            <v>0</v>
          </cell>
          <cell r="EV256">
            <v>1</v>
          </cell>
          <cell r="EW256">
            <v>0</v>
          </cell>
          <cell r="EX256">
            <v>0</v>
          </cell>
          <cell r="EY256">
            <v>1</v>
          </cell>
          <cell r="FH256">
            <v>0</v>
          </cell>
          <cell r="FI256">
            <v>5</v>
          </cell>
        </row>
        <row r="257">
          <cell r="A257">
            <v>27877</v>
          </cell>
          <cell r="B257" t="str">
            <v>Херсонская ул. д. 37</v>
          </cell>
          <cell r="C257" t="str">
            <v>Херсонская ул.</v>
          </cell>
          <cell r="D257">
            <v>37</v>
          </cell>
          <cell r="F257" t="str">
            <v>Протокол общего собрания собственников</v>
          </cell>
          <cell r="I257" t="str">
            <v>-</v>
          </cell>
          <cell r="K257" t="str">
            <v>-</v>
          </cell>
          <cell r="L257" t="str">
            <v>договор</v>
          </cell>
          <cell r="M257" t="str">
            <v>за счет регионального оператора</v>
          </cell>
          <cell r="N257">
            <v>1970</v>
          </cell>
          <cell r="O257">
            <v>1970</v>
          </cell>
          <cell r="P257" t="str">
            <v>I-МГ-601</v>
          </cell>
          <cell r="Q257" t="str">
            <v>МКД</v>
          </cell>
          <cell r="R257">
            <v>16</v>
          </cell>
          <cell r="S257">
            <v>16</v>
          </cell>
          <cell r="T257">
            <v>1</v>
          </cell>
          <cell r="U257">
            <v>1</v>
          </cell>
          <cell r="V257">
            <v>1</v>
          </cell>
          <cell r="W257">
            <v>107</v>
          </cell>
          <cell r="X257">
            <v>105</v>
          </cell>
          <cell r="Y257">
            <v>2</v>
          </cell>
          <cell r="Z257">
            <v>0</v>
          </cell>
          <cell r="AA257">
            <v>0</v>
          </cell>
          <cell r="AB257">
            <v>33</v>
          </cell>
          <cell r="AC257">
            <v>2</v>
          </cell>
          <cell r="AD257">
            <v>32</v>
          </cell>
          <cell r="AE257">
            <v>2</v>
          </cell>
          <cell r="AF257">
            <v>1</v>
          </cell>
          <cell r="AG257">
            <v>1</v>
          </cell>
          <cell r="AH257">
            <v>6115.2</v>
          </cell>
          <cell r="AI257">
            <v>5727.4</v>
          </cell>
          <cell r="AJ257">
            <v>387.8</v>
          </cell>
          <cell r="AK257">
            <v>2101.4</v>
          </cell>
          <cell r="AL257">
            <v>762.2</v>
          </cell>
          <cell r="AM257">
            <v>210</v>
          </cell>
          <cell r="AN257">
            <v>830</v>
          </cell>
          <cell r="AO257">
            <v>2274</v>
          </cell>
          <cell r="AP257">
            <v>530.70000000000005</v>
          </cell>
          <cell r="AQ257">
            <v>80.710000000000008</v>
          </cell>
          <cell r="AR257">
            <v>669.29</v>
          </cell>
          <cell r="AS257">
            <v>18</v>
          </cell>
          <cell r="AT257" t="str">
            <v>Панельные</v>
          </cell>
          <cell r="AU257" t="str">
            <v>рулонная</v>
          </cell>
          <cell r="AV257">
            <v>105</v>
          </cell>
          <cell r="AZ257" t="str">
            <v>нет</v>
          </cell>
          <cell r="BA257" t="str">
            <v>-</v>
          </cell>
          <cell r="BB257" t="str">
            <v>-</v>
          </cell>
          <cell r="BC257" t="str">
            <v>-</v>
          </cell>
          <cell r="BD257" t="str">
            <v>-</v>
          </cell>
          <cell r="BE257" t="str">
            <v>-</v>
          </cell>
          <cell r="BF257" t="str">
            <v>-</v>
          </cell>
          <cell r="BG257" t="str">
            <v>-</v>
          </cell>
          <cell r="BH257" t="str">
            <v>-</v>
          </cell>
          <cell r="BI257" t="str">
            <v>-</v>
          </cell>
          <cell r="BJ257" t="str">
            <v>-</v>
          </cell>
          <cell r="BK257" t="str">
            <v>-</v>
          </cell>
          <cell r="BL257" t="str">
            <v>-</v>
          </cell>
          <cell r="BM257" t="str">
            <v>-</v>
          </cell>
          <cell r="BN257" t="str">
            <v>-</v>
          </cell>
          <cell r="BO257" t="str">
            <v>-</v>
          </cell>
          <cell r="BP257" t="str">
            <v>-</v>
          </cell>
          <cell r="BQ257" t="str">
            <v>ленточный</v>
          </cell>
          <cell r="BS257" t="str">
            <v>Железобетонные</v>
          </cell>
          <cell r="BT257">
            <v>7888</v>
          </cell>
          <cell r="BU257">
            <v>2</v>
          </cell>
          <cell r="BV257" t="str">
            <v>Панельные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 t="str">
            <v xml:space="preserve">окрашенный </v>
          </cell>
          <cell r="CB257">
            <v>5325</v>
          </cell>
          <cell r="CC257">
            <v>0</v>
          </cell>
          <cell r="CD257">
            <v>1</v>
          </cell>
          <cell r="CE257">
            <v>584</v>
          </cell>
          <cell r="CF257" t="str">
            <v>не скатная</v>
          </cell>
          <cell r="CG257">
            <v>0</v>
          </cell>
          <cell r="CH257">
            <v>0</v>
          </cell>
          <cell r="CI257">
            <v>530.70000000000005</v>
          </cell>
          <cell r="CJ257" t="str">
            <v>На лестничной клетке</v>
          </cell>
          <cell r="CK257">
            <v>1</v>
          </cell>
          <cell r="CL257">
            <v>42.08</v>
          </cell>
          <cell r="CM257">
            <v>15</v>
          </cell>
          <cell r="CR257">
            <v>4.8</v>
          </cell>
          <cell r="CZ257">
            <v>1</v>
          </cell>
          <cell r="DA257">
            <v>1</v>
          </cell>
          <cell r="DB257">
            <v>0</v>
          </cell>
          <cell r="DC257">
            <v>0</v>
          </cell>
          <cell r="DD257">
            <v>163</v>
          </cell>
          <cell r="DE257">
            <v>840</v>
          </cell>
          <cell r="DF257">
            <v>0</v>
          </cell>
          <cell r="DG257">
            <v>0</v>
          </cell>
          <cell r="DH257">
            <v>1</v>
          </cell>
          <cell r="DI257">
            <v>408</v>
          </cell>
          <cell r="DK257">
            <v>80</v>
          </cell>
          <cell r="DL257">
            <v>840</v>
          </cell>
          <cell r="DM257">
            <v>105</v>
          </cell>
          <cell r="DO257">
            <v>800</v>
          </cell>
          <cell r="DQ257">
            <v>500</v>
          </cell>
          <cell r="DR257">
            <v>1605.22</v>
          </cell>
          <cell r="DS257">
            <v>121</v>
          </cell>
          <cell r="DT257">
            <v>7</v>
          </cell>
          <cell r="DU257">
            <v>105</v>
          </cell>
          <cell r="DV257">
            <v>0</v>
          </cell>
          <cell r="DW257">
            <v>1</v>
          </cell>
          <cell r="DX257" t="str">
            <v>внутренние</v>
          </cell>
          <cell r="EE257">
            <v>15</v>
          </cell>
          <cell r="EF257">
            <v>23.2</v>
          </cell>
          <cell r="EG257">
            <v>34</v>
          </cell>
          <cell r="EH257">
            <v>163.19999999999999</v>
          </cell>
          <cell r="EI257">
            <v>6.72</v>
          </cell>
          <cell r="EK257">
            <v>2.79</v>
          </cell>
          <cell r="EL257">
            <v>3.84</v>
          </cell>
          <cell r="EM257">
            <v>14.08</v>
          </cell>
          <cell r="EN257">
            <v>11.700000000000001</v>
          </cell>
          <cell r="EO257">
            <v>10.8</v>
          </cell>
          <cell r="EP257">
            <v>2.4</v>
          </cell>
          <cell r="EQ257">
            <v>268</v>
          </cell>
          <cell r="ER257">
            <v>1.06</v>
          </cell>
          <cell r="ES257" t="str">
            <v>в подвале</v>
          </cell>
          <cell r="ET257" t="str">
            <v>Переносной</v>
          </cell>
          <cell r="EU257">
            <v>0</v>
          </cell>
          <cell r="EV257">
            <v>1</v>
          </cell>
          <cell r="EW257">
            <v>0</v>
          </cell>
          <cell r="EX257">
            <v>0</v>
          </cell>
          <cell r="EY257">
            <v>2</v>
          </cell>
          <cell r="FH257">
            <v>1</v>
          </cell>
          <cell r="FI257">
            <v>2</v>
          </cell>
        </row>
        <row r="258">
          <cell r="A258">
            <v>27878</v>
          </cell>
          <cell r="B258" t="str">
            <v>Херсонская ул. д. 38</v>
          </cell>
          <cell r="C258" t="str">
            <v>Херсонская ул.</v>
          </cell>
          <cell r="D258">
            <v>38</v>
          </cell>
          <cell r="F258" t="str">
            <v>Протокол общего собрания собственников</v>
          </cell>
          <cell r="I258" t="str">
            <v>-</v>
          </cell>
          <cell r="K258" t="str">
            <v>-</v>
          </cell>
          <cell r="L258" t="str">
            <v>договор</v>
          </cell>
          <cell r="M258" t="str">
            <v>за счет регионального оператора</v>
          </cell>
          <cell r="N258">
            <v>1964</v>
          </cell>
          <cell r="O258">
            <v>1964</v>
          </cell>
          <cell r="P258" t="str">
            <v>I-510</v>
          </cell>
          <cell r="Q258" t="str">
            <v>МКД</v>
          </cell>
          <cell r="R258">
            <v>5</v>
          </cell>
          <cell r="S258">
            <v>5</v>
          </cell>
          <cell r="T258">
            <v>4</v>
          </cell>
          <cell r="W258">
            <v>80</v>
          </cell>
          <cell r="X258">
            <v>80</v>
          </cell>
          <cell r="Y258">
            <v>0</v>
          </cell>
          <cell r="Z258">
            <v>0</v>
          </cell>
          <cell r="AA258">
            <v>20</v>
          </cell>
          <cell r="AB258">
            <v>36</v>
          </cell>
          <cell r="AC258">
            <v>0</v>
          </cell>
          <cell r="AE258">
            <v>0</v>
          </cell>
          <cell r="AF258">
            <v>1</v>
          </cell>
          <cell r="AG258">
            <v>1</v>
          </cell>
          <cell r="AH258">
            <v>3518.5</v>
          </cell>
          <cell r="AI258">
            <v>3518.5</v>
          </cell>
          <cell r="AJ258">
            <v>0</v>
          </cell>
          <cell r="AK258">
            <v>2175.8000000000002</v>
          </cell>
          <cell r="AL258">
            <v>397</v>
          </cell>
          <cell r="AM258">
            <v>363</v>
          </cell>
          <cell r="AN258">
            <v>0</v>
          </cell>
          <cell r="AP258">
            <v>906.4</v>
          </cell>
          <cell r="AQ258">
            <v>146.29999999999998</v>
          </cell>
          <cell r="AR258">
            <v>216.70000000000002</v>
          </cell>
          <cell r="AS258">
            <v>0</v>
          </cell>
          <cell r="AT258" t="str">
            <v>Блочные</v>
          </cell>
          <cell r="AU258" t="str">
            <v>рубероид</v>
          </cell>
          <cell r="AV258">
            <v>80</v>
          </cell>
          <cell r="AZ258" t="str">
            <v>нет</v>
          </cell>
          <cell r="BA258" t="str">
            <v>-</v>
          </cell>
          <cell r="BB258" t="str">
            <v>-</v>
          </cell>
          <cell r="BC258" t="str">
            <v>-</v>
          </cell>
          <cell r="BD258" t="str">
            <v>-</v>
          </cell>
          <cell r="BE258" t="str">
            <v>-</v>
          </cell>
          <cell r="BF258" t="str">
            <v>-</v>
          </cell>
          <cell r="BG258" t="str">
            <v>-</v>
          </cell>
          <cell r="BH258" t="str">
            <v>-</v>
          </cell>
          <cell r="BI258" t="str">
            <v>-</v>
          </cell>
          <cell r="BJ258" t="str">
            <v>-</v>
          </cell>
          <cell r="BK258" t="str">
            <v>-</v>
          </cell>
          <cell r="BL258" t="str">
            <v>-</v>
          </cell>
          <cell r="BM258" t="str">
            <v>-</v>
          </cell>
          <cell r="BN258" t="str">
            <v>-</v>
          </cell>
          <cell r="BO258" t="str">
            <v>-</v>
          </cell>
          <cell r="BP258" t="str">
            <v>-</v>
          </cell>
          <cell r="BQ258" t="str">
            <v>ленточный</v>
          </cell>
          <cell r="BS258" t="str">
            <v>Железобетонные</v>
          </cell>
          <cell r="BT258">
            <v>7760</v>
          </cell>
          <cell r="BU258">
            <v>5</v>
          </cell>
          <cell r="BV258" t="str">
            <v>Панельные</v>
          </cell>
          <cell r="BW258">
            <v>985</v>
          </cell>
          <cell r="BX258">
            <v>394</v>
          </cell>
          <cell r="BY258">
            <v>985</v>
          </cell>
          <cell r="BZ258">
            <v>394</v>
          </cell>
          <cell r="CA258" t="str">
            <v xml:space="preserve">окрашенный </v>
          </cell>
          <cell r="CB258">
            <v>1852</v>
          </cell>
          <cell r="CC258">
            <v>1722</v>
          </cell>
          <cell r="CD258">
            <v>1</v>
          </cell>
          <cell r="CE258">
            <v>997</v>
          </cell>
          <cell r="CF258" t="str">
            <v>не скатная</v>
          </cell>
          <cell r="CG258">
            <v>160</v>
          </cell>
          <cell r="CH258">
            <v>253</v>
          </cell>
          <cell r="CI258">
            <v>906.4</v>
          </cell>
          <cell r="CK258">
            <v>0</v>
          </cell>
          <cell r="CL258">
            <v>0</v>
          </cell>
          <cell r="CM258">
            <v>0</v>
          </cell>
          <cell r="CR258">
            <v>0</v>
          </cell>
          <cell r="CZ258">
            <v>1</v>
          </cell>
          <cell r="DA258">
            <v>1</v>
          </cell>
          <cell r="DB258">
            <v>162</v>
          </cell>
          <cell r="DC258">
            <v>400</v>
          </cell>
          <cell r="DD258">
            <v>48</v>
          </cell>
          <cell r="DE258">
            <v>2032</v>
          </cell>
          <cell r="DF258">
            <v>0</v>
          </cell>
          <cell r="DG258">
            <v>0</v>
          </cell>
          <cell r="DH258">
            <v>4</v>
          </cell>
          <cell r="DI258">
            <v>248</v>
          </cell>
          <cell r="DK258">
            <v>85</v>
          </cell>
          <cell r="DL258">
            <v>935</v>
          </cell>
          <cell r="DM258">
            <v>80</v>
          </cell>
          <cell r="DO258">
            <v>967</v>
          </cell>
          <cell r="DQ258">
            <v>648</v>
          </cell>
          <cell r="DR258">
            <v>594</v>
          </cell>
          <cell r="DS258">
            <v>87</v>
          </cell>
          <cell r="DT258">
            <v>16</v>
          </cell>
          <cell r="DU258">
            <v>16</v>
          </cell>
          <cell r="DV258">
            <v>16</v>
          </cell>
          <cell r="DW258">
            <v>0</v>
          </cell>
          <cell r="DX258" t="str">
            <v>наружные</v>
          </cell>
          <cell r="EE258">
            <v>32</v>
          </cell>
          <cell r="EF258">
            <v>29.44</v>
          </cell>
          <cell r="EG258">
            <v>8</v>
          </cell>
          <cell r="EH258">
            <v>38.4</v>
          </cell>
          <cell r="EI258">
            <v>7.68</v>
          </cell>
          <cell r="EK258">
            <v>11.16</v>
          </cell>
          <cell r="EL258">
            <v>4.8</v>
          </cell>
          <cell r="EM258">
            <v>17.600000000000001</v>
          </cell>
          <cell r="EN258">
            <v>9.1</v>
          </cell>
          <cell r="EO258">
            <v>0</v>
          </cell>
          <cell r="EP258">
            <v>0</v>
          </cell>
          <cell r="EQ258">
            <v>229</v>
          </cell>
          <cell r="ER258">
            <v>0</v>
          </cell>
          <cell r="ES258" t="str">
            <v>нет</v>
          </cell>
          <cell r="ET258">
            <v>0</v>
          </cell>
          <cell r="EU258">
            <v>0</v>
          </cell>
          <cell r="EV258">
            <v>1</v>
          </cell>
          <cell r="EW258">
            <v>0</v>
          </cell>
          <cell r="EX258">
            <v>0</v>
          </cell>
          <cell r="EY258">
            <v>1</v>
          </cell>
          <cell r="FH258">
            <v>0</v>
          </cell>
          <cell r="FI258">
            <v>5</v>
          </cell>
        </row>
        <row r="259">
          <cell r="A259">
            <v>27879</v>
          </cell>
          <cell r="B259" t="str">
            <v>Херсонская ул. д. 39</v>
          </cell>
          <cell r="C259" t="str">
            <v>Херсонская ул.</v>
          </cell>
          <cell r="D259">
            <v>39</v>
          </cell>
          <cell r="F259" t="str">
            <v>Протокол общего собрания собственников</v>
          </cell>
          <cell r="I259" t="str">
            <v>-</v>
          </cell>
          <cell r="K259" t="str">
            <v>-</v>
          </cell>
          <cell r="L259" t="str">
            <v>договор</v>
          </cell>
          <cell r="M259" t="str">
            <v>за счет регионального оператора</v>
          </cell>
          <cell r="N259">
            <v>1969</v>
          </cell>
          <cell r="O259">
            <v>1969</v>
          </cell>
          <cell r="P259" t="str">
            <v>I-МГ-601</v>
          </cell>
          <cell r="Q259" t="str">
            <v>МКД</v>
          </cell>
          <cell r="R259">
            <v>16</v>
          </cell>
          <cell r="S259">
            <v>16</v>
          </cell>
          <cell r="T259">
            <v>1</v>
          </cell>
          <cell r="U259">
            <v>1</v>
          </cell>
          <cell r="V259">
            <v>1</v>
          </cell>
          <cell r="W259">
            <v>108</v>
          </cell>
          <cell r="X259">
            <v>105</v>
          </cell>
          <cell r="Y259">
            <v>3</v>
          </cell>
          <cell r="Z259">
            <v>0</v>
          </cell>
          <cell r="AA259">
            <v>0</v>
          </cell>
          <cell r="AB259">
            <v>33</v>
          </cell>
          <cell r="AC259">
            <v>2</v>
          </cell>
          <cell r="AD259">
            <v>32</v>
          </cell>
          <cell r="AE259">
            <v>2</v>
          </cell>
          <cell r="AF259">
            <v>1</v>
          </cell>
          <cell r="AG259">
            <v>1</v>
          </cell>
          <cell r="AH259">
            <v>6136.5</v>
          </cell>
          <cell r="AI259">
            <v>5755</v>
          </cell>
          <cell r="AJ259">
            <v>381.5</v>
          </cell>
          <cell r="AK259">
            <v>2078.5</v>
          </cell>
          <cell r="AL259">
            <v>762.2</v>
          </cell>
          <cell r="AM259">
            <v>192</v>
          </cell>
          <cell r="AN259">
            <v>812.1</v>
          </cell>
          <cell r="AO259">
            <v>2274</v>
          </cell>
          <cell r="AP259">
            <v>537.20000000000005</v>
          </cell>
          <cell r="AQ259">
            <v>81.47999999999999</v>
          </cell>
          <cell r="AR259">
            <v>737.52</v>
          </cell>
          <cell r="AS259">
            <v>18</v>
          </cell>
          <cell r="AT259" t="str">
            <v>Панельные</v>
          </cell>
          <cell r="AU259" t="str">
            <v>рубероид</v>
          </cell>
          <cell r="AV259">
            <v>105</v>
          </cell>
          <cell r="AZ259" t="str">
            <v>нет</v>
          </cell>
          <cell r="BA259" t="str">
            <v>-</v>
          </cell>
          <cell r="BB259" t="str">
            <v>-</v>
          </cell>
          <cell r="BC259" t="str">
            <v>-</v>
          </cell>
          <cell r="BD259" t="str">
            <v>-</v>
          </cell>
          <cell r="BE259" t="str">
            <v>-</v>
          </cell>
          <cell r="BF259" t="str">
            <v>-</v>
          </cell>
          <cell r="BG259" t="str">
            <v>-</v>
          </cell>
          <cell r="BH259" t="str">
            <v>-</v>
          </cell>
          <cell r="BI259" t="str">
            <v>-</v>
          </cell>
          <cell r="BJ259" t="str">
            <v>-</v>
          </cell>
          <cell r="BK259" t="str">
            <v>-</v>
          </cell>
          <cell r="BL259" t="str">
            <v>-</v>
          </cell>
          <cell r="BM259" t="str">
            <v>-</v>
          </cell>
          <cell r="BN259" t="str">
            <v>-</v>
          </cell>
          <cell r="BO259" t="str">
            <v>-</v>
          </cell>
          <cell r="BP259" t="str">
            <v>-</v>
          </cell>
          <cell r="BQ259" t="str">
            <v>ленточный</v>
          </cell>
          <cell r="BS259" t="str">
            <v>Железобетонные</v>
          </cell>
          <cell r="BT259">
            <v>7888</v>
          </cell>
          <cell r="BU259">
            <v>2</v>
          </cell>
          <cell r="BV259" t="str">
            <v>Панельные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 t="str">
            <v>облицованный плиткой</v>
          </cell>
          <cell r="CB259">
            <v>5325</v>
          </cell>
          <cell r="CC259">
            <v>0</v>
          </cell>
          <cell r="CD259">
            <v>1</v>
          </cell>
          <cell r="CE259">
            <v>591</v>
          </cell>
          <cell r="CF259" t="str">
            <v>не скатная</v>
          </cell>
          <cell r="CG259">
            <v>0</v>
          </cell>
          <cell r="CH259">
            <v>0</v>
          </cell>
          <cell r="CI259">
            <v>537.20000000000005</v>
          </cell>
          <cell r="CJ259" t="str">
            <v>На лестничной клетке</v>
          </cell>
          <cell r="CK259">
            <v>1</v>
          </cell>
          <cell r="CL259">
            <v>42.08</v>
          </cell>
          <cell r="CM259">
            <v>15</v>
          </cell>
          <cell r="CR259">
            <v>4.8</v>
          </cell>
          <cell r="CZ259">
            <v>1</v>
          </cell>
          <cell r="DA259">
            <v>1</v>
          </cell>
          <cell r="DB259">
            <v>0</v>
          </cell>
          <cell r="DC259">
            <v>0</v>
          </cell>
          <cell r="DD259">
            <v>163</v>
          </cell>
          <cell r="DE259">
            <v>840</v>
          </cell>
          <cell r="DF259">
            <v>0</v>
          </cell>
          <cell r="DG259">
            <v>0</v>
          </cell>
          <cell r="DH259">
            <v>1</v>
          </cell>
          <cell r="DI259">
            <v>408</v>
          </cell>
          <cell r="DK259">
            <v>80</v>
          </cell>
          <cell r="DL259">
            <v>840</v>
          </cell>
          <cell r="DM259">
            <v>105</v>
          </cell>
          <cell r="DO259">
            <v>800</v>
          </cell>
          <cell r="DQ259">
            <v>500</v>
          </cell>
          <cell r="DR259">
            <v>1605.22</v>
          </cell>
          <cell r="DS259">
            <v>121</v>
          </cell>
          <cell r="DT259">
            <v>7</v>
          </cell>
          <cell r="DU259">
            <v>105</v>
          </cell>
          <cell r="DV259">
            <v>0</v>
          </cell>
          <cell r="DW259">
            <v>1</v>
          </cell>
          <cell r="DX259" t="str">
            <v>внутренние</v>
          </cell>
          <cell r="EE259">
            <v>15</v>
          </cell>
          <cell r="EF259">
            <v>23.2</v>
          </cell>
          <cell r="EG259">
            <v>34</v>
          </cell>
          <cell r="EH259">
            <v>163.19999999999999</v>
          </cell>
          <cell r="EI259">
            <v>6.72</v>
          </cell>
          <cell r="EK259">
            <v>2.79</v>
          </cell>
          <cell r="EL259">
            <v>3.84</v>
          </cell>
          <cell r="EM259">
            <v>14.08</v>
          </cell>
          <cell r="EN259">
            <v>11.700000000000001</v>
          </cell>
          <cell r="EO259">
            <v>10.8</v>
          </cell>
          <cell r="EP259">
            <v>2.5</v>
          </cell>
          <cell r="EQ259">
            <v>266</v>
          </cell>
          <cell r="ER259">
            <v>1.05</v>
          </cell>
          <cell r="ES259" t="str">
            <v>в подвале</v>
          </cell>
          <cell r="ET259" t="str">
            <v>Переносной</v>
          </cell>
          <cell r="EU259">
            <v>0</v>
          </cell>
          <cell r="EV259">
            <v>1</v>
          </cell>
          <cell r="EW259">
            <v>0</v>
          </cell>
          <cell r="EX259">
            <v>0</v>
          </cell>
          <cell r="EY259">
            <v>2</v>
          </cell>
          <cell r="FH259">
            <v>1</v>
          </cell>
          <cell r="FI259">
            <v>2</v>
          </cell>
        </row>
        <row r="260">
          <cell r="A260">
            <v>28248</v>
          </cell>
          <cell r="B260" t="str">
            <v>Цюрупы ул. д. 4</v>
          </cell>
          <cell r="C260" t="str">
            <v>Цюрупы ул.</v>
          </cell>
          <cell r="D260">
            <v>4</v>
          </cell>
          <cell r="F260" t="str">
            <v>Протокол общего собрания собственников</v>
          </cell>
          <cell r="I260" t="str">
            <v>-</v>
          </cell>
          <cell r="K260" t="str">
            <v>-</v>
          </cell>
          <cell r="L260" t="str">
            <v>договор</v>
          </cell>
          <cell r="M260" t="str">
            <v>за счет регионального оператора</v>
          </cell>
          <cell r="N260">
            <v>1962</v>
          </cell>
          <cell r="O260">
            <v>1962</v>
          </cell>
          <cell r="P260" t="str">
            <v>II-18</v>
          </cell>
          <cell r="Q260" t="str">
            <v>МКД</v>
          </cell>
          <cell r="R260">
            <v>9</v>
          </cell>
          <cell r="S260">
            <v>9</v>
          </cell>
          <cell r="T260">
            <v>1</v>
          </cell>
          <cell r="U260">
            <v>1</v>
          </cell>
          <cell r="W260">
            <v>72</v>
          </cell>
          <cell r="X260">
            <v>71</v>
          </cell>
          <cell r="Y260">
            <v>1</v>
          </cell>
          <cell r="Z260">
            <v>0</v>
          </cell>
          <cell r="AA260">
            <v>18</v>
          </cell>
          <cell r="AB260">
            <v>19</v>
          </cell>
          <cell r="AC260">
            <v>1</v>
          </cell>
          <cell r="AD260">
            <v>24</v>
          </cell>
          <cell r="AE260">
            <v>0</v>
          </cell>
          <cell r="AF260">
            <v>1</v>
          </cell>
          <cell r="AG260">
            <v>1</v>
          </cell>
          <cell r="AH260">
            <v>2549.8999999999996</v>
          </cell>
          <cell r="AI260">
            <v>2518.3999999999996</v>
          </cell>
          <cell r="AJ260">
            <v>31.5</v>
          </cell>
          <cell r="AK260">
            <v>1171</v>
          </cell>
          <cell r="AL260">
            <v>393.2</v>
          </cell>
          <cell r="AM260">
            <v>145</v>
          </cell>
          <cell r="AN260">
            <v>234</v>
          </cell>
          <cell r="AP260">
            <v>396</v>
          </cell>
          <cell r="AQ260">
            <v>82.49</v>
          </cell>
          <cell r="AR260">
            <v>287.51</v>
          </cell>
          <cell r="AS260">
            <v>4.8</v>
          </cell>
          <cell r="AT260" t="str">
            <v>Блочные</v>
          </cell>
          <cell r="AU260" t="str">
            <v>рубероид</v>
          </cell>
          <cell r="AV260">
            <v>71</v>
          </cell>
          <cell r="AZ260" t="str">
            <v>нет</v>
          </cell>
          <cell r="BA260" t="str">
            <v>-</v>
          </cell>
          <cell r="BB260" t="str">
            <v>-</v>
          </cell>
          <cell r="BC260" t="str">
            <v>-</v>
          </cell>
          <cell r="BD260" t="str">
            <v>-</v>
          </cell>
          <cell r="BE260" t="str">
            <v>-</v>
          </cell>
          <cell r="BF260" t="str">
            <v>-</v>
          </cell>
          <cell r="BG260" t="str">
            <v>-</v>
          </cell>
          <cell r="BH260" t="str">
            <v>-</v>
          </cell>
          <cell r="BI260" t="str">
            <v>-</v>
          </cell>
          <cell r="BJ260" t="str">
            <v>-</v>
          </cell>
          <cell r="BK260" t="str">
            <v>-</v>
          </cell>
          <cell r="BL260" t="str">
            <v>-</v>
          </cell>
          <cell r="BM260" t="str">
            <v>-</v>
          </cell>
          <cell r="BN260" t="str">
            <v>-</v>
          </cell>
          <cell r="BO260" t="str">
            <v>-</v>
          </cell>
          <cell r="BP260" t="str">
            <v>-</v>
          </cell>
          <cell r="BQ260" t="str">
            <v>ленточный</v>
          </cell>
          <cell r="BS260" t="str">
            <v>Железобетонные</v>
          </cell>
          <cell r="BT260">
            <v>3774</v>
          </cell>
          <cell r="BU260">
            <v>2</v>
          </cell>
          <cell r="BV260" t="str">
            <v>Панельные</v>
          </cell>
          <cell r="BW260">
            <v>3713</v>
          </cell>
          <cell r="BX260">
            <v>935</v>
          </cell>
          <cell r="BY260">
            <v>735</v>
          </cell>
          <cell r="BZ260">
            <v>0</v>
          </cell>
          <cell r="CA260" t="str">
            <v xml:space="preserve">окрашенный </v>
          </cell>
          <cell r="CB260">
            <v>1713</v>
          </cell>
          <cell r="CC260">
            <v>1849</v>
          </cell>
          <cell r="CD260">
            <v>1</v>
          </cell>
          <cell r="CE260">
            <v>475</v>
          </cell>
          <cell r="CF260" t="str">
            <v>не скатная</v>
          </cell>
          <cell r="CG260">
            <v>84</v>
          </cell>
          <cell r="CH260">
            <v>58.8</v>
          </cell>
          <cell r="CI260">
            <v>396</v>
          </cell>
          <cell r="CJ260" t="str">
            <v>На лестничной клетке</v>
          </cell>
          <cell r="CK260">
            <v>1</v>
          </cell>
          <cell r="CL260">
            <v>23.669999999999998</v>
          </cell>
          <cell r="CM260">
            <v>4</v>
          </cell>
          <cell r="CR260">
            <v>1</v>
          </cell>
          <cell r="CZ260">
            <v>1</v>
          </cell>
          <cell r="DA260">
            <v>1</v>
          </cell>
          <cell r="DB260">
            <v>189</v>
          </cell>
          <cell r="DC260">
            <v>2356</v>
          </cell>
          <cell r="DD260">
            <v>61</v>
          </cell>
          <cell r="DE260">
            <v>947</v>
          </cell>
          <cell r="DF260">
            <v>0</v>
          </cell>
          <cell r="DG260">
            <v>0</v>
          </cell>
          <cell r="DH260">
            <v>1</v>
          </cell>
          <cell r="DI260">
            <v>198</v>
          </cell>
          <cell r="DK260">
            <v>118</v>
          </cell>
          <cell r="DL260">
            <v>850</v>
          </cell>
          <cell r="DM260">
            <v>71</v>
          </cell>
          <cell r="DO260">
            <v>702</v>
          </cell>
          <cell r="DQ260">
            <v>340</v>
          </cell>
          <cell r="DR260">
            <v>491</v>
          </cell>
          <cell r="DS260">
            <v>81</v>
          </cell>
          <cell r="DT260">
            <v>8</v>
          </cell>
          <cell r="DU260">
            <v>8</v>
          </cell>
          <cell r="DV260">
            <v>8</v>
          </cell>
          <cell r="DW260">
            <v>0</v>
          </cell>
          <cell r="DX260" t="str">
            <v>внутренние</v>
          </cell>
          <cell r="EE260">
            <v>9</v>
          </cell>
          <cell r="EF260">
            <v>26.9</v>
          </cell>
          <cell r="EG260">
            <v>22</v>
          </cell>
          <cell r="EH260">
            <v>105.6</v>
          </cell>
          <cell r="EI260">
            <v>0</v>
          </cell>
          <cell r="EK260">
            <v>2.79</v>
          </cell>
          <cell r="EL260">
            <v>2.16</v>
          </cell>
          <cell r="EM260">
            <v>21.78</v>
          </cell>
          <cell r="EN260">
            <v>7.8000000000000007</v>
          </cell>
          <cell r="EO260">
            <v>3.8</v>
          </cell>
          <cell r="EP260">
            <v>14.6</v>
          </cell>
          <cell r="EQ260">
            <v>122</v>
          </cell>
          <cell r="ER260">
            <v>0.48</v>
          </cell>
          <cell r="ES260" t="str">
            <v>в подвале</v>
          </cell>
          <cell r="ET260" t="str">
            <v>Переносной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FH260">
            <v>0</v>
          </cell>
          <cell r="FI260">
            <v>2</v>
          </cell>
        </row>
        <row r="261">
          <cell r="A261">
            <v>68101</v>
          </cell>
          <cell r="B261" t="str">
            <v>Цюрупы ул. д. 6</v>
          </cell>
          <cell r="C261" t="str">
            <v>Цюрупы ул.</v>
          </cell>
          <cell r="D261">
            <v>6</v>
          </cell>
          <cell r="F261" t="str">
            <v>Протокол общего собрания собственников</v>
          </cell>
          <cell r="I261" t="str">
            <v>-</v>
          </cell>
          <cell r="K261" t="str">
            <v>-</v>
          </cell>
          <cell r="L261" t="str">
            <v>договор</v>
          </cell>
          <cell r="M261" t="str">
            <v>за счет регионального оператора</v>
          </cell>
          <cell r="N261">
            <v>2000</v>
          </cell>
          <cell r="O261">
            <v>2000</v>
          </cell>
          <cell r="P261" t="str">
            <v>П-44Т</v>
          </cell>
          <cell r="Q261" t="str">
            <v>МКД</v>
          </cell>
          <cell r="R261">
            <v>17</v>
          </cell>
          <cell r="S261">
            <v>17</v>
          </cell>
          <cell r="T261">
            <v>5</v>
          </cell>
          <cell r="U261">
            <v>5</v>
          </cell>
          <cell r="V261">
            <v>5</v>
          </cell>
          <cell r="W261">
            <v>332</v>
          </cell>
          <cell r="X261">
            <v>327</v>
          </cell>
          <cell r="Y261">
            <v>5</v>
          </cell>
          <cell r="Z261">
            <v>2</v>
          </cell>
          <cell r="AA261">
            <v>85</v>
          </cell>
          <cell r="AB261">
            <v>85</v>
          </cell>
          <cell r="AC261">
            <v>20</v>
          </cell>
          <cell r="AD261">
            <v>85</v>
          </cell>
          <cell r="AE261">
            <v>0</v>
          </cell>
          <cell r="AF261">
            <v>1</v>
          </cell>
          <cell r="AG261">
            <v>1</v>
          </cell>
          <cell r="AH261">
            <v>19119.100000000002</v>
          </cell>
          <cell r="AI261">
            <v>18891.100000000002</v>
          </cell>
          <cell r="AJ261">
            <v>228</v>
          </cell>
          <cell r="AK261">
            <v>6490</v>
          </cell>
          <cell r="AL261">
            <v>2123.1999999999998</v>
          </cell>
          <cell r="AM261">
            <v>1233</v>
          </cell>
          <cell r="AN261">
            <v>2133</v>
          </cell>
          <cell r="AP261">
            <v>1562</v>
          </cell>
          <cell r="AQ261">
            <v>461.80999999999995</v>
          </cell>
          <cell r="AR261">
            <v>2904.19</v>
          </cell>
          <cell r="AS261">
            <v>102</v>
          </cell>
          <cell r="AT261" t="str">
            <v>Панельные</v>
          </cell>
          <cell r="AU261" t="str">
            <v>рубероид</v>
          </cell>
          <cell r="AV261">
            <v>327</v>
          </cell>
          <cell r="AZ261" t="str">
            <v>нет</v>
          </cell>
          <cell r="BA261" t="str">
            <v>-</v>
          </cell>
          <cell r="BB261" t="str">
            <v>-</v>
          </cell>
          <cell r="BC261" t="str">
            <v>-</v>
          </cell>
          <cell r="BD261" t="str">
            <v>-</v>
          </cell>
          <cell r="BE261" t="str">
            <v>-</v>
          </cell>
          <cell r="BF261" t="str">
            <v>-</v>
          </cell>
          <cell r="BG261" t="str">
            <v>-</v>
          </cell>
          <cell r="BH261" t="str">
            <v>-</v>
          </cell>
          <cell r="BI261" t="str">
            <v>-</v>
          </cell>
          <cell r="BJ261" t="str">
            <v>-</v>
          </cell>
          <cell r="BK261" t="str">
            <v>-</v>
          </cell>
          <cell r="BL261" t="str">
            <v>-</v>
          </cell>
          <cell r="BM261" t="str">
            <v>-</v>
          </cell>
          <cell r="BN261" t="str">
            <v>-</v>
          </cell>
          <cell r="BO261" t="str">
            <v>-</v>
          </cell>
          <cell r="BP261" t="str">
            <v>-</v>
          </cell>
          <cell r="BQ261" t="str">
            <v>ленточный</v>
          </cell>
          <cell r="BS261" t="str">
            <v>Железобетонные</v>
          </cell>
          <cell r="BT261">
            <v>26554</v>
          </cell>
          <cell r="BU261">
            <v>6</v>
          </cell>
          <cell r="BV261" t="str">
            <v>Панельные</v>
          </cell>
          <cell r="BW261">
            <v>512</v>
          </cell>
          <cell r="BX261">
            <v>1562</v>
          </cell>
          <cell r="BY261">
            <v>8675</v>
          </cell>
          <cell r="BZ261">
            <v>1873</v>
          </cell>
          <cell r="CA261" t="str">
            <v>кирпич</v>
          </cell>
          <cell r="CB261">
            <v>14975</v>
          </cell>
          <cell r="CC261">
            <v>4536</v>
          </cell>
          <cell r="CD261">
            <v>1</v>
          </cell>
          <cell r="CE261">
            <v>1873</v>
          </cell>
          <cell r="CF261" t="str">
            <v>не скатная</v>
          </cell>
          <cell r="CG261">
            <v>254</v>
          </cell>
          <cell r="CH261">
            <v>178</v>
          </cell>
          <cell r="CI261">
            <v>1562</v>
          </cell>
          <cell r="CJ261" t="str">
            <v>На лестничной клетке</v>
          </cell>
          <cell r="CK261">
            <v>5</v>
          </cell>
          <cell r="CL261">
            <v>223.55</v>
          </cell>
          <cell r="CM261">
            <v>85</v>
          </cell>
          <cell r="CR261">
            <v>16</v>
          </cell>
          <cell r="CZ261">
            <v>2</v>
          </cell>
          <cell r="DA261">
            <v>5</v>
          </cell>
          <cell r="DB261">
            <v>1275</v>
          </cell>
          <cell r="DC261">
            <v>3825</v>
          </cell>
          <cell r="DD261">
            <v>720</v>
          </cell>
          <cell r="DE261">
            <v>5710</v>
          </cell>
          <cell r="DF261">
            <v>0</v>
          </cell>
          <cell r="DG261">
            <v>0</v>
          </cell>
          <cell r="DH261">
            <v>5</v>
          </cell>
          <cell r="DI261">
            <v>0</v>
          </cell>
          <cell r="DK261">
            <v>182</v>
          </cell>
          <cell r="DL261">
            <v>3806</v>
          </cell>
          <cell r="DM261">
            <v>327</v>
          </cell>
          <cell r="DO261">
            <v>3711</v>
          </cell>
          <cell r="DQ261">
            <v>315</v>
          </cell>
          <cell r="DR261">
            <v>0</v>
          </cell>
          <cell r="DS261">
            <v>0</v>
          </cell>
          <cell r="DT261">
            <v>20</v>
          </cell>
          <cell r="DU261">
            <v>10</v>
          </cell>
          <cell r="DV261">
            <v>10</v>
          </cell>
          <cell r="DW261">
            <v>5</v>
          </cell>
          <cell r="DX261" t="str">
            <v>внутренние</v>
          </cell>
          <cell r="EE261">
            <v>170</v>
          </cell>
          <cell r="EF261">
            <v>123.25</v>
          </cell>
          <cell r="EG261">
            <v>215</v>
          </cell>
          <cell r="EH261">
            <v>1032</v>
          </cell>
          <cell r="EI261">
            <v>35.699999999999996</v>
          </cell>
          <cell r="EK261">
            <v>13.95</v>
          </cell>
          <cell r="EL261">
            <v>76.5</v>
          </cell>
          <cell r="EM261">
            <v>74.800000000000011</v>
          </cell>
          <cell r="EN261">
            <v>35.75</v>
          </cell>
          <cell r="EO261">
            <v>54</v>
          </cell>
          <cell r="EP261">
            <v>33</v>
          </cell>
          <cell r="EQ261">
            <v>647</v>
          </cell>
          <cell r="ER261">
            <v>2.56</v>
          </cell>
          <cell r="ES261" t="str">
            <v>на 1-м этаже</v>
          </cell>
          <cell r="ET261" t="str">
            <v>Контейнер</v>
          </cell>
          <cell r="EU261">
            <v>5</v>
          </cell>
          <cell r="EV261">
            <v>2</v>
          </cell>
          <cell r="EW261">
            <v>0</v>
          </cell>
          <cell r="EX261">
            <v>0</v>
          </cell>
          <cell r="EY261">
            <v>0</v>
          </cell>
          <cell r="FH261">
            <v>0</v>
          </cell>
          <cell r="FI261">
            <v>7</v>
          </cell>
        </row>
        <row r="262">
          <cell r="A262">
            <v>28253</v>
          </cell>
          <cell r="B262" t="str">
            <v>Цюрупы ул. д. 7 к. 1</v>
          </cell>
          <cell r="C262" t="str">
            <v>Цюрупы ул.</v>
          </cell>
          <cell r="D262">
            <v>7</v>
          </cell>
          <cell r="E262">
            <v>1</v>
          </cell>
          <cell r="F262" t="str">
            <v>Протокол общего собрания собственников</v>
          </cell>
          <cell r="I262" t="str">
            <v>-</v>
          </cell>
          <cell r="K262" t="str">
            <v>-</v>
          </cell>
          <cell r="L262" t="str">
            <v>договор</v>
          </cell>
          <cell r="M262" t="str">
            <v>за счет регионального оператора</v>
          </cell>
          <cell r="N262">
            <v>1976</v>
          </cell>
          <cell r="O262">
            <v>1976</v>
          </cell>
          <cell r="P262" t="str">
            <v>I-515</v>
          </cell>
          <cell r="Q262" t="str">
            <v>МКД</v>
          </cell>
          <cell r="R262">
            <v>9</v>
          </cell>
          <cell r="S262">
            <v>9</v>
          </cell>
          <cell r="T262">
            <v>4</v>
          </cell>
          <cell r="U262">
            <v>4</v>
          </cell>
          <cell r="W262">
            <v>145</v>
          </cell>
          <cell r="X262">
            <v>144</v>
          </cell>
          <cell r="Y262">
            <v>1</v>
          </cell>
          <cell r="Z262">
            <v>1</v>
          </cell>
          <cell r="AA262">
            <v>0</v>
          </cell>
          <cell r="AB262">
            <v>72</v>
          </cell>
          <cell r="AC262">
            <v>4</v>
          </cell>
          <cell r="AE262">
            <v>0</v>
          </cell>
          <cell r="AF262">
            <v>1</v>
          </cell>
          <cell r="AG262">
            <v>1</v>
          </cell>
          <cell r="AH262">
            <v>7252.5000000000036</v>
          </cell>
          <cell r="AI262">
            <v>7248.4000000000033</v>
          </cell>
          <cell r="AJ262">
            <v>4.0999999999999996</v>
          </cell>
          <cell r="AK262">
            <v>2959</v>
          </cell>
          <cell r="AL262">
            <v>0</v>
          </cell>
          <cell r="AM262">
            <v>748</v>
          </cell>
          <cell r="AN262">
            <v>16</v>
          </cell>
          <cell r="AP262">
            <v>1097.5</v>
          </cell>
          <cell r="AQ262">
            <v>196.7</v>
          </cell>
          <cell r="AR262">
            <v>482.3</v>
          </cell>
          <cell r="AS262">
            <v>33.6</v>
          </cell>
          <cell r="AT262" t="str">
            <v>Панельные</v>
          </cell>
          <cell r="AU262" t="str">
            <v>рулонная</v>
          </cell>
          <cell r="AV262">
            <v>144</v>
          </cell>
          <cell r="AZ262" t="str">
            <v>нет</v>
          </cell>
          <cell r="BA262" t="str">
            <v>-</v>
          </cell>
          <cell r="BB262" t="str">
            <v>-</v>
          </cell>
          <cell r="BC262" t="str">
            <v>-</v>
          </cell>
          <cell r="BD262" t="str">
            <v>-</v>
          </cell>
          <cell r="BE262" t="str">
            <v>-</v>
          </cell>
          <cell r="BF262" t="str">
            <v>-</v>
          </cell>
          <cell r="BG262" t="str">
            <v>-</v>
          </cell>
          <cell r="BH262" t="str">
            <v>-</v>
          </cell>
          <cell r="BI262" t="str">
            <v>-</v>
          </cell>
          <cell r="BJ262" t="str">
            <v>-</v>
          </cell>
          <cell r="BK262" t="str">
            <v>-</v>
          </cell>
          <cell r="BL262" t="str">
            <v>-</v>
          </cell>
          <cell r="BM262" t="str">
            <v>-</v>
          </cell>
          <cell r="BN262" t="str">
            <v>-</v>
          </cell>
          <cell r="BO262" t="str">
            <v>-</v>
          </cell>
          <cell r="BP262" t="str">
            <v>-</v>
          </cell>
          <cell r="BQ262" t="str">
            <v>ленточный</v>
          </cell>
          <cell r="BS262" t="str">
            <v>Железобетонные</v>
          </cell>
          <cell r="BT262">
            <v>1600</v>
          </cell>
          <cell r="BU262">
            <v>5</v>
          </cell>
          <cell r="BV262" t="str">
            <v>Панельные</v>
          </cell>
          <cell r="BW262">
            <v>0</v>
          </cell>
          <cell r="BX262">
            <v>0</v>
          </cell>
          <cell r="BY262">
            <v>1804</v>
          </cell>
          <cell r="BZ262">
            <v>952</v>
          </cell>
          <cell r="CA262" t="str">
            <v xml:space="preserve">окрашенный </v>
          </cell>
          <cell r="CB262">
            <v>0</v>
          </cell>
          <cell r="CC262">
            <v>2648</v>
          </cell>
          <cell r="CD262">
            <v>1</v>
          </cell>
          <cell r="CE262">
            <v>1235</v>
          </cell>
          <cell r="CF262" t="str">
            <v>не скатная</v>
          </cell>
          <cell r="CG262">
            <v>0</v>
          </cell>
          <cell r="CH262">
            <v>0</v>
          </cell>
          <cell r="CI262">
            <v>1097.5</v>
          </cell>
          <cell r="CJ262" t="str">
            <v>На лестничной клетке</v>
          </cell>
          <cell r="CK262">
            <v>4</v>
          </cell>
          <cell r="CL262">
            <v>94.68</v>
          </cell>
          <cell r="CM262">
            <v>28</v>
          </cell>
          <cell r="CR262">
            <v>4</v>
          </cell>
          <cell r="CZ262">
            <v>72</v>
          </cell>
          <cell r="DA262">
            <v>1</v>
          </cell>
          <cell r="DB262">
            <v>0</v>
          </cell>
          <cell r="DC262">
            <v>0</v>
          </cell>
          <cell r="DD262">
            <v>244</v>
          </cell>
          <cell r="DE262">
            <v>3904</v>
          </cell>
          <cell r="DF262">
            <v>0</v>
          </cell>
          <cell r="DG262">
            <v>0</v>
          </cell>
          <cell r="DH262">
            <v>1</v>
          </cell>
          <cell r="DI262">
            <v>448</v>
          </cell>
          <cell r="DK262">
            <v>472</v>
          </cell>
          <cell r="DL262">
            <v>3400</v>
          </cell>
          <cell r="DM262">
            <v>144</v>
          </cell>
          <cell r="DO262">
            <v>2808</v>
          </cell>
          <cell r="DQ262">
            <v>2224</v>
          </cell>
          <cell r="DR262">
            <v>0</v>
          </cell>
          <cell r="DS262">
            <v>0</v>
          </cell>
          <cell r="DT262">
            <v>16</v>
          </cell>
          <cell r="DU262">
            <v>28</v>
          </cell>
          <cell r="DV262">
            <v>0</v>
          </cell>
          <cell r="DW262">
            <v>0</v>
          </cell>
          <cell r="DX262" t="str">
            <v>внутренние</v>
          </cell>
          <cell r="EE262">
            <v>36</v>
          </cell>
          <cell r="EF262">
            <v>107.6</v>
          </cell>
          <cell r="EG262">
            <v>8</v>
          </cell>
          <cell r="EH262">
            <v>38.4</v>
          </cell>
          <cell r="EI262">
            <v>15.12</v>
          </cell>
          <cell r="EK262">
            <v>11.16</v>
          </cell>
          <cell r="EL262">
            <v>8.64</v>
          </cell>
          <cell r="EM262">
            <v>31.68</v>
          </cell>
          <cell r="EN262">
            <v>15.600000000000001</v>
          </cell>
          <cell r="EO262">
            <v>15.2</v>
          </cell>
          <cell r="EP262">
            <v>11.7</v>
          </cell>
          <cell r="EQ262">
            <v>333</v>
          </cell>
          <cell r="ER262">
            <v>1.32</v>
          </cell>
          <cell r="ES262" t="str">
            <v>на 1-м этаже</v>
          </cell>
          <cell r="ET262" t="str">
            <v>Переносной</v>
          </cell>
          <cell r="EU262">
            <v>0</v>
          </cell>
          <cell r="EV262">
            <v>1</v>
          </cell>
          <cell r="EW262">
            <v>0</v>
          </cell>
          <cell r="EX262">
            <v>0</v>
          </cell>
          <cell r="EY262">
            <v>0</v>
          </cell>
          <cell r="FH262">
            <v>0</v>
          </cell>
          <cell r="FI262">
            <v>6</v>
          </cell>
        </row>
        <row r="263">
          <cell r="A263">
            <v>28254</v>
          </cell>
          <cell r="B263" t="str">
            <v>Цюрупы ул. д. 7 к. 2</v>
          </cell>
          <cell r="C263" t="str">
            <v>Цюрупы ул.</v>
          </cell>
          <cell r="D263">
            <v>7</v>
          </cell>
          <cell r="E263">
            <v>2</v>
          </cell>
          <cell r="F263" t="str">
            <v>Протокол общего собрания собственников</v>
          </cell>
          <cell r="I263" t="str">
            <v>-</v>
          </cell>
          <cell r="K263" t="str">
            <v>-</v>
          </cell>
          <cell r="L263" t="str">
            <v>договор</v>
          </cell>
          <cell r="M263" t="str">
            <v>за счет регионального оператора</v>
          </cell>
          <cell r="N263">
            <v>1978</v>
          </cell>
          <cell r="O263">
            <v>1978</v>
          </cell>
          <cell r="P263" t="str">
            <v>П-3</v>
          </cell>
          <cell r="Q263" t="str">
            <v>МКД</v>
          </cell>
          <cell r="R263">
            <v>16</v>
          </cell>
          <cell r="S263">
            <v>16</v>
          </cell>
          <cell r="T263">
            <v>2</v>
          </cell>
          <cell r="U263">
            <v>2</v>
          </cell>
          <cell r="V263">
            <v>2</v>
          </cell>
          <cell r="W263">
            <v>129</v>
          </cell>
          <cell r="X263">
            <v>128</v>
          </cell>
          <cell r="Y263">
            <v>1</v>
          </cell>
          <cell r="Z263">
            <v>1</v>
          </cell>
          <cell r="AA263">
            <v>32</v>
          </cell>
          <cell r="AB263">
            <v>64</v>
          </cell>
          <cell r="AC263">
            <v>4</v>
          </cell>
          <cell r="AD263">
            <v>32</v>
          </cell>
          <cell r="AE263">
            <v>0</v>
          </cell>
          <cell r="AF263">
            <v>1</v>
          </cell>
          <cell r="AG263">
            <v>1</v>
          </cell>
          <cell r="AH263">
            <v>8292.3000000000047</v>
          </cell>
          <cell r="AI263">
            <v>8274.2000000000044</v>
          </cell>
          <cell r="AJ263">
            <v>18.100000000000001</v>
          </cell>
          <cell r="AK263">
            <v>2726.6</v>
          </cell>
          <cell r="AL263">
            <v>484</v>
          </cell>
          <cell r="AM263">
            <v>476</v>
          </cell>
          <cell r="AN263">
            <v>805</v>
          </cell>
          <cell r="AP263">
            <v>722.8</v>
          </cell>
          <cell r="AQ263">
            <v>168.61</v>
          </cell>
          <cell r="AR263">
            <v>939.39</v>
          </cell>
          <cell r="AS263">
            <v>38.4</v>
          </cell>
          <cell r="AT263" t="str">
            <v>Панельные</v>
          </cell>
          <cell r="AU263" t="str">
            <v>рулонная</v>
          </cell>
          <cell r="AV263">
            <v>128</v>
          </cell>
          <cell r="AZ263" t="str">
            <v>нет</v>
          </cell>
          <cell r="BA263" t="str">
            <v>-</v>
          </cell>
          <cell r="BB263" t="str">
            <v>-</v>
          </cell>
          <cell r="BC263" t="str">
            <v>-</v>
          </cell>
          <cell r="BD263" t="str">
            <v>-</v>
          </cell>
          <cell r="BE263" t="str">
            <v>-</v>
          </cell>
          <cell r="BF263" t="str">
            <v>-</v>
          </cell>
          <cell r="BG263" t="str">
            <v>-</v>
          </cell>
          <cell r="BH263" t="str">
            <v>-</v>
          </cell>
          <cell r="BI263" t="str">
            <v>-</v>
          </cell>
          <cell r="BJ263" t="str">
            <v>-</v>
          </cell>
          <cell r="BK263" t="str">
            <v>-</v>
          </cell>
          <cell r="BL263" t="str">
            <v>-</v>
          </cell>
          <cell r="BM263" t="str">
            <v>-</v>
          </cell>
          <cell r="BN263" t="str">
            <v>-</v>
          </cell>
          <cell r="BO263" t="str">
            <v>-</v>
          </cell>
          <cell r="BP263" t="str">
            <v>-</v>
          </cell>
          <cell r="BQ263" t="str">
            <v>ленточный</v>
          </cell>
          <cell r="BS263" t="str">
            <v>Железобетонные</v>
          </cell>
          <cell r="BT263">
            <v>15250</v>
          </cell>
          <cell r="BU263">
            <v>3</v>
          </cell>
          <cell r="BV263" t="str">
            <v>Панельные</v>
          </cell>
          <cell r="BW263">
            <v>3187</v>
          </cell>
          <cell r="BX263">
            <v>1274.8</v>
          </cell>
          <cell r="BY263">
            <v>3706</v>
          </cell>
          <cell r="BZ263">
            <v>1091</v>
          </cell>
          <cell r="CA263" t="str">
            <v xml:space="preserve">окрашенный </v>
          </cell>
          <cell r="CB263">
            <v>5439</v>
          </cell>
          <cell r="CC263">
            <v>3218.7</v>
          </cell>
          <cell r="CD263">
            <v>1</v>
          </cell>
          <cell r="CE263">
            <v>795</v>
          </cell>
          <cell r="CF263" t="str">
            <v>не скатная</v>
          </cell>
          <cell r="CG263">
            <v>116.8</v>
          </cell>
          <cell r="CH263">
            <v>184.7</v>
          </cell>
          <cell r="CI263">
            <v>722.8</v>
          </cell>
          <cell r="CJ263" t="str">
            <v>На лестничной клетке</v>
          </cell>
          <cell r="CK263">
            <v>2</v>
          </cell>
          <cell r="CL263">
            <v>84.16</v>
          </cell>
          <cell r="CM263">
            <v>32</v>
          </cell>
          <cell r="CR263">
            <v>5.4</v>
          </cell>
          <cell r="CZ263">
            <v>1</v>
          </cell>
          <cell r="DA263">
            <v>1</v>
          </cell>
          <cell r="DB263">
            <v>244</v>
          </cell>
          <cell r="DC263">
            <v>2610</v>
          </cell>
          <cell r="DD263">
            <v>326</v>
          </cell>
          <cell r="DE263">
            <v>2757</v>
          </cell>
          <cell r="DF263">
            <v>0</v>
          </cell>
          <cell r="DG263">
            <v>0</v>
          </cell>
          <cell r="DH263">
            <v>2</v>
          </cell>
          <cell r="DI263">
            <v>360</v>
          </cell>
          <cell r="DK263">
            <v>152</v>
          </cell>
          <cell r="DL263">
            <v>1144</v>
          </cell>
          <cell r="DM263">
            <v>128</v>
          </cell>
          <cell r="DO263">
            <v>1144</v>
          </cell>
          <cell r="DQ263">
            <v>961</v>
          </cell>
          <cell r="DR263">
            <v>0</v>
          </cell>
          <cell r="DS263">
            <v>0</v>
          </cell>
          <cell r="DT263">
            <v>8</v>
          </cell>
          <cell r="DU263">
            <v>134</v>
          </cell>
          <cell r="DV263">
            <v>28</v>
          </cell>
          <cell r="DW263">
            <v>1</v>
          </cell>
          <cell r="DX263" t="str">
            <v>внутренние</v>
          </cell>
          <cell r="EE263">
            <v>64</v>
          </cell>
          <cell r="EF263">
            <v>46.4</v>
          </cell>
          <cell r="EG263">
            <v>64</v>
          </cell>
          <cell r="EH263">
            <v>307.2</v>
          </cell>
          <cell r="EI263">
            <v>13.44</v>
          </cell>
          <cell r="EK263">
            <v>5.58</v>
          </cell>
          <cell r="EL263">
            <v>7.68</v>
          </cell>
          <cell r="EM263">
            <v>28.16</v>
          </cell>
          <cell r="EN263">
            <v>14.3</v>
          </cell>
          <cell r="EO263">
            <v>21.6</v>
          </cell>
          <cell r="EP263">
            <v>14.2</v>
          </cell>
          <cell r="EQ263">
            <v>326</v>
          </cell>
          <cell r="ER263">
            <v>1.29</v>
          </cell>
          <cell r="ES263" t="str">
            <v>на 1-м этаже</v>
          </cell>
          <cell r="ET263" t="str">
            <v>Переносной</v>
          </cell>
          <cell r="EU263">
            <v>0</v>
          </cell>
          <cell r="EV263">
            <v>1</v>
          </cell>
          <cell r="EW263">
            <v>0</v>
          </cell>
          <cell r="EX263">
            <v>0</v>
          </cell>
          <cell r="EY263">
            <v>0</v>
          </cell>
          <cell r="FH263">
            <v>0</v>
          </cell>
          <cell r="FI263">
            <v>4</v>
          </cell>
        </row>
        <row r="264">
          <cell r="A264">
            <v>68084</v>
          </cell>
          <cell r="B264" t="str">
            <v>Цюрупы ул. д. 8 к. 1</v>
          </cell>
          <cell r="C264" t="str">
            <v>Цюрупы ул.</v>
          </cell>
          <cell r="D264">
            <v>8</v>
          </cell>
          <cell r="E264">
            <v>1</v>
          </cell>
          <cell r="F264" t="str">
            <v>Протокол общего собрания собственников</v>
          </cell>
          <cell r="I264" t="str">
            <v>-</v>
          </cell>
          <cell r="K264" t="str">
            <v>-</v>
          </cell>
          <cell r="L264" t="str">
            <v>договор</v>
          </cell>
          <cell r="M264" t="str">
            <v>за счет регионального оператора</v>
          </cell>
          <cell r="N264">
            <v>2000</v>
          </cell>
          <cell r="O264">
            <v>2000</v>
          </cell>
          <cell r="P264" t="str">
            <v>П-44Т</v>
          </cell>
          <cell r="Q264" t="str">
            <v>МКД</v>
          </cell>
          <cell r="R264">
            <v>17</v>
          </cell>
          <cell r="S264">
            <v>17</v>
          </cell>
          <cell r="T264">
            <v>6</v>
          </cell>
          <cell r="U264">
            <v>6</v>
          </cell>
          <cell r="V264">
            <v>6</v>
          </cell>
          <cell r="W264">
            <v>393</v>
          </cell>
          <cell r="X264">
            <v>383</v>
          </cell>
          <cell r="Y264">
            <v>10</v>
          </cell>
          <cell r="Z264">
            <v>8</v>
          </cell>
          <cell r="AA264">
            <v>102</v>
          </cell>
          <cell r="AB264">
            <v>102</v>
          </cell>
          <cell r="AC264">
            <v>27</v>
          </cell>
          <cell r="AD264">
            <v>102</v>
          </cell>
          <cell r="AE264">
            <v>0</v>
          </cell>
          <cell r="AF264">
            <v>1</v>
          </cell>
          <cell r="AG264">
            <v>1</v>
          </cell>
          <cell r="AH264">
            <v>22976.799999999999</v>
          </cell>
          <cell r="AI264">
            <v>22848.6</v>
          </cell>
          <cell r="AJ264">
            <v>128.19999999999999</v>
          </cell>
          <cell r="AK264">
            <v>7865.6</v>
          </cell>
          <cell r="AL264">
            <v>0</v>
          </cell>
          <cell r="AM264">
            <v>1465</v>
          </cell>
          <cell r="AN264">
            <v>2630</v>
          </cell>
          <cell r="AP264">
            <v>1885.3</v>
          </cell>
          <cell r="AQ264">
            <v>505.85</v>
          </cell>
          <cell r="AR264">
            <v>1784.75</v>
          </cell>
          <cell r="AS264">
            <v>122.4</v>
          </cell>
          <cell r="AT264" t="str">
            <v>Панельные</v>
          </cell>
          <cell r="AU264" t="str">
            <v>рулонная</v>
          </cell>
          <cell r="AV264">
            <v>383</v>
          </cell>
          <cell r="AZ264" t="str">
            <v>нет</v>
          </cell>
          <cell r="BA264" t="str">
            <v>-</v>
          </cell>
          <cell r="BB264" t="str">
            <v>-</v>
          </cell>
          <cell r="BC264" t="str">
            <v>-</v>
          </cell>
          <cell r="BD264" t="str">
            <v>-</v>
          </cell>
          <cell r="BE264" t="str">
            <v>-</v>
          </cell>
          <cell r="BF264" t="str">
            <v>-</v>
          </cell>
          <cell r="BG264" t="str">
            <v>-</v>
          </cell>
          <cell r="BH264" t="str">
            <v>-</v>
          </cell>
          <cell r="BI264" t="str">
            <v>-</v>
          </cell>
          <cell r="BJ264" t="str">
            <v>-</v>
          </cell>
          <cell r="BK264" t="str">
            <v>-</v>
          </cell>
          <cell r="BL264" t="str">
            <v>-</v>
          </cell>
          <cell r="BM264" t="str">
            <v>-</v>
          </cell>
          <cell r="BN264" t="str">
            <v>-</v>
          </cell>
          <cell r="BO264" t="str">
            <v>-</v>
          </cell>
          <cell r="BP264" t="str">
            <v>-</v>
          </cell>
          <cell r="BQ264" t="str">
            <v>ленточный</v>
          </cell>
          <cell r="BS264" t="str">
            <v>Железобетонные</v>
          </cell>
          <cell r="BT264">
            <v>6000</v>
          </cell>
          <cell r="BU264">
            <v>7</v>
          </cell>
          <cell r="BV264" t="str">
            <v>Панельные</v>
          </cell>
          <cell r="BW264">
            <v>615</v>
          </cell>
          <cell r="BX264">
            <v>0</v>
          </cell>
          <cell r="BY264">
            <v>0</v>
          </cell>
          <cell r="BZ264">
            <v>2427</v>
          </cell>
          <cell r="CA264" t="str">
            <v>кирпич</v>
          </cell>
          <cell r="CB264">
            <v>1797</v>
          </cell>
          <cell r="CC264">
            <v>0</v>
          </cell>
          <cell r="CD264">
            <v>1</v>
          </cell>
          <cell r="CE264">
            <v>2074</v>
          </cell>
          <cell r="CF264" t="str">
            <v>не скатная</v>
          </cell>
          <cell r="CG264">
            <v>0</v>
          </cell>
          <cell r="CH264">
            <v>0</v>
          </cell>
          <cell r="CI264">
            <v>1885.3</v>
          </cell>
          <cell r="CJ264" t="str">
            <v>На лестничной клетке</v>
          </cell>
          <cell r="CK264">
            <v>6</v>
          </cell>
          <cell r="CL264">
            <v>268.26</v>
          </cell>
          <cell r="CM264">
            <v>102</v>
          </cell>
          <cell r="CR264">
            <v>22.8</v>
          </cell>
          <cell r="CZ264">
            <v>6</v>
          </cell>
          <cell r="DA264">
            <v>6</v>
          </cell>
          <cell r="DB264">
            <v>0</v>
          </cell>
          <cell r="DC264">
            <v>625.35</v>
          </cell>
          <cell r="DD264">
            <v>409</v>
          </cell>
          <cell r="DE264">
            <v>2367</v>
          </cell>
          <cell r="DF264">
            <v>0</v>
          </cell>
          <cell r="DG264">
            <v>0</v>
          </cell>
          <cell r="DH264">
            <v>6</v>
          </cell>
          <cell r="DI264">
            <v>0</v>
          </cell>
          <cell r="DK264">
            <v>150</v>
          </cell>
          <cell r="DL264">
            <v>4974</v>
          </cell>
          <cell r="DM264">
            <v>383</v>
          </cell>
          <cell r="DO264">
            <v>4974</v>
          </cell>
          <cell r="DQ264">
            <v>618</v>
          </cell>
          <cell r="DR264">
            <v>0</v>
          </cell>
          <cell r="DS264">
            <v>0</v>
          </cell>
          <cell r="DT264">
            <v>24</v>
          </cell>
          <cell r="DU264">
            <v>15</v>
          </cell>
          <cell r="DV264">
            <v>0</v>
          </cell>
          <cell r="DW264">
            <v>6</v>
          </cell>
          <cell r="DX264" t="str">
            <v>внутренние</v>
          </cell>
          <cell r="EE264">
            <v>96</v>
          </cell>
          <cell r="EF264">
            <v>147.9</v>
          </cell>
          <cell r="EG264">
            <v>105</v>
          </cell>
          <cell r="EH264">
            <v>504</v>
          </cell>
          <cell r="EI264">
            <v>42.839999999999996</v>
          </cell>
          <cell r="EK264">
            <v>16.740000000000002</v>
          </cell>
          <cell r="EL264">
            <v>91.800000000000011</v>
          </cell>
          <cell r="EM264">
            <v>89.76</v>
          </cell>
          <cell r="EN264">
            <v>42.25</v>
          </cell>
          <cell r="EO264">
            <v>64.8</v>
          </cell>
          <cell r="EP264">
            <v>39.6</v>
          </cell>
          <cell r="EQ264">
            <v>743</v>
          </cell>
          <cell r="ER264">
            <v>2.94</v>
          </cell>
          <cell r="ES264" t="str">
            <v>на 1-м этаже</v>
          </cell>
          <cell r="ET264" t="str">
            <v>Контейнер</v>
          </cell>
          <cell r="EU264">
            <v>6</v>
          </cell>
          <cell r="EV264">
            <v>3</v>
          </cell>
          <cell r="EW264">
            <v>0</v>
          </cell>
          <cell r="EX264">
            <v>0</v>
          </cell>
          <cell r="EY264">
            <v>0</v>
          </cell>
          <cell r="FH264">
            <v>0</v>
          </cell>
          <cell r="FI264">
            <v>8</v>
          </cell>
        </row>
        <row r="265">
          <cell r="A265">
            <v>28259</v>
          </cell>
          <cell r="B265" t="str">
            <v>Цюрупы ул. д. 9</v>
          </cell>
          <cell r="C265" t="str">
            <v>Цюрупы ул.</v>
          </cell>
          <cell r="D265">
            <v>9</v>
          </cell>
          <cell r="F265" t="str">
            <v>Протокол общего собрания собственников</v>
          </cell>
          <cell r="I265" t="str">
            <v>-</v>
          </cell>
          <cell r="K265" t="str">
            <v>-</v>
          </cell>
          <cell r="L265" t="str">
            <v>договор</v>
          </cell>
          <cell r="M265" t="str">
            <v>за счет регионального оператора</v>
          </cell>
          <cell r="N265">
            <v>1976</v>
          </cell>
          <cell r="O265">
            <v>1976</v>
          </cell>
          <cell r="P265" t="str">
            <v>I-515</v>
          </cell>
          <cell r="Q265" t="str">
            <v>МКД</v>
          </cell>
          <cell r="R265">
            <v>9</v>
          </cell>
          <cell r="S265">
            <v>9</v>
          </cell>
          <cell r="T265">
            <v>4</v>
          </cell>
          <cell r="U265">
            <v>4</v>
          </cell>
          <cell r="W265">
            <v>145</v>
          </cell>
          <cell r="X265">
            <v>144</v>
          </cell>
          <cell r="Y265">
            <v>1</v>
          </cell>
          <cell r="Z265">
            <v>1</v>
          </cell>
          <cell r="AA265">
            <v>0</v>
          </cell>
          <cell r="AB265">
            <v>72</v>
          </cell>
          <cell r="AC265">
            <v>4</v>
          </cell>
          <cell r="AE265">
            <v>2</v>
          </cell>
          <cell r="AF265">
            <v>1</v>
          </cell>
          <cell r="AG265">
            <v>1</v>
          </cell>
          <cell r="AH265">
            <v>7186.0999999999995</v>
          </cell>
          <cell r="AI265">
            <v>7182.7</v>
          </cell>
          <cell r="AJ265">
            <v>3.4</v>
          </cell>
          <cell r="AK265">
            <v>2894.2</v>
          </cell>
          <cell r="AL265">
            <v>0</v>
          </cell>
          <cell r="AM265">
            <v>719</v>
          </cell>
          <cell r="AN265">
            <v>39</v>
          </cell>
          <cell r="AO265">
            <v>2274</v>
          </cell>
          <cell r="AP265">
            <v>1068.0999999999999</v>
          </cell>
          <cell r="AQ265">
            <v>181.56</v>
          </cell>
          <cell r="AR265">
            <v>576.44000000000005</v>
          </cell>
          <cell r="AS265">
            <v>33.6</v>
          </cell>
          <cell r="AT265" t="str">
            <v>Панельные</v>
          </cell>
          <cell r="AU265" t="str">
            <v>рулонная</v>
          </cell>
          <cell r="AV265">
            <v>144</v>
          </cell>
          <cell r="AZ265" t="str">
            <v>нет</v>
          </cell>
          <cell r="BA265" t="str">
            <v>-</v>
          </cell>
          <cell r="BB265" t="str">
            <v>-</v>
          </cell>
          <cell r="BC265" t="str">
            <v>-</v>
          </cell>
          <cell r="BD265" t="str">
            <v>-</v>
          </cell>
          <cell r="BE265" t="str">
            <v>-</v>
          </cell>
          <cell r="BF265" t="str">
            <v>-</v>
          </cell>
          <cell r="BG265" t="str">
            <v>-</v>
          </cell>
          <cell r="BH265" t="str">
            <v>-</v>
          </cell>
          <cell r="BI265" t="str">
            <v>-</v>
          </cell>
          <cell r="BJ265" t="str">
            <v>-</v>
          </cell>
          <cell r="BK265" t="str">
            <v>-</v>
          </cell>
          <cell r="BL265" t="str">
            <v>-</v>
          </cell>
          <cell r="BM265" t="str">
            <v>-</v>
          </cell>
          <cell r="BN265" t="str">
            <v>-</v>
          </cell>
          <cell r="BO265" t="str">
            <v>-</v>
          </cell>
          <cell r="BP265" t="str">
            <v>-</v>
          </cell>
          <cell r="BQ265" t="str">
            <v>ленточный</v>
          </cell>
          <cell r="BS265" t="str">
            <v>Железобетонные</v>
          </cell>
          <cell r="BT265">
            <v>1600</v>
          </cell>
          <cell r="BU265">
            <v>5</v>
          </cell>
          <cell r="BV265" t="str">
            <v>Панельные</v>
          </cell>
          <cell r="BW265">
            <v>0</v>
          </cell>
          <cell r="BX265">
            <v>0</v>
          </cell>
          <cell r="BY265">
            <v>1804</v>
          </cell>
          <cell r="BZ265">
            <v>952</v>
          </cell>
          <cell r="CA265" t="str">
            <v xml:space="preserve">окрашенный </v>
          </cell>
          <cell r="CB265">
            <v>0</v>
          </cell>
          <cell r="CC265">
            <v>2648</v>
          </cell>
          <cell r="CD265">
            <v>1</v>
          </cell>
          <cell r="CE265">
            <v>1201</v>
          </cell>
          <cell r="CF265" t="str">
            <v>не скатная</v>
          </cell>
          <cell r="CG265">
            <v>0</v>
          </cell>
          <cell r="CH265">
            <v>0</v>
          </cell>
          <cell r="CI265">
            <v>1068.0999999999999</v>
          </cell>
          <cell r="CJ265" t="str">
            <v>На лестничной клетке</v>
          </cell>
          <cell r="CK265">
            <v>4</v>
          </cell>
          <cell r="CL265">
            <v>94.679999999999993</v>
          </cell>
          <cell r="CM265">
            <v>28</v>
          </cell>
          <cell r="CR265">
            <v>5.2</v>
          </cell>
          <cell r="CZ265">
            <v>72</v>
          </cell>
          <cell r="DA265">
            <v>1</v>
          </cell>
          <cell r="DB265">
            <v>0</v>
          </cell>
          <cell r="DC265">
            <v>0</v>
          </cell>
          <cell r="DD265">
            <v>244</v>
          </cell>
          <cell r="DE265">
            <v>3904</v>
          </cell>
          <cell r="DF265">
            <v>0</v>
          </cell>
          <cell r="DG265">
            <v>0</v>
          </cell>
          <cell r="DH265">
            <v>1</v>
          </cell>
          <cell r="DI265">
            <v>448</v>
          </cell>
          <cell r="DK265">
            <v>472</v>
          </cell>
          <cell r="DL265">
            <v>3400</v>
          </cell>
          <cell r="DM265">
            <v>144</v>
          </cell>
          <cell r="DO265">
            <v>2808</v>
          </cell>
          <cell r="DQ265">
            <v>2224</v>
          </cell>
          <cell r="DR265">
            <v>0</v>
          </cell>
          <cell r="DS265">
            <v>0</v>
          </cell>
          <cell r="DT265">
            <v>16</v>
          </cell>
          <cell r="DU265">
            <v>28</v>
          </cell>
          <cell r="DV265">
            <v>0</v>
          </cell>
          <cell r="DW265">
            <v>0</v>
          </cell>
          <cell r="DX265" t="str">
            <v>внутренние</v>
          </cell>
          <cell r="EE265">
            <v>36</v>
          </cell>
          <cell r="EF265">
            <v>107.6</v>
          </cell>
          <cell r="EG265">
            <v>8</v>
          </cell>
          <cell r="EH265">
            <v>38.4</v>
          </cell>
          <cell r="EI265">
            <v>15.12</v>
          </cell>
          <cell r="EK265">
            <v>11.16</v>
          </cell>
          <cell r="EL265">
            <v>8.64</v>
          </cell>
          <cell r="EM265">
            <v>31.68</v>
          </cell>
          <cell r="EN265">
            <v>15.600000000000001</v>
          </cell>
          <cell r="EO265">
            <v>15.2</v>
          </cell>
          <cell r="EP265">
            <v>14</v>
          </cell>
          <cell r="EQ265">
            <v>328</v>
          </cell>
          <cell r="ER265">
            <v>1.3</v>
          </cell>
          <cell r="ES265" t="str">
            <v>на 1-м этаже</v>
          </cell>
          <cell r="ET265" t="str">
            <v>Переносной</v>
          </cell>
          <cell r="EU265">
            <v>0</v>
          </cell>
          <cell r="EV265">
            <v>1</v>
          </cell>
          <cell r="EW265">
            <v>0</v>
          </cell>
          <cell r="EX265">
            <v>0</v>
          </cell>
          <cell r="EY265">
            <v>0</v>
          </cell>
          <cell r="FH265">
            <v>0</v>
          </cell>
          <cell r="FI265">
            <v>6</v>
          </cell>
        </row>
        <row r="266">
          <cell r="A266">
            <v>28260</v>
          </cell>
          <cell r="B266" t="str">
            <v>Цюрупы ул. д. 11 к. 1</v>
          </cell>
          <cell r="C266" t="str">
            <v>Цюрупы ул.</v>
          </cell>
          <cell r="D266">
            <v>11</v>
          </cell>
          <cell r="E266">
            <v>1</v>
          </cell>
          <cell r="F266" t="str">
            <v>Протокол общего собрания собственников</v>
          </cell>
          <cell r="I266" t="str">
            <v>-</v>
          </cell>
          <cell r="K266" t="str">
            <v>-</v>
          </cell>
          <cell r="L266" t="str">
            <v>договор</v>
          </cell>
          <cell r="M266" t="str">
            <v>за счет регионального оператора</v>
          </cell>
          <cell r="N266">
            <v>1976</v>
          </cell>
          <cell r="O266">
            <v>1976</v>
          </cell>
          <cell r="P266" t="str">
            <v>I-515</v>
          </cell>
          <cell r="Q266" t="str">
            <v>МКД</v>
          </cell>
          <cell r="R266">
            <v>9</v>
          </cell>
          <cell r="S266">
            <v>9</v>
          </cell>
          <cell r="T266">
            <v>4</v>
          </cell>
          <cell r="U266">
            <v>4</v>
          </cell>
          <cell r="W266">
            <v>145</v>
          </cell>
          <cell r="X266">
            <v>144</v>
          </cell>
          <cell r="Y266">
            <v>1</v>
          </cell>
          <cell r="Z266">
            <v>1</v>
          </cell>
          <cell r="AA266">
            <v>0</v>
          </cell>
          <cell r="AB266">
            <v>72</v>
          </cell>
          <cell r="AC266">
            <v>4</v>
          </cell>
          <cell r="AE266">
            <v>0</v>
          </cell>
          <cell r="AF266">
            <v>1</v>
          </cell>
          <cell r="AG266">
            <v>1</v>
          </cell>
          <cell r="AH266">
            <v>7243.7</v>
          </cell>
          <cell r="AI266">
            <v>7239.9</v>
          </cell>
          <cell r="AJ266">
            <v>3.8</v>
          </cell>
          <cell r="AK266">
            <v>3029.8</v>
          </cell>
          <cell r="AL266">
            <v>0</v>
          </cell>
          <cell r="AM266">
            <v>731</v>
          </cell>
          <cell r="AN266">
            <v>37</v>
          </cell>
          <cell r="AP266">
            <v>1130.9000000000001</v>
          </cell>
          <cell r="AQ266">
            <v>190.20000000000002</v>
          </cell>
          <cell r="AR266">
            <v>507.79999999999995</v>
          </cell>
          <cell r="AS266">
            <v>847.19999999999993</v>
          </cell>
          <cell r="AT266" t="str">
            <v>Панельные</v>
          </cell>
          <cell r="AU266" t="str">
            <v>рулонная</v>
          </cell>
          <cell r="AV266">
            <v>144</v>
          </cell>
          <cell r="AZ266" t="str">
            <v>нет</v>
          </cell>
          <cell r="BA266" t="str">
            <v>-</v>
          </cell>
          <cell r="BB266" t="str">
            <v>-</v>
          </cell>
          <cell r="BC266" t="str">
            <v>-</v>
          </cell>
          <cell r="BD266" t="str">
            <v>-</v>
          </cell>
          <cell r="BE266" t="str">
            <v>-</v>
          </cell>
          <cell r="BF266" t="str">
            <v>-</v>
          </cell>
          <cell r="BG266" t="str">
            <v>-</v>
          </cell>
          <cell r="BH266" t="str">
            <v>-</v>
          </cell>
          <cell r="BI266" t="str">
            <v>-</v>
          </cell>
          <cell r="BJ266" t="str">
            <v>-</v>
          </cell>
          <cell r="BK266" t="str">
            <v>-</v>
          </cell>
          <cell r="BL266" t="str">
            <v>-</v>
          </cell>
          <cell r="BM266" t="str">
            <v>-</v>
          </cell>
          <cell r="BN266" t="str">
            <v>-</v>
          </cell>
          <cell r="BO266" t="str">
            <v>-</v>
          </cell>
          <cell r="BP266" t="str">
            <v>-</v>
          </cell>
          <cell r="BQ266" t="str">
            <v>ленточный</v>
          </cell>
          <cell r="BS266" t="str">
            <v>Железобетонные</v>
          </cell>
          <cell r="BT266">
            <v>1600</v>
          </cell>
          <cell r="BU266">
            <v>5</v>
          </cell>
          <cell r="BV266" t="str">
            <v>Панельные</v>
          </cell>
          <cell r="BW266">
            <v>0</v>
          </cell>
          <cell r="BX266">
            <v>0</v>
          </cell>
          <cell r="BY266">
            <v>1804</v>
          </cell>
          <cell r="BZ266">
            <v>952</v>
          </cell>
          <cell r="CA266" t="str">
            <v xml:space="preserve">окрашенный </v>
          </cell>
          <cell r="CB266">
            <v>0</v>
          </cell>
          <cell r="CC266">
            <v>2648</v>
          </cell>
          <cell r="CD266">
            <v>1</v>
          </cell>
          <cell r="CE266">
            <v>1244</v>
          </cell>
          <cell r="CF266" t="str">
            <v>не скатная</v>
          </cell>
          <cell r="CG266">
            <v>0</v>
          </cell>
          <cell r="CH266">
            <v>0</v>
          </cell>
          <cell r="CI266">
            <v>1130.9000000000001</v>
          </cell>
          <cell r="CJ266" t="str">
            <v>На лестничной клетке</v>
          </cell>
          <cell r="CK266">
            <v>4</v>
          </cell>
          <cell r="CL266">
            <v>94.679999999999993</v>
          </cell>
          <cell r="CM266">
            <v>706</v>
          </cell>
          <cell r="CR266">
            <v>4</v>
          </cell>
          <cell r="CZ266">
            <v>72</v>
          </cell>
          <cell r="DA266">
            <v>1</v>
          </cell>
          <cell r="DB266">
            <v>0</v>
          </cell>
          <cell r="DC266">
            <v>0</v>
          </cell>
          <cell r="DD266">
            <v>244</v>
          </cell>
          <cell r="DE266">
            <v>3904</v>
          </cell>
          <cell r="DF266">
            <v>0</v>
          </cell>
          <cell r="DG266">
            <v>0</v>
          </cell>
          <cell r="DH266">
            <v>1</v>
          </cell>
          <cell r="DI266">
            <v>0</v>
          </cell>
          <cell r="DK266">
            <v>472</v>
          </cell>
          <cell r="DL266">
            <v>3400</v>
          </cell>
          <cell r="DM266">
            <v>144</v>
          </cell>
          <cell r="DO266">
            <v>2808</v>
          </cell>
          <cell r="DQ266">
            <v>2224</v>
          </cell>
          <cell r="DR266">
            <v>0</v>
          </cell>
          <cell r="DS266">
            <v>0</v>
          </cell>
          <cell r="DT266">
            <v>16</v>
          </cell>
          <cell r="DU266">
            <v>28</v>
          </cell>
          <cell r="DV266">
            <v>0</v>
          </cell>
          <cell r="DW266">
            <v>6</v>
          </cell>
          <cell r="DX266" t="str">
            <v>внутренние</v>
          </cell>
          <cell r="EE266">
            <v>72</v>
          </cell>
          <cell r="EF266">
            <v>107.6</v>
          </cell>
          <cell r="EG266">
            <v>8</v>
          </cell>
          <cell r="EH266">
            <v>38.4</v>
          </cell>
          <cell r="EI266">
            <v>15.12</v>
          </cell>
          <cell r="EK266">
            <v>11.16</v>
          </cell>
          <cell r="EL266">
            <v>8.64</v>
          </cell>
          <cell r="EM266">
            <v>31.68</v>
          </cell>
          <cell r="EN266">
            <v>15.600000000000001</v>
          </cell>
          <cell r="EO266">
            <v>15.2</v>
          </cell>
          <cell r="EP266">
            <v>10.199999999999999</v>
          </cell>
          <cell r="EQ266">
            <v>369</v>
          </cell>
          <cell r="ER266">
            <v>1.46</v>
          </cell>
          <cell r="ES266" t="str">
            <v>на 1-м этаже</v>
          </cell>
          <cell r="ET266" t="str">
            <v>Переносной</v>
          </cell>
          <cell r="EU266">
            <v>0</v>
          </cell>
          <cell r="EV266">
            <v>1</v>
          </cell>
          <cell r="EW266">
            <v>0</v>
          </cell>
          <cell r="EX266">
            <v>0</v>
          </cell>
          <cell r="EY266">
            <v>0</v>
          </cell>
          <cell r="FH266">
            <v>0</v>
          </cell>
          <cell r="FI266">
            <v>6</v>
          </cell>
        </row>
        <row r="267">
          <cell r="A267">
            <v>28262</v>
          </cell>
          <cell r="B267" t="str">
            <v>Цюрупы ул. д. 12 к. 1</v>
          </cell>
          <cell r="C267" t="str">
            <v>Цюрупы ул.</v>
          </cell>
          <cell r="D267">
            <v>12</v>
          </cell>
          <cell r="E267">
            <v>1</v>
          </cell>
          <cell r="F267" t="str">
            <v>Протокол общего собрания собственников</v>
          </cell>
          <cell r="I267" t="str">
            <v>-</v>
          </cell>
          <cell r="K267" t="str">
            <v>-</v>
          </cell>
          <cell r="L267" t="str">
            <v>договор</v>
          </cell>
          <cell r="M267" t="str">
            <v>за счет регионального оператора</v>
          </cell>
          <cell r="N267">
            <v>1963</v>
          </cell>
          <cell r="O267">
            <v>1963</v>
          </cell>
          <cell r="P267" t="str">
            <v>I-515</v>
          </cell>
          <cell r="Q267" t="str">
            <v>МКД</v>
          </cell>
          <cell r="R267">
            <v>5</v>
          </cell>
          <cell r="S267">
            <v>5</v>
          </cell>
          <cell r="T267">
            <v>4</v>
          </cell>
          <cell r="W267">
            <v>80</v>
          </cell>
          <cell r="X267">
            <v>80</v>
          </cell>
          <cell r="Y267">
            <v>0</v>
          </cell>
          <cell r="Z267">
            <v>0</v>
          </cell>
          <cell r="AA267">
            <v>20</v>
          </cell>
          <cell r="AB267">
            <v>36</v>
          </cell>
          <cell r="AC267">
            <v>0</v>
          </cell>
          <cell r="AE267">
            <v>0</v>
          </cell>
          <cell r="AF267">
            <v>1</v>
          </cell>
          <cell r="AG267">
            <v>1</v>
          </cell>
          <cell r="AH267">
            <v>3507</v>
          </cell>
          <cell r="AI267">
            <v>3507</v>
          </cell>
          <cell r="AJ267">
            <v>0</v>
          </cell>
          <cell r="AK267">
            <v>2190.1999999999998</v>
          </cell>
          <cell r="AL267">
            <v>397</v>
          </cell>
          <cell r="AM267">
            <v>366</v>
          </cell>
          <cell r="AN267">
            <v>8</v>
          </cell>
          <cell r="AP267">
            <v>908.1</v>
          </cell>
          <cell r="AQ267">
            <v>147.34</v>
          </cell>
          <cell r="AR267">
            <v>218.66</v>
          </cell>
          <cell r="AS267">
            <v>0</v>
          </cell>
          <cell r="AT267" t="str">
            <v>Панельные</v>
          </cell>
          <cell r="AU267" t="str">
            <v>рулонная по ж/б основанию</v>
          </cell>
          <cell r="AV267">
            <v>80</v>
          </cell>
          <cell r="AZ267" t="str">
            <v>нет</v>
          </cell>
          <cell r="BA267" t="str">
            <v>-</v>
          </cell>
          <cell r="BB267" t="str">
            <v>-</v>
          </cell>
          <cell r="BC267" t="str">
            <v>-</v>
          </cell>
          <cell r="BD267" t="str">
            <v>-</v>
          </cell>
          <cell r="BE267" t="str">
            <v>-</v>
          </cell>
          <cell r="BF267" t="str">
            <v>-</v>
          </cell>
          <cell r="BG267" t="str">
            <v>-</v>
          </cell>
          <cell r="BH267" t="str">
            <v>-</v>
          </cell>
          <cell r="BI267" t="str">
            <v>-</v>
          </cell>
          <cell r="BJ267" t="str">
            <v>-</v>
          </cell>
          <cell r="BK267" t="str">
            <v>-</v>
          </cell>
          <cell r="BL267" t="str">
            <v>-</v>
          </cell>
          <cell r="BM267" t="str">
            <v>-</v>
          </cell>
          <cell r="BN267" t="str">
            <v>-</v>
          </cell>
          <cell r="BO267" t="str">
            <v>-</v>
          </cell>
          <cell r="BP267" t="str">
            <v>-</v>
          </cell>
          <cell r="BQ267" t="str">
            <v>ленточный</v>
          </cell>
          <cell r="BS267" t="str">
            <v>Железобетонные</v>
          </cell>
          <cell r="BT267">
            <v>7760</v>
          </cell>
          <cell r="BU267">
            <v>5</v>
          </cell>
          <cell r="BV267" t="str">
            <v>Панельные</v>
          </cell>
          <cell r="BW267">
            <v>985</v>
          </cell>
          <cell r="BX267">
            <v>394</v>
          </cell>
          <cell r="BY267">
            <v>985</v>
          </cell>
          <cell r="BZ267">
            <v>394</v>
          </cell>
          <cell r="CA267" t="str">
            <v>облицованный плиткой</v>
          </cell>
          <cell r="CB267">
            <v>1852</v>
          </cell>
          <cell r="CC267">
            <v>1722</v>
          </cell>
          <cell r="CD267">
            <v>1</v>
          </cell>
          <cell r="CE267">
            <v>999</v>
          </cell>
          <cell r="CF267" t="str">
            <v>не скатная</v>
          </cell>
          <cell r="CG267">
            <v>160</v>
          </cell>
          <cell r="CH267">
            <v>253</v>
          </cell>
          <cell r="CI267">
            <v>908.1</v>
          </cell>
          <cell r="CK267">
            <v>0</v>
          </cell>
          <cell r="CL267">
            <v>0</v>
          </cell>
          <cell r="CM267">
            <v>0</v>
          </cell>
          <cell r="CR267">
            <v>0</v>
          </cell>
          <cell r="CZ267">
            <v>1</v>
          </cell>
          <cell r="DA267">
            <v>1</v>
          </cell>
          <cell r="DB267">
            <v>162</v>
          </cell>
          <cell r="DC267">
            <v>400</v>
          </cell>
          <cell r="DD267">
            <v>48</v>
          </cell>
          <cell r="DE267">
            <v>2032</v>
          </cell>
          <cell r="DF267">
            <v>0</v>
          </cell>
          <cell r="DG267">
            <v>0</v>
          </cell>
          <cell r="DH267">
            <v>4</v>
          </cell>
          <cell r="DI267">
            <v>248</v>
          </cell>
          <cell r="DK267">
            <v>85</v>
          </cell>
          <cell r="DL267">
            <v>935</v>
          </cell>
          <cell r="DM267">
            <v>80</v>
          </cell>
          <cell r="DO267">
            <v>967</v>
          </cell>
          <cell r="DQ267">
            <v>648</v>
          </cell>
          <cell r="DR267">
            <v>594</v>
          </cell>
          <cell r="DS267">
            <v>87</v>
          </cell>
          <cell r="DT267">
            <v>16</v>
          </cell>
          <cell r="DU267">
            <v>16</v>
          </cell>
          <cell r="DV267">
            <v>16</v>
          </cell>
          <cell r="DW267">
            <v>0</v>
          </cell>
          <cell r="DX267" t="str">
            <v>наружные</v>
          </cell>
          <cell r="EE267">
            <v>32</v>
          </cell>
          <cell r="EF267">
            <v>29.44</v>
          </cell>
          <cell r="EG267">
            <v>8</v>
          </cell>
          <cell r="EH267">
            <v>38.4</v>
          </cell>
          <cell r="EI267">
            <v>7.68</v>
          </cell>
          <cell r="EK267">
            <v>11.16</v>
          </cell>
          <cell r="EL267">
            <v>4.8</v>
          </cell>
          <cell r="EM267">
            <v>17.600000000000001</v>
          </cell>
          <cell r="EN267">
            <v>9.1</v>
          </cell>
          <cell r="EO267">
            <v>0</v>
          </cell>
          <cell r="EP267">
            <v>0</v>
          </cell>
          <cell r="EQ267">
            <v>207</v>
          </cell>
          <cell r="ER267">
            <v>0</v>
          </cell>
          <cell r="ES267" t="str">
            <v>нет</v>
          </cell>
          <cell r="ET267">
            <v>0</v>
          </cell>
          <cell r="EU267">
            <v>0</v>
          </cell>
          <cell r="EV267">
            <v>1</v>
          </cell>
          <cell r="EW267">
            <v>0</v>
          </cell>
          <cell r="EX267">
            <v>0</v>
          </cell>
          <cell r="EY267">
            <v>0</v>
          </cell>
          <cell r="FH267">
            <v>0</v>
          </cell>
          <cell r="FI267">
            <v>5</v>
          </cell>
        </row>
        <row r="268">
          <cell r="A268">
            <v>28263</v>
          </cell>
          <cell r="B268" t="str">
            <v>Цюрупы ул. д. 12 к. 2</v>
          </cell>
          <cell r="C268" t="str">
            <v>Цюрупы ул.</v>
          </cell>
          <cell r="D268">
            <v>12</v>
          </cell>
          <cell r="E268">
            <v>2</v>
          </cell>
          <cell r="F268" t="str">
            <v>Протокол общего собрания собственников</v>
          </cell>
          <cell r="I268" t="str">
            <v>-</v>
          </cell>
          <cell r="K268" t="str">
            <v>-</v>
          </cell>
          <cell r="L268" t="str">
            <v>договор</v>
          </cell>
          <cell r="M268" t="str">
            <v>за счет регионального оператора</v>
          </cell>
          <cell r="N268">
            <v>1963</v>
          </cell>
          <cell r="O268">
            <v>1963</v>
          </cell>
          <cell r="P268" t="str">
            <v>I-515</v>
          </cell>
          <cell r="Q268" t="str">
            <v>МКД</v>
          </cell>
          <cell r="R268">
            <v>5</v>
          </cell>
          <cell r="S268">
            <v>5</v>
          </cell>
          <cell r="T268">
            <v>4</v>
          </cell>
          <cell r="W268">
            <v>80</v>
          </cell>
          <cell r="X268">
            <v>80</v>
          </cell>
          <cell r="Y268">
            <v>0</v>
          </cell>
          <cell r="Z268">
            <v>0</v>
          </cell>
          <cell r="AA268">
            <v>20</v>
          </cell>
          <cell r="AB268">
            <v>36</v>
          </cell>
          <cell r="AC268">
            <v>0</v>
          </cell>
          <cell r="AE268">
            <v>0</v>
          </cell>
          <cell r="AF268">
            <v>1</v>
          </cell>
          <cell r="AG268">
            <v>1</v>
          </cell>
          <cell r="AH268">
            <v>3529.9</v>
          </cell>
          <cell r="AI268">
            <v>3529.9</v>
          </cell>
          <cell r="AJ268">
            <v>0</v>
          </cell>
          <cell r="AK268">
            <v>2183.4</v>
          </cell>
          <cell r="AL268">
            <v>397</v>
          </cell>
          <cell r="AM268">
            <v>370</v>
          </cell>
          <cell r="AN268">
            <v>8</v>
          </cell>
          <cell r="AP268">
            <v>902.7</v>
          </cell>
          <cell r="AQ268">
            <v>147.79</v>
          </cell>
          <cell r="AR268">
            <v>222.21</v>
          </cell>
          <cell r="AS268">
            <v>0</v>
          </cell>
          <cell r="AT268" t="str">
            <v>Блочные</v>
          </cell>
          <cell r="AU268" t="str">
            <v>рулонная по ж/б основанию</v>
          </cell>
          <cell r="AV268">
            <v>80</v>
          </cell>
          <cell r="AZ268" t="str">
            <v>нет</v>
          </cell>
          <cell r="BA268" t="str">
            <v>-</v>
          </cell>
          <cell r="BB268" t="str">
            <v>-</v>
          </cell>
          <cell r="BC268" t="str">
            <v>-</v>
          </cell>
          <cell r="BD268" t="str">
            <v>-</v>
          </cell>
          <cell r="BE268" t="str">
            <v>-</v>
          </cell>
          <cell r="BF268" t="str">
            <v>-</v>
          </cell>
          <cell r="BG268" t="str">
            <v>-</v>
          </cell>
          <cell r="BH268" t="str">
            <v>-</v>
          </cell>
          <cell r="BI268" t="str">
            <v>-</v>
          </cell>
          <cell r="BJ268" t="str">
            <v>-</v>
          </cell>
          <cell r="BK268" t="str">
            <v>-</v>
          </cell>
          <cell r="BL268" t="str">
            <v>-</v>
          </cell>
          <cell r="BM268" t="str">
            <v>-</v>
          </cell>
          <cell r="BN268" t="str">
            <v>-</v>
          </cell>
          <cell r="BO268" t="str">
            <v>-</v>
          </cell>
          <cell r="BP268" t="str">
            <v>-</v>
          </cell>
          <cell r="BQ268" t="str">
            <v>ленточный</v>
          </cell>
          <cell r="BS268" t="str">
            <v>Железобетонные</v>
          </cell>
          <cell r="BT268">
            <v>7760</v>
          </cell>
          <cell r="BU268">
            <v>5</v>
          </cell>
          <cell r="BV268" t="str">
            <v>Панельные</v>
          </cell>
          <cell r="BW268">
            <v>985</v>
          </cell>
          <cell r="BX268">
            <v>394</v>
          </cell>
          <cell r="BY268">
            <v>985</v>
          </cell>
          <cell r="BZ268">
            <v>394</v>
          </cell>
          <cell r="CA268" t="str">
            <v>облицованный плиткой</v>
          </cell>
          <cell r="CB268">
            <v>1852</v>
          </cell>
          <cell r="CC268">
            <v>1722</v>
          </cell>
          <cell r="CD268">
            <v>1</v>
          </cell>
          <cell r="CE268">
            <v>993</v>
          </cell>
          <cell r="CF268" t="str">
            <v>не скатная</v>
          </cell>
          <cell r="CG268">
            <v>160</v>
          </cell>
          <cell r="CH268">
            <v>253</v>
          </cell>
          <cell r="CI268">
            <v>902.7</v>
          </cell>
          <cell r="CK268">
            <v>0</v>
          </cell>
          <cell r="CL268">
            <v>0</v>
          </cell>
          <cell r="CM268">
            <v>0</v>
          </cell>
          <cell r="CR268">
            <v>0</v>
          </cell>
          <cell r="CZ268">
            <v>1</v>
          </cell>
          <cell r="DA268">
            <v>1</v>
          </cell>
          <cell r="DB268">
            <v>162</v>
          </cell>
          <cell r="DC268">
            <v>400</v>
          </cell>
          <cell r="DD268">
            <v>48</v>
          </cell>
          <cell r="DE268">
            <v>2032</v>
          </cell>
          <cell r="DF268">
            <v>0</v>
          </cell>
          <cell r="DG268">
            <v>0</v>
          </cell>
          <cell r="DH268">
            <v>4</v>
          </cell>
          <cell r="DI268">
            <v>248</v>
          </cell>
          <cell r="DK268">
            <v>85</v>
          </cell>
          <cell r="DL268">
            <v>935</v>
          </cell>
          <cell r="DM268">
            <v>80</v>
          </cell>
          <cell r="DO268">
            <v>967</v>
          </cell>
          <cell r="DQ268">
            <v>648</v>
          </cell>
          <cell r="DR268">
            <v>594</v>
          </cell>
          <cell r="DS268">
            <v>87</v>
          </cell>
          <cell r="DT268">
            <v>16</v>
          </cell>
          <cell r="DU268">
            <v>16</v>
          </cell>
          <cell r="DV268">
            <v>16</v>
          </cell>
          <cell r="DW268">
            <v>0</v>
          </cell>
          <cell r="DX268" t="str">
            <v>наружные</v>
          </cell>
          <cell r="EE268">
            <v>32</v>
          </cell>
          <cell r="EF268">
            <v>29.44</v>
          </cell>
          <cell r="EG268">
            <v>8</v>
          </cell>
          <cell r="EH268">
            <v>38.4</v>
          </cell>
          <cell r="EI268">
            <v>7.68</v>
          </cell>
          <cell r="EK268">
            <v>11.16</v>
          </cell>
          <cell r="EL268">
            <v>4.8</v>
          </cell>
          <cell r="EM268">
            <v>17.600000000000001</v>
          </cell>
          <cell r="EN268">
            <v>9.1</v>
          </cell>
          <cell r="EO268">
            <v>0</v>
          </cell>
          <cell r="EP268">
            <v>0</v>
          </cell>
          <cell r="EQ268">
            <v>213</v>
          </cell>
          <cell r="ER268">
            <v>0</v>
          </cell>
          <cell r="ES268" t="str">
            <v>нет</v>
          </cell>
          <cell r="ET268">
            <v>0</v>
          </cell>
          <cell r="EU268">
            <v>0</v>
          </cell>
          <cell r="EV268">
            <v>1</v>
          </cell>
          <cell r="EW268">
            <v>0</v>
          </cell>
          <cell r="EX268">
            <v>0</v>
          </cell>
          <cell r="EY268">
            <v>0</v>
          </cell>
          <cell r="FH268">
            <v>0</v>
          </cell>
          <cell r="FI268">
            <v>5</v>
          </cell>
        </row>
        <row r="269">
          <cell r="A269">
            <v>28264</v>
          </cell>
          <cell r="B269" t="str">
            <v>Цюрупы ул. д. 12 к. 3</v>
          </cell>
          <cell r="C269" t="str">
            <v>Цюрупы ул.</v>
          </cell>
          <cell r="D269">
            <v>12</v>
          </cell>
          <cell r="E269">
            <v>3</v>
          </cell>
          <cell r="F269" t="str">
            <v>Протокол общего собрания собственников</v>
          </cell>
          <cell r="I269" t="str">
            <v>-</v>
          </cell>
          <cell r="K269" t="str">
            <v>-</v>
          </cell>
          <cell r="L269" t="str">
            <v>договор</v>
          </cell>
          <cell r="M269" t="str">
            <v>за счет регионального оператора</v>
          </cell>
          <cell r="N269">
            <v>1963</v>
          </cell>
          <cell r="O269">
            <v>1963</v>
          </cell>
          <cell r="P269" t="str">
            <v>I-515</v>
          </cell>
          <cell r="Q269" t="str">
            <v>МКД</v>
          </cell>
          <cell r="R269">
            <v>5</v>
          </cell>
          <cell r="S269">
            <v>5</v>
          </cell>
          <cell r="T269">
            <v>4</v>
          </cell>
          <cell r="W269">
            <v>80</v>
          </cell>
          <cell r="X269">
            <v>80</v>
          </cell>
          <cell r="Y269">
            <v>0</v>
          </cell>
          <cell r="Z269">
            <v>0</v>
          </cell>
          <cell r="AA269">
            <v>20</v>
          </cell>
          <cell r="AB269">
            <v>36</v>
          </cell>
          <cell r="AC269">
            <v>0</v>
          </cell>
          <cell r="AE269">
            <v>0</v>
          </cell>
          <cell r="AF269">
            <v>1</v>
          </cell>
          <cell r="AG269">
            <v>1</v>
          </cell>
          <cell r="AH269">
            <v>3534.8</v>
          </cell>
          <cell r="AI269">
            <v>3534.8</v>
          </cell>
          <cell r="AJ269">
            <v>0</v>
          </cell>
          <cell r="AK269">
            <v>2178.6</v>
          </cell>
          <cell r="AL269">
            <v>397</v>
          </cell>
          <cell r="AM269">
            <v>366</v>
          </cell>
          <cell r="AN269">
            <v>8</v>
          </cell>
          <cell r="AP269">
            <v>902.3</v>
          </cell>
          <cell r="AQ269">
            <v>146.57999999999998</v>
          </cell>
          <cell r="AR269">
            <v>219.42000000000002</v>
          </cell>
          <cell r="AS269">
            <v>0</v>
          </cell>
          <cell r="AT269" t="str">
            <v>Блочные</v>
          </cell>
          <cell r="AU269" t="str">
            <v>рулонная по ж/б основанию</v>
          </cell>
          <cell r="AV269">
            <v>80</v>
          </cell>
          <cell r="AZ269" t="str">
            <v>нет</v>
          </cell>
          <cell r="BA269" t="str">
            <v>-</v>
          </cell>
          <cell r="BB269" t="str">
            <v>-</v>
          </cell>
          <cell r="BC269" t="str">
            <v>-</v>
          </cell>
          <cell r="BD269" t="str">
            <v>-</v>
          </cell>
          <cell r="BE269" t="str">
            <v>-</v>
          </cell>
          <cell r="BF269" t="str">
            <v>-</v>
          </cell>
          <cell r="BG269" t="str">
            <v>-</v>
          </cell>
          <cell r="BH269" t="str">
            <v>-</v>
          </cell>
          <cell r="BI269" t="str">
            <v>-</v>
          </cell>
          <cell r="BJ269" t="str">
            <v>-</v>
          </cell>
          <cell r="BK269" t="str">
            <v>-</v>
          </cell>
          <cell r="BL269" t="str">
            <v>-</v>
          </cell>
          <cell r="BM269" t="str">
            <v>-</v>
          </cell>
          <cell r="BN269" t="str">
            <v>-</v>
          </cell>
          <cell r="BO269" t="str">
            <v>-</v>
          </cell>
          <cell r="BP269" t="str">
            <v>-</v>
          </cell>
          <cell r="BQ269" t="str">
            <v>ленточный</v>
          </cell>
          <cell r="BS269" t="str">
            <v>Железобетонные</v>
          </cell>
          <cell r="BT269">
            <v>7760</v>
          </cell>
          <cell r="BU269">
            <v>5</v>
          </cell>
          <cell r="BV269" t="str">
            <v>Панельные</v>
          </cell>
          <cell r="BW269">
            <v>985</v>
          </cell>
          <cell r="BX269">
            <v>394</v>
          </cell>
          <cell r="BY269">
            <v>985</v>
          </cell>
          <cell r="BZ269">
            <v>394</v>
          </cell>
          <cell r="CA269" t="str">
            <v>облицованный плиткой</v>
          </cell>
          <cell r="CB269">
            <v>1852</v>
          </cell>
          <cell r="CC269">
            <v>1722</v>
          </cell>
          <cell r="CD269">
            <v>1</v>
          </cell>
          <cell r="CE269">
            <v>993</v>
          </cell>
          <cell r="CF269" t="str">
            <v>не скатная</v>
          </cell>
          <cell r="CG269">
            <v>160</v>
          </cell>
          <cell r="CH269">
            <v>253</v>
          </cell>
          <cell r="CI269">
            <v>902.3</v>
          </cell>
          <cell r="CK269">
            <v>0</v>
          </cell>
          <cell r="CL269">
            <v>0</v>
          </cell>
          <cell r="CM269">
            <v>0</v>
          </cell>
          <cell r="CR269">
            <v>0</v>
          </cell>
          <cell r="CZ269">
            <v>1</v>
          </cell>
          <cell r="DA269">
            <v>1</v>
          </cell>
          <cell r="DB269">
            <v>162</v>
          </cell>
          <cell r="DC269">
            <v>400</v>
          </cell>
          <cell r="DD269">
            <v>48</v>
          </cell>
          <cell r="DE269">
            <v>2032</v>
          </cell>
          <cell r="DF269">
            <v>0</v>
          </cell>
          <cell r="DG269">
            <v>0</v>
          </cell>
          <cell r="DH269">
            <v>4</v>
          </cell>
          <cell r="DI269">
            <v>248</v>
          </cell>
          <cell r="DK269">
            <v>85</v>
          </cell>
          <cell r="DL269">
            <v>935</v>
          </cell>
          <cell r="DM269">
            <v>80</v>
          </cell>
          <cell r="DO269">
            <v>967</v>
          </cell>
          <cell r="DQ269">
            <v>648</v>
          </cell>
          <cell r="DR269">
            <v>594</v>
          </cell>
          <cell r="DS269">
            <v>87</v>
          </cell>
          <cell r="DT269">
            <v>16</v>
          </cell>
          <cell r="DU269">
            <v>16</v>
          </cell>
          <cell r="DV269">
            <v>16</v>
          </cell>
          <cell r="DW269">
            <v>0</v>
          </cell>
          <cell r="DX269" t="str">
            <v>наружные</v>
          </cell>
          <cell r="EE269">
            <v>32</v>
          </cell>
          <cell r="EF269">
            <v>29.44</v>
          </cell>
          <cell r="EG269">
            <v>8</v>
          </cell>
          <cell r="EH269">
            <v>38.4</v>
          </cell>
          <cell r="EI269">
            <v>7.68</v>
          </cell>
          <cell r="EK269">
            <v>11.16</v>
          </cell>
          <cell r="EL269">
            <v>4.8</v>
          </cell>
          <cell r="EM269">
            <v>17.600000000000001</v>
          </cell>
          <cell r="EN269">
            <v>9.1</v>
          </cell>
          <cell r="EO269">
            <v>0</v>
          </cell>
          <cell r="EP269">
            <v>0</v>
          </cell>
          <cell r="EQ269">
            <v>199</v>
          </cell>
          <cell r="ER269">
            <v>0</v>
          </cell>
          <cell r="ES269" t="str">
            <v>нет</v>
          </cell>
          <cell r="ET269">
            <v>0</v>
          </cell>
          <cell r="EU269">
            <v>0</v>
          </cell>
          <cell r="EV269">
            <v>1</v>
          </cell>
          <cell r="EW269">
            <v>0</v>
          </cell>
          <cell r="EX269">
            <v>0</v>
          </cell>
          <cell r="EY269">
            <v>0</v>
          </cell>
          <cell r="FH269">
            <v>0</v>
          </cell>
          <cell r="FI269">
            <v>5</v>
          </cell>
        </row>
        <row r="270">
          <cell r="A270">
            <v>28265</v>
          </cell>
          <cell r="B270" t="str">
            <v>Цюрупы ул. д. 12 к. 4</v>
          </cell>
          <cell r="C270" t="str">
            <v>Цюрупы ул.</v>
          </cell>
          <cell r="D270">
            <v>12</v>
          </cell>
          <cell r="E270">
            <v>4</v>
          </cell>
          <cell r="F270" t="str">
            <v>Протокол общего собрания собственников</v>
          </cell>
          <cell r="I270" t="str">
            <v>-</v>
          </cell>
          <cell r="K270" t="str">
            <v>-</v>
          </cell>
          <cell r="L270" t="str">
            <v>договор</v>
          </cell>
          <cell r="M270" t="str">
            <v>за счет регионального оператора</v>
          </cell>
          <cell r="N270">
            <v>1963</v>
          </cell>
          <cell r="O270">
            <v>1963</v>
          </cell>
          <cell r="P270" t="str">
            <v>I-515</v>
          </cell>
          <cell r="Q270" t="str">
            <v>МКД</v>
          </cell>
          <cell r="R270">
            <v>5</v>
          </cell>
          <cell r="S270">
            <v>5</v>
          </cell>
          <cell r="T270">
            <v>4</v>
          </cell>
          <cell r="W270">
            <v>80</v>
          </cell>
          <cell r="X270">
            <v>80</v>
          </cell>
          <cell r="Y270">
            <v>0</v>
          </cell>
          <cell r="Z270">
            <v>0</v>
          </cell>
          <cell r="AA270">
            <v>20</v>
          </cell>
          <cell r="AB270">
            <v>36</v>
          </cell>
          <cell r="AC270">
            <v>0</v>
          </cell>
          <cell r="AE270">
            <v>0</v>
          </cell>
          <cell r="AF270">
            <v>1</v>
          </cell>
          <cell r="AG270">
            <v>1</v>
          </cell>
          <cell r="AH270">
            <v>3510.6</v>
          </cell>
          <cell r="AI270">
            <v>3510.6</v>
          </cell>
          <cell r="AJ270">
            <v>0</v>
          </cell>
          <cell r="AK270">
            <v>2173.1999999999998</v>
          </cell>
          <cell r="AL270">
            <v>397</v>
          </cell>
          <cell r="AM270">
            <v>363</v>
          </cell>
          <cell r="AN270">
            <v>8</v>
          </cell>
          <cell r="AP270">
            <v>901.1</v>
          </cell>
          <cell r="AQ270">
            <v>146.44999999999999</v>
          </cell>
          <cell r="AR270">
            <v>216.55</v>
          </cell>
          <cell r="AS270">
            <v>0</v>
          </cell>
          <cell r="AT270" t="str">
            <v>Блочные</v>
          </cell>
          <cell r="AU270" t="str">
            <v>рулонная по ж/б основанию</v>
          </cell>
          <cell r="AV270">
            <v>80</v>
          </cell>
          <cell r="AZ270" t="str">
            <v>нет</v>
          </cell>
          <cell r="BA270" t="str">
            <v>-</v>
          </cell>
          <cell r="BB270" t="str">
            <v>-</v>
          </cell>
          <cell r="BC270" t="str">
            <v>-</v>
          </cell>
          <cell r="BD270" t="str">
            <v>-</v>
          </cell>
          <cell r="BE270" t="str">
            <v>-</v>
          </cell>
          <cell r="BF270" t="str">
            <v>-</v>
          </cell>
          <cell r="BG270" t="str">
            <v>-</v>
          </cell>
          <cell r="BH270" t="str">
            <v>-</v>
          </cell>
          <cell r="BI270" t="str">
            <v>-</v>
          </cell>
          <cell r="BJ270" t="str">
            <v>-</v>
          </cell>
          <cell r="BK270" t="str">
            <v>-</v>
          </cell>
          <cell r="BL270" t="str">
            <v>-</v>
          </cell>
          <cell r="BM270" t="str">
            <v>-</v>
          </cell>
          <cell r="BN270" t="str">
            <v>-</v>
          </cell>
          <cell r="BO270" t="str">
            <v>-</v>
          </cell>
          <cell r="BP270" t="str">
            <v>-</v>
          </cell>
          <cell r="BQ270" t="str">
            <v>ленточный</v>
          </cell>
          <cell r="BS270" t="str">
            <v>Железобетонные</v>
          </cell>
          <cell r="BT270">
            <v>7760</v>
          </cell>
          <cell r="BU270">
            <v>5</v>
          </cell>
          <cell r="BV270" t="str">
            <v>Панельные</v>
          </cell>
          <cell r="BW270">
            <v>985</v>
          </cell>
          <cell r="BX270">
            <v>394</v>
          </cell>
          <cell r="BY270">
            <v>985</v>
          </cell>
          <cell r="BZ270">
            <v>394</v>
          </cell>
          <cell r="CA270" t="str">
            <v>облицованный плиткой</v>
          </cell>
          <cell r="CB270">
            <v>1852</v>
          </cell>
          <cell r="CC270">
            <v>1722</v>
          </cell>
          <cell r="CD270">
            <v>1</v>
          </cell>
          <cell r="CE270">
            <v>991</v>
          </cell>
          <cell r="CF270" t="str">
            <v>не скатная</v>
          </cell>
          <cell r="CG270">
            <v>160</v>
          </cell>
          <cell r="CH270">
            <v>253</v>
          </cell>
          <cell r="CI270">
            <v>901.1</v>
          </cell>
          <cell r="CK270">
            <v>0</v>
          </cell>
          <cell r="CL270">
            <v>0</v>
          </cell>
          <cell r="CM270">
            <v>0</v>
          </cell>
          <cell r="CR270">
            <v>0</v>
          </cell>
          <cell r="CZ270">
            <v>1</v>
          </cell>
          <cell r="DA270">
            <v>1</v>
          </cell>
          <cell r="DB270">
            <v>162</v>
          </cell>
          <cell r="DC270">
            <v>400</v>
          </cell>
          <cell r="DD270">
            <v>48</v>
          </cell>
          <cell r="DE270">
            <v>2032</v>
          </cell>
          <cell r="DF270">
            <v>0</v>
          </cell>
          <cell r="DG270">
            <v>0</v>
          </cell>
          <cell r="DH270">
            <v>4</v>
          </cell>
          <cell r="DI270">
            <v>248</v>
          </cell>
          <cell r="DK270">
            <v>85</v>
          </cell>
          <cell r="DL270">
            <v>935</v>
          </cell>
          <cell r="DM270">
            <v>80</v>
          </cell>
          <cell r="DO270">
            <v>967</v>
          </cell>
          <cell r="DQ270">
            <v>648</v>
          </cell>
          <cell r="DR270">
            <v>594</v>
          </cell>
          <cell r="DS270">
            <v>87</v>
          </cell>
          <cell r="DT270">
            <v>16</v>
          </cell>
          <cell r="DU270">
            <v>16</v>
          </cell>
          <cell r="DV270">
            <v>16</v>
          </cell>
          <cell r="DW270">
            <v>0</v>
          </cell>
          <cell r="DX270" t="str">
            <v>наружные</v>
          </cell>
          <cell r="EE270">
            <v>32</v>
          </cell>
          <cell r="EF270">
            <v>29.44</v>
          </cell>
          <cell r="EG270">
            <v>8</v>
          </cell>
          <cell r="EH270">
            <v>38.4</v>
          </cell>
          <cell r="EI270">
            <v>7.68</v>
          </cell>
          <cell r="EK270">
            <v>11.16</v>
          </cell>
          <cell r="EL270">
            <v>4.8</v>
          </cell>
          <cell r="EM270">
            <v>17.600000000000001</v>
          </cell>
          <cell r="EN270">
            <v>9.1</v>
          </cell>
          <cell r="EO270">
            <v>0</v>
          </cell>
          <cell r="EP270">
            <v>0</v>
          </cell>
          <cell r="EQ270">
            <v>208</v>
          </cell>
          <cell r="ER270">
            <v>0</v>
          </cell>
          <cell r="ES270" t="str">
            <v>нет</v>
          </cell>
          <cell r="ET270">
            <v>0</v>
          </cell>
          <cell r="EU270">
            <v>0</v>
          </cell>
          <cell r="EV270">
            <v>1</v>
          </cell>
          <cell r="EW270">
            <v>0</v>
          </cell>
          <cell r="EX270">
            <v>0</v>
          </cell>
          <cell r="EY270">
            <v>0</v>
          </cell>
          <cell r="FH270">
            <v>0</v>
          </cell>
          <cell r="FI270">
            <v>5</v>
          </cell>
        </row>
        <row r="271">
          <cell r="A271">
            <v>28266</v>
          </cell>
          <cell r="B271" t="str">
            <v>Цюрупы ул. д. 12 к. 5</v>
          </cell>
          <cell r="C271" t="str">
            <v>Цюрупы ул.</v>
          </cell>
          <cell r="D271">
            <v>12</v>
          </cell>
          <cell r="E271">
            <v>5</v>
          </cell>
          <cell r="F271" t="str">
            <v>Протокол общего собрания собственников</v>
          </cell>
          <cell r="I271" t="str">
            <v>-</v>
          </cell>
          <cell r="K271" t="str">
            <v>-</v>
          </cell>
          <cell r="L271" t="str">
            <v>договор</v>
          </cell>
          <cell r="M271" t="str">
            <v>за счет регионального оператора</v>
          </cell>
          <cell r="N271">
            <v>1984</v>
          </cell>
          <cell r="O271">
            <v>1984</v>
          </cell>
          <cell r="P271" t="str">
            <v>II-68</v>
          </cell>
          <cell r="Q271" t="str">
            <v>МКД</v>
          </cell>
          <cell r="R271">
            <v>16</v>
          </cell>
          <cell r="S271">
            <v>16</v>
          </cell>
          <cell r="T271">
            <v>1</v>
          </cell>
          <cell r="U271">
            <v>1</v>
          </cell>
          <cell r="V271">
            <v>1</v>
          </cell>
          <cell r="W271">
            <v>113</v>
          </cell>
          <cell r="X271">
            <v>111</v>
          </cell>
          <cell r="Y271">
            <v>2</v>
          </cell>
          <cell r="Z271">
            <v>2</v>
          </cell>
          <cell r="AA271">
            <v>32</v>
          </cell>
          <cell r="AB271">
            <v>33</v>
          </cell>
          <cell r="AC271">
            <v>6</v>
          </cell>
          <cell r="AD271">
            <v>32</v>
          </cell>
          <cell r="AE271">
            <v>0</v>
          </cell>
          <cell r="AF271">
            <v>1</v>
          </cell>
          <cell r="AG271">
            <v>1</v>
          </cell>
          <cell r="AH271">
            <v>5250.5999999999985</v>
          </cell>
          <cell r="AI271">
            <v>5238.3999999999987</v>
          </cell>
          <cell r="AJ271">
            <v>12.2</v>
          </cell>
          <cell r="AK271">
            <v>1945</v>
          </cell>
          <cell r="AL271">
            <v>138.9</v>
          </cell>
          <cell r="AM271">
            <v>252</v>
          </cell>
          <cell r="AN271">
            <v>694</v>
          </cell>
          <cell r="AP271">
            <v>499.5</v>
          </cell>
          <cell r="AQ271">
            <v>128.29</v>
          </cell>
          <cell r="AR271">
            <v>817.71</v>
          </cell>
          <cell r="AS271">
            <v>18</v>
          </cell>
          <cell r="AT271" t="str">
            <v>Блочные</v>
          </cell>
          <cell r="AU271" t="str">
            <v>рулонная</v>
          </cell>
          <cell r="AV271">
            <v>111</v>
          </cell>
          <cell r="AZ271" t="str">
            <v>нет</v>
          </cell>
          <cell r="BA271" t="str">
            <v>-</v>
          </cell>
          <cell r="BB271" t="str">
            <v>-</v>
          </cell>
          <cell r="BC271" t="str">
            <v>-</v>
          </cell>
          <cell r="BD271" t="str">
            <v>-</v>
          </cell>
          <cell r="BE271" t="str">
            <v>-</v>
          </cell>
          <cell r="BF271" t="str">
            <v>-</v>
          </cell>
          <cell r="BG271" t="str">
            <v>-</v>
          </cell>
          <cell r="BH271" t="str">
            <v>-</v>
          </cell>
          <cell r="BI271" t="str">
            <v>-</v>
          </cell>
          <cell r="BJ271" t="str">
            <v>-</v>
          </cell>
          <cell r="BK271" t="str">
            <v>-</v>
          </cell>
          <cell r="BL271" t="str">
            <v>-</v>
          </cell>
          <cell r="BM271" t="str">
            <v>-</v>
          </cell>
          <cell r="BN271" t="str">
            <v>-</v>
          </cell>
          <cell r="BO271" t="str">
            <v>-</v>
          </cell>
          <cell r="BP271" t="str">
            <v>-</v>
          </cell>
          <cell r="BQ271" t="str">
            <v>свайный</v>
          </cell>
          <cell r="BS271" t="str">
            <v>Железобетонные</v>
          </cell>
          <cell r="BT271">
            <v>13290</v>
          </cell>
          <cell r="BU271">
            <v>2</v>
          </cell>
          <cell r="BV271" t="str">
            <v>Панельные</v>
          </cell>
          <cell r="BW271">
            <v>297.5</v>
          </cell>
          <cell r="BX271">
            <v>146</v>
          </cell>
          <cell r="BY271">
            <v>297.5</v>
          </cell>
          <cell r="BZ271">
            <v>146</v>
          </cell>
          <cell r="CA271" t="str">
            <v>облицованный плиткой</v>
          </cell>
          <cell r="CB271">
            <v>7520</v>
          </cell>
          <cell r="CC271">
            <v>0</v>
          </cell>
          <cell r="CD271">
            <v>1</v>
          </cell>
          <cell r="CE271">
            <v>549</v>
          </cell>
          <cell r="CF271" t="str">
            <v>не скатная</v>
          </cell>
          <cell r="CG271">
            <v>0</v>
          </cell>
          <cell r="CH271">
            <v>0</v>
          </cell>
          <cell r="CI271">
            <v>499.5</v>
          </cell>
          <cell r="CJ271" t="str">
            <v>На лестничной клетке</v>
          </cell>
          <cell r="CK271">
            <v>1</v>
          </cell>
          <cell r="CL271">
            <v>42.08</v>
          </cell>
          <cell r="CM271">
            <v>15</v>
          </cell>
          <cell r="CR271">
            <v>3.5</v>
          </cell>
          <cell r="CZ271">
            <v>0</v>
          </cell>
          <cell r="DA271">
            <v>1</v>
          </cell>
          <cell r="DB271">
            <v>0</v>
          </cell>
          <cell r="DC271">
            <v>1305.5999999999999</v>
          </cell>
          <cell r="DD271">
            <v>163</v>
          </cell>
          <cell r="DE271">
            <v>1189.2</v>
          </cell>
          <cell r="DF271">
            <v>0</v>
          </cell>
          <cell r="DG271">
            <v>0</v>
          </cell>
          <cell r="DH271">
            <v>1</v>
          </cell>
          <cell r="DI271">
            <v>334</v>
          </cell>
          <cell r="DK271">
            <v>76</v>
          </cell>
          <cell r="DL271">
            <v>1638</v>
          </cell>
          <cell r="DM271">
            <v>111</v>
          </cell>
          <cell r="DO271">
            <v>1638</v>
          </cell>
          <cell r="DQ271">
            <v>553</v>
          </cell>
          <cell r="DR271">
            <v>0</v>
          </cell>
          <cell r="DS271">
            <v>0</v>
          </cell>
          <cell r="DT271">
            <v>7</v>
          </cell>
          <cell r="DU271">
            <v>0</v>
          </cell>
          <cell r="DV271">
            <v>14</v>
          </cell>
          <cell r="DW271">
            <v>1</v>
          </cell>
          <cell r="DX271" t="str">
            <v>внутренние</v>
          </cell>
          <cell r="EE271">
            <v>15</v>
          </cell>
          <cell r="EF271">
            <v>23.2</v>
          </cell>
          <cell r="EG271">
            <v>34</v>
          </cell>
          <cell r="EH271">
            <v>163.19999999999999</v>
          </cell>
          <cell r="EI271">
            <v>6.72</v>
          </cell>
          <cell r="EK271">
            <v>2.79</v>
          </cell>
          <cell r="EL271">
            <v>3.84</v>
          </cell>
          <cell r="EM271">
            <v>14.08</v>
          </cell>
          <cell r="EN271">
            <v>12.35</v>
          </cell>
          <cell r="EO271">
            <v>10.8</v>
          </cell>
          <cell r="EP271">
            <v>10</v>
          </cell>
          <cell r="EQ271">
            <v>234</v>
          </cell>
          <cell r="ER271">
            <v>0.93</v>
          </cell>
          <cell r="ES271" t="str">
            <v>в подвале</v>
          </cell>
          <cell r="ET271" t="str">
            <v>Переносной</v>
          </cell>
          <cell r="EU271">
            <v>0</v>
          </cell>
          <cell r="EV271">
            <v>1</v>
          </cell>
          <cell r="EW271">
            <v>0</v>
          </cell>
          <cell r="EX271">
            <v>0</v>
          </cell>
          <cell r="EY271">
            <v>0</v>
          </cell>
          <cell r="FH271">
            <v>1</v>
          </cell>
          <cell r="FI271">
            <v>2</v>
          </cell>
        </row>
        <row r="272">
          <cell r="A272">
            <v>70083</v>
          </cell>
          <cell r="B272" t="str">
            <v>Цюрупы ул. д. 12 к. 6</v>
          </cell>
          <cell r="C272" t="str">
            <v>Цюрупы ул.</v>
          </cell>
          <cell r="D272">
            <v>12</v>
          </cell>
          <cell r="E272">
            <v>6</v>
          </cell>
          <cell r="F272" t="str">
            <v>Протокол общего собрания собственников</v>
          </cell>
          <cell r="I272" t="str">
            <v>-</v>
          </cell>
          <cell r="K272" t="str">
            <v>-</v>
          </cell>
          <cell r="L272" t="str">
            <v>договор</v>
          </cell>
          <cell r="M272" t="str">
            <v>за счет регионального оператора</v>
          </cell>
          <cell r="N272">
            <v>1996</v>
          </cell>
          <cell r="O272">
            <v>1996</v>
          </cell>
          <cell r="P272" t="str">
            <v>П-44</v>
          </cell>
          <cell r="Q272" t="str">
            <v>МКД</v>
          </cell>
          <cell r="R272">
            <v>17</v>
          </cell>
          <cell r="S272">
            <v>17</v>
          </cell>
          <cell r="T272">
            <v>2</v>
          </cell>
          <cell r="U272">
            <v>2</v>
          </cell>
          <cell r="V272">
            <v>2</v>
          </cell>
          <cell r="W272">
            <v>137</v>
          </cell>
          <cell r="X272">
            <v>135</v>
          </cell>
          <cell r="Y272">
            <v>2</v>
          </cell>
          <cell r="Z272">
            <v>1</v>
          </cell>
          <cell r="AA272">
            <v>34</v>
          </cell>
          <cell r="AB272">
            <v>34</v>
          </cell>
          <cell r="AC272">
            <v>8</v>
          </cell>
          <cell r="AD272">
            <v>34</v>
          </cell>
          <cell r="AE272">
            <v>0</v>
          </cell>
          <cell r="AF272">
            <v>1</v>
          </cell>
          <cell r="AG272">
            <v>1</v>
          </cell>
          <cell r="AH272">
            <v>7456.3999999999969</v>
          </cell>
          <cell r="AI272">
            <v>7406.9999999999973</v>
          </cell>
          <cell r="AJ272">
            <v>49.4</v>
          </cell>
          <cell r="AK272">
            <v>2619.3000000000002</v>
          </cell>
          <cell r="AL272">
            <v>408</v>
          </cell>
          <cell r="AM272">
            <v>490.3</v>
          </cell>
          <cell r="AN272">
            <v>866.8</v>
          </cell>
          <cell r="AP272">
            <v>631.1</v>
          </cell>
          <cell r="AQ272">
            <v>157.54999999999998</v>
          </cell>
          <cell r="AR272">
            <v>1218.45</v>
          </cell>
          <cell r="AS272">
            <v>38.4</v>
          </cell>
          <cell r="AT272" t="str">
            <v>Панельные</v>
          </cell>
          <cell r="AU272" t="str">
            <v>рулонная</v>
          </cell>
          <cell r="AV272">
            <v>135</v>
          </cell>
          <cell r="AZ272" t="str">
            <v>нет</v>
          </cell>
          <cell r="BA272" t="str">
            <v>-</v>
          </cell>
          <cell r="BB272" t="str">
            <v>-</v>
          </cell>
          <cell r="BC272" t="str">
            <v>-</v>
          </cell>
          <cell r="BD272" t="str">
            <v>-</v>
          </cell>
          <cell r="BE272" t="str">
            <v>-</v>
          </cell>
          <cell r="BF272" t="str">
            <v>-</v>
          </cell>
          <cell r="BG272" t="str">
            <v>-</v>
          </cell>
          <cell r="BH272" t="str">
            <v>-</v>
          </cell>
          <cell r="BI272" t="str">
            <v>-</v>
          </cell>
          <cell r="BJ272" t="str">
            <v>-</v>
          </cell>
          <cell r="BK272" t="str">
            <v>-</v>
          </cell>
          <cell r="BL272" t="str">
            <v>-</v>
          </cell>
          <cell r="BM272" t="str">
            <v>-</v>
          </cell>
          <cell r="BN272" t="str">
            <v>-</v>
          </cell>
          <cell r="BO272" t="str">
            <v>-</v>
          </cell>
          <cell r="BP272" t="str">
            <v>-</v>
          </cell>
          <cell r="BQ272" t="str">
            <v>ленточный</v>
          </cell>
          <cell r="BS272" t="str">
            <v>Железобетонные</v>
          </cell>
          <cell r="BT272">
            <v>30600</v>
          </cell>
          <cell r="BU272">
            <v>3</v>
          </cell>
          <cell r="BV272" t="str">
            <v>Панельные</v>
          </cell>
          <cell r="BW272">
            <v>3447</v>
          </cell>
          <cell r="BX272">
            <v>0</v>
          </cell>
          <cell r="BY272">
            <v>3447</v>
          </cell>
          <cell r="BZ272">
            <v>1122</v>
          </cell>
          <cell r="CA272" t="str">
            <v>облицованный плиткой</v>
          </cell>
          <cell r="CB272">
            <v>5990</v>
          </cell>
          <cell r="CC272">
            <v>2785</v>
          </cell>
          <cell r="CD272">
            <v>1</v>
          </cell>
          <cell r="CE272">
            <v>764</v>
          </cell>
          <cell r="CF272" t="str">
            <v>не скатная</v>
          </cell>
          <cell r="CG272">
            <v>124</v>
          </cell>
          <cell r="CH272">
            <v>86</v>
          </cell>
          <cell r="CI272">
            <v>631.1</v>
          </cell>
          <cell r="CJ272" t="str">
            <v>На лестничной клетке</v>
          </cell>
          <cell r="CK272">
            <v>2</v>
          </cell>
          <cell r="CL272">
            <v>89.42</v>
          </cell>
          <cell r="CM272">
            <v>32</v>
          </cell>
          <cell r="CR272">
            <v>7</v>
          </cell>
          <cell r="CZ272">
            <v>1</v>
          </cell>
          <cell r="DA272">
            <v>2</v>
          </cell>
          <cell r="DB272">
            <v>102</v>
          </cell>
          <cell r="DC272">
            <v>2037</v>
          </cell>
          <cell r="DD272">
            <v>224</v>
          </cell>
          <cell r="DE272">
            <v>2105</v>
          </cell>
          <cell r="DF272">
            <v>0</v>
          </cell>
          <cell r="DG272">
            <v>0</v>
          </cell>
          <cell r="DH272">
            <v>2</v>
          </cell>
          <cell r="DI272">
            <v>0</v>
          </cell>
          <cell r="DK272">
            <v>60</v>
          </cell>
          <cell r="DL272">
            <v>1658</v>
          </cell>
          <cell r="DM272">
            <v>135</v>
          </cell>
          <cell r="DO272">
            <v>1366</v>
          </cell>
          <cell r="DQ272">
            <v>150</v>
          </cell>
          <cell r="DR272">
            <v>0</v>
          </cell>
          <cell r="DS272">
            <v>0</v>
          </cell>
          <cell r="DT272">
            <v>8</v>
          </cell>
          <cell r="DU272">
            <v>12</v>
          </cell>
          <cell r="DV272">
            <v>12</v>
          </cell>
          <cell r="DW272">
            <v>2</v>
          </cell>
          <cell r="DX272" t="str">
            <v>внутренние</v>
          </cell>
          <cell r="EE272">
            <v>68</v>
          </cell>
          <cell r="EF272">
            <v>49.3</v>
          </cell>
          <cell r="EG272">
            <v>84</v>
          </cell>
          <cell r="EH272">
            <v>403.2</v>
          </cell>
          <cell r="EI272">
            <v>14.28</v>
          </cell>
          <cell r="EK272">
            <v>5.58</v>
          </cell>
          <cell r="EL272">
            <v>30.6</v>
          </cell>
          <cell r="EM272">
            <v>29.92</v>
          </cell>
          <cell r="EN272">
            <v>14.950000000000001</v>
          </cell>
          <cell r="EO272">
            <v>21.6</v>
          </cell>
          <cell r="EP272">
            <v>14.8</v>
          </cell>
          <cell r="EQ272">
            <v>303</v>
          </cell>
          <cell r="ER272">
            <v>1.2</v>
          </cell>
          <cell r="ES272" t="str">
            <v>на 1-м этаже</v>
          </cell>
          <cell r="ET272" t="str">
            <v>Переносной</v>
          </cell>
          <cell r="EU272">
            <v>0</v>
          </cell>
          <cell r="EV272">
            <v>1</v>
          </cell>
          <cell r="EW272">
            <v>0</v>
          </cell>
          <cell r="EX272">
            <v>0</v>
          </cell>
          <cell r="EY272">
            <v>0</v>
          </cell>
          <cell r="FH272">
            <v>0</v>
          </cell>
          <cell r="FI272">
            <v>4</v>
          </cell>
        </row>
        <row r="273">
          <cell r="A273">
            <v>28267</v>
          </cell>
          <cell r="B273" t="str">
            <v>Цюрупы ул. д. 13</v>
          </cell>
          <cell r="C273" t="str">
            <v>Цюрупы ул.</v>
          </cell>
          <cell r="D273">
            <v>13</v>
          </cell>
          <cell r="F273" t="str">
            <v>Протокол общего собрания собственников</v>
          </cell>
          <cell r="I273" t="str">
            <v>-</v>
          </cell>
          <cell r="K273" t="str">
            <v>-</v>
          </cell>
          <cell r="L273" t="str">
            <v>договор</v>
          </cell>
          <cell r="M273" t="str">
            <v>за счет регионального оператора</v>
          </cell>
          <cell r="N273">
            <v>1976</v>
          </cell>
          <cell r="O273">
            <v>1976</v>
          </cell>
          <cell r="P273" t="str">
            <v>II-49</v>
          </cell>
          <cell r="Q273" t="str">
            <v>МКД</v>
          </cell>
          <cell r="R273">
            <v>16</v>
          </cell>
          <cell r="S273">
            <v>16</v>
          </cell>
          <cell r="T273">
            <v>2</v>
          </cell>
          <cell r="U273">
            <v>2</v>
          </cell>
          <cell r="V273">
            <v>2</v>
          </cell>
          <cell r="W273">
            <v>133</v>
          </cell>
          <cell r="X273">
            <v>128</v>
          </cell>
          <cell r="Y273">
            <v>5</v>
          </cell>
          <cell r="Z273">
            <v>2</v>
          </cell>
          <cell r="AA273">
            <v>32</v>
          </cell>
          <cell r="AB273">
            <v>32</v>
          </cell>
          <cell r="AC273">
            <v>0</v>
          </cell>
          <cell r="AD273">
            <v>32</v>
          </cell>
          <cell r="AE273">
            <v>0</v>
          </cell>
          <cell r="AF273">
            <v>0</v>
          </cell>
          <cell r="AG273">
            <v>1</v>
          </cell>
          <cell r="AH273">
            <v>9397.8000000000011</v>
          </cell>
          <cell r="AI273">
            <v>8132.1</v>
          </cell>
          <cell r="AJ273">
            <v>1265.7</v>
          </cell>
          <cell r="AK273">
            <v>2759.8</v>
          </cell>
          <cell r="AL273">
            <v>320</v>
          </cell>
          <cell r="AM273">
            <v>466</v>
          </cell>
          <cell r="AN273">
            <v>812</v>
          </cell>
          <cell r="AO273">
            <v>0</v>
          </cell>
          <cell r="AP273">
            <v>0</v>
          </cell>
          <cell r="AQ273">
            <v>157.72</v>
          </cell>
          <cell r="AR273">
            <v>1120.28</v>
          </cell>
          <cell r="AS273">
            <v>0</v>
          </cell>
          <cell r="AT273" t="str">
            <v>Панельные</v>
          </cell>
          <cell r="AU273" t="str">
            <v>рулонная</v>
          </cell>
          <cell r="AV273">
            <v>128</v>
          </cell>
          <cell r="AZ273" t="str">
            <v>нет</v>
          </cell>
          <cell r="BA273" t="str">
            <v>-</v>
          </cell>
          <cell r="BB273" t="str">
            <v>-</v>
          </cell>
          <cell r="BC273" t="str">
            <v>-</v>
          </cell>
          <cell r="BD273" t="str">
            <v>-</v>
          </cell>
          <cell r="BE273" t="str">
            <v>-</v>
          </cell>
          <cell r="BF273" t="str">
            <v>-</v>
          </cell>
          <cell r="BG273" t="str">
            <v>-</v>
          </cell>
          <cell r="BH273" t="str">
            <v>-</v>
          </cell>
          <cell r="BI273" t="str">
            <v>-</v>
          </cell>
          <cell r="BJ273" t="str">
            <v>-</v>
          </cell>
          <cell r="BK273" t="str">
            <v>-</v>
          </cell>
          <cell r="BL273" t="str">
            <v>-</v>
          </cell>
          <cell r="BM273" t="str">
            <v>-</v>
          </cell>
          <cell r="BN273" t="str">
            <v>-</v>
          </cell>
          <cell r="BO273" t="str">
            <v>-</v>
          </cell>
          <cell r="BP273" t="str">
            <v>-</v>
          </cell>
          <cell r="BQ273" t="str">
            <v>ленточный</v>
          </cell>
          <cell r="BS273" t="str">
            <v>Железобетонные</v>
          </cell>
          <cell r="BT273">
            <v>0</v>
          </cell>
          <cell r="BU273">
            <v>3</v>
          </cell>
          <cell r="BV273" t="str">
            <v>Панельные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 t="str">
            <v>штукатурка</v>
          </cell>
          <cell r="CB273">
            <v>0</v>
          </cell>
          <cell r="CC273">
            <v>0</v>
          </cell>
          <cell r="CD273">
            <v>1</v>
          </cell>
          <cell r="CE273">
            <v>1735</v>
          </cell>
          <cell r="CF273" t="str">
            <v>не скатная</v>
          </cell>
          <cell r="CG273">
            <v>0</v>
          </cell>
          <cell r="CH273">
            <v>0</v>
          </cell>
          <cell r="CI273">
            <v>1481.8</v>
          </cell>
          <cell r="CJ273" t="str">
            <v>На лестничной клетке</v>
          </cell>
          <cell r="CK273">
            <v>2</v>
          </cell>
          <cell r="CL273">
            <v>84.16</v>
          </cell>
          <cell r="CM273">
            <v>0</v>
          </cell>
          <cell r="CR273">
            <v>7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K273">
            <v>0</v>
          </cell>
          <cell r="DL273">
            <v>0</v>
          </cell>
          <cell r="DM273">
            <v>128</v>
          </cell>
          <cell r="DO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8</v>
          </cell>
          <cell r="DU273">
            <v>0</v>
          </cell>
          <cell r="DV273">
            <v>0</v>
          </cell>
          <cell r="DW273">
            <v>0</v>
          </cell>
          <cell r="DX273" t="str">
            <v>внутренние</v>
          </cell>
          <cell r="EE273">
            <v>0</v>
          </cell>
          <cell r="EF273">
            <v>46.4</v>
          </cell>
          <cell r="EG273">
            <v>0</v>
          </cell>
          <cell r="EH273">
            <v>0</v>
          </cell>
          <cell r="EI273">
            <v>13.44</v>
          </cell>
          <cell r="EK273">
            <v>5.58</v>
          </cell>
          <cell r="EL273">
            <v>7.68</v>
          </cell>
          <cell r="EM273">
            <v>77.44</v>
          </cell>
          <cell r="EN273">
            <v>14.3</v>
          </cell>
          <cell r="EO273">
            <v>21.6</v>
          </cell>
          <cell r="EP273">
            <v>14.2</v>
          </cell>
          <cell r="EQ273">
            <v>278</v>
          </cell>
          <cell r="ER273">
            <v>1.1000000000000001</v>
          </cell>
          <cell r="ES273" t="str">
            <v>на 1-м этаже</v>
          </cell>
          <cell r="ET273" t="str">
            <v>Переносной</v>
          </cell>
          <cell r="EU273">
            <v>0</v>
          </cell>
          <cell r="EV273">
            <v>1</v>
          </cell>
          <cell r="EW273">
            <v>0</v>
          </cell>
          <cell r="EX273">
            <v>0</v>
          </cell>
          <cell r="EY273">
            <v>0</v>
          </cell>
          <cell r="FH273">
            <v>0</v>
          </cell>
          <cell r="FI273">
            <v>3</v>
          </cell>
        </row>
        <row r="274">
          <cell r="A274">
            <v>61051</v>
          </cell>
          <cell r="B274" t="str">
            <v>Цюрупы ул. д. 14</v>
          </cell>
          <cell r="C274" t="str">
            <v>Цюрупы ул.</v>
          </cell>
          <cell r="D274">
            <v>14</v>
          </cell>
          <cell r="F274" t="str">
            <v>Протокол общего собрания собственников</v>
          </cell>
          <cell r="I274" t="str">
            <v>-</v>
          </cell>
          <cell r="K274" t="str">
            <v>-</v>
          </cell>
          <cell r="L274" t="str">
            <v>договор</v>
          </cell>
          <cell r="M274" t="str">
            <v>за счет регионального оператора</v>
          </cell>
          <cell r="N274">
            <v>1994</v>
          </cell>
          <cell r="O274">
            <v>1994</v>
          </cell>
          <cell r="P274" t="str">
            <v>II-68</v>
          </cell>
          <cell r="Q274" t="str">
            <v>МКД</v>
          </cell>
          <cell r="R274">
            <v>16</v>
          </cell>
          <cell r="S274">
            <v>16</v>
          </cell>
          <cell r="T274">
            <v>1</v>
          </cell>
          <cell r="U274">
            <v>1</v>
          </cell>
          <cell r="V274">
            <v>1</v>
          </cell>
          <cell r="W274">
            <v>104</v>
          </cell>
          <cell r="X274">
            <v>101</v>
          </cell>
          <cell r="Y274">
            <v>3</v>
          </cell>
          <cell r="Z274">
            <v>0</v>
          </cell>
          <cell r="AA274">
            <v>32</v>
          </cell>
          <cell r="AB274">
            <v>33</v>
          </cell>
          <cell r="AC274">
            <v>6</v>
          </cell>
          <cell r="AD274">
            <v>32</v>
          </cell>
          <cell r="AE274">
            <v>0</v>
          </cell>
          <cell r="AF274">
            <v>1</v>
          </cell>
          <cell r="AG274">
            <v>1</v>
          </cell>
          <cell r="AH274">
            <v>5323.6</v>
          </cell>
          <cell r="AI274">
            <v>5109.8</v>
          </cell>
          <cell r="AJ274">
            <v>213.8</v>
          </cell>
          <cell r="AK274">
            <v>2001</v>
          </cell>
          <cell r="AL274">
            <v>138.9</v>
          </cell>
          <cell r="AM274">
            <v>262</v>
          </cell>
          <cell r="AN274">
            <v>740</v>
          </cell>
          <cell r="AP274">
            <v>499.5</v>
          </cell>
          <cell r="AQ274">
            <v>110.25</v>
          </cell>
          <cell r="AR274">
            <v>889.75</v>
          </cell>
          <cell r="AS274">
            <v>18</v>
          </cell>
          <cell r="AT274" t="str">
            <v>Блочные</v>
          </cell>
          <cell r="AU274" t="str">
            <v>рубероид</v>
          </cell>
          <cell r="AV274">
            <v>101</v>
          </cell>
          <cell r="AZ274" t="str">
            <v>нет</v>
          </cell>
          <cell r="BA274" t="str">
            <v>-</v>
          </cell>
          <cell r="BB274" t="str">
            <v>-</v>
          </cell>
          <cell r="BC274" t="str">
            <v>-</v>
          </cell>
          <cell r="BD274" t="str">
            <v>-</v>
          </cell>
          <cell r="BE274" t="str">
            <v>-</v>
          </cell>
          <cell r="BF274" t="str">
            <v>-</v>
          </cell>
          <cell r="BG274" t="str">
            <v>-</v>
          </cell>
          <cell r="BH274" t="str">
            <v>-</v>
          </cell>
          <cell r="BI274" t="str">
            <v>-</v>
          </cell>
          <cell r="BJ274" t="str">
            <v>-</v>
          </cell>
          <cell r="BK274" t="str">
            <v>-</v>
          </cell>
          <cell r="BL274" t="str">
            <v>-</v>
          </cell>
          <cell r="BM274" t="str">
            <v>-</v>
          </cell>
          <cell r="BN274" t="str">
            <v>-</v>
          </cell>
          <cell r="BO274" t="str">
            <v>-</v>
          </cell>
          <cell r="BP274" t="str">
            <v>-</v>
          </cell>
          <cell r="BQ274" t="str">
            <v>ленточный</v>
          </cell>
          <cell r="BS274" t="str">
            <v>Железобетонные</v>
          </cell>
          <cell r="BT274">
            <v>13290</v>
          </cell>
          <cell r="BU274">
            <v>2</v>
          </cell>
          <cell r="BV274" t="str">
            <v>Панельные</v>
          </cell>
          <cell r="BW274">
            <v>297.5</v>
          </cell>
          <cell r="BX274">
            <v>146</v>
          </cell>
          <cell r="BY274">
            <v>297.5</v>
          </cell>
          <cell r="BZ274">
            <v>146</v>
          </cell>
          <cell r="CA274" t="str">
            <v>окраска, плитка</v>
          </cell>
          <cell r="CB274">
            <v>7520</v>
          </cell>
          <cell r="CC274">
            <v>0</v>
          </cell>
          <cell r="CD274">
            <v>1</v>
          </cell>
          <cell r="CE274">
            <v>549</v>
          </cell>
          <cell r="CF274" t="str">
            <v>не скатная</v>
          </cell>
          <cell r="CG274">
            <v>0</v>
          </cell>
          <cell r="CH274">
            <v>0</v>
          </cell>
          <cell r="CI274">
            <v>499.5</v>
          </cell>
          <cell r="CJ274" t="str">
            <v>На лестничной клетке</v>
          </cell>
          <cell r="CK274">
            <v>1</v>
          </cell>
          <cell r="CL274">
            <v>42.08</v>
          </cell>
          <cell r="CM274">
            <v>15</v>
          </cell>
          <cell r="CR274">
            <v>3.7</v>
          </cell>
          <cell r="CZ274">
            <v>0</v>
          </cell>
          <cell r="DA274">
            <v>1</v>
          </cell>
          <cell r="DB274">
            <v>0</v>
          </cell>
          <cell r="DC274">
            <v>1305.5999999999999</v>
          </cell>
          <cell r="DD274">
            <v>163</v>
          </cell>
          <cell r="DE274">
            <v>1189.2</v>
          </cell>
          <cell r="DF274">
            <v>0</v>
          </cell>
          <cell r="DG274">
            <v>0</v>
          </cell>
          <cell r="DH274">
            <v>1</v>
          </cell>
          <cell r="DI274">
            <v>334</v>
          </cell>
          <cell r="DK274">
            <v>76</v>
          </cell>
          <cell r="DL274">
            <v>1638</v>
          </cell>
          <cell r="DM274">
            <v>101</v>
          </cell>
          <cell r="DO274">
            <v>1638</v>
          </cell>
          <cell r="DQ274">
            <v>553</v>
          </cell>
          <cell r="DR274">
            <v>0</v>
          </cell>
          <cell r="DS274">
            <v>0</v>
          </cell>
          <cell r="DT274">
            <v>6</v>
          </cell>
          <cell r="DU274">
            <v>0</v>
          </cell>
          <cell r="DV274">
            <v>14</v>
          </cell>
          <cell r="DW274">
            <v>1</v>
          </cell>
          <cell r="DX274" t="str">
            <v>внутренние</v>
          </cell>
          <cell r="EE274">
            <v>15</v>
          </cell>
          <cell r="EF274">
            <v>23.2</v>
          </cell>
          <cell r="EG274">
            <v>34</v>
          </cell>
          <cell r="EH274">
            <v>163.19999999999999</v>
          </cell>
          <cell r="EI274">
            <v>6.72</v>
          </cell>
          <cell r="EK274">
            <v>2.79</v>
          </cell>
          <cell r="EL274">
            <v>3.84</v>
          </cell>
          <cell r="EM274">
            <v>14.08</v>
          </cell>
          <cell r="EN274">
            <v>11.05</v>
          </cell>
          <cell r="EO274">
            <v>10.8</v>
          </cell>
          <cell r="EP274">
            <v>12.7</v>
          </cell>
          <cell r="EQ274">
            <v>200</v>
          </cell>
          <cell r="ER274">
            <v>0.79</v>
          </cell>
          <cell r="ES274" t="str">
            <v>в подвале</v>
          </cell>
          <cell r="ET274" t="str">
            <v>Переносной</v>
          </cell>
          <cell r="EU274">
            <v>0</v>
          </cell>
          <cell r="EV274">
            <v>1</v>
          </cell>
          <cell r="EW274">
            <v>0</v>
          </cell>
          <cell r="EX274">
            <v>0</v>
          </cell>
          <cell r="EY274">
            <v>0</v>
          </cell>
          <cell r="FH274">
            <v>1</v>
          </cell>
          <cell r="FI274">
            <v>2</v>
          </cell>
        </row>
        <row r="275">
          <cell r="A275">
            <v>28268</v>
          </cell>
          <cell r="B275" t="str">
            <v>Цюрупы ул. д. 15 к. 2</v>
          </cell>
          <cell r="C275" t="str">
            <v>Цюрупы ул.</v>
          </cell>
          <cell r="D275">
            <v>15</v>
          </cell>
          <cell r="E275">
            <v>2</v>
          </cell>
          <cell r="F275" t="str">
            <v>Протокол общего собрания собственников</v>
          </cell>
          <cell r="I275" t="str">
            <v>-</v>
          </cell>
          <cell r="K275" t="str">
            <v>-</v>
          </cell>
          <cell r="L275" t="str">
            <v>договор</v>
          </cell>
          <cell r="M275" t="str">
            <v>за счет регионального оператора</v>
          </cell>
          <cell r="N275">
            <v>1976</v>
          </cell>
          <cell r="O275">
            <v>1976</v>
          </cell>
          <cell r="P275" t="str">
            <v>II-49</v>
          </cell>
          <cell r="Q275" t="str">
            <v>МКД</v>
          </cell>
          <cell r="R275">
            <v>9</v>
          </cell>
          <cell r="S275">
            <v>9</v>
          </cell>
          <cell r="T275">
            <v>4</v>
          </cell>
          <cell r="U275">
            <v>4</v>
          </cell>
          <cell r="W275">
            <v>144</v>
          </cell>
          <cell r="X275">
            <v>144</v>
          </cell>
          <cell r="Y275">
            <v>0</v>
          </cell>
          <cell r="Z275">
            <v>0</v>
          </cell>
          <cell r="AA275">
            <v>36</v>
          </cell>
          <cell r="AB275">
            <v>36</v>
          </cell>
          <cell r="AC275">
            <v>8</v>
          </cell>
          <cell r="AE275">
            <v>0</v>
          </cell>
          <cell r="AF275">
            <v>0</v>
          </cell>
          <cell r="AG275">
            <v>1</v>
          </cell>
          <cell r="AH275">
            <v>7284.9</v>
          </cell>
          <cell r="AI275">
            <v>7284.9</v>
          </cell>
          <cell r="AJ275">
            <v>0</v>
          </cell>
          <cell r="AK275">
            <v>1830.6</v>
          </cell>
          <cell r="AL275">
            <v>202.8</v>
          </cell>
          <cell r="AM275">
            <v>805</v>
          </cell>
          <cell r="AN275">
            <v>16</v>
          </cell>
          <cell r="AP275">
            <v>0</v>
          </cell>
          <cell r="AQ275">
            <v>226.19</v>
          </cell>
          <cell r="AR275">
            <v>594.80999999999995</v>
          </cell>
          <cell r="AS275">
            <v>38.4</v>
          </cell>
          <cell r="AT275" t="str">
            <v>Панельные</v>
          </cell>
          <cell r="AU275" t="str">
            <v>рулонная</v>
          </cell>
          <cell r="AV275">
            <v>144</v>
          </cell>
          <cell r="AZ275" t="str">
            <v>нет</v>
          </cell>
          <cell r="BA275" t="str">
            <v>-</v>
          </cell>
          <cell r="BB275" t="str">
            <v>-</v>
          </cell>
          <cell r="BC275" t="str">
            <v>-</v>
          </cell>
          <cell r="BD275" t="str">
            <v>-</v>
          </cell>
          <cell r="BE275" t="str">
            <v>-</v>
          </cell>
          <cell r="BF275" t="str">
            <v>-</v>
          </cell>
          <cell r="BG275" t="str">
            <v>-</v>
          </cell>
          <cell r="BH275" t="str">
            <v>-</v>
          </cell>
          <cell r="BI275" t="str">
            <v>-</v>
          </cell>
          <cell r="BJ275" t="str">
            <v>-</v>
          </cell>
          <cell r="BK275" t="str">
            <v>-</v>
          </cell>
          <cell r="BL275" t="str">
            <v>-</v>
          </cell>
          <cell r="BM275" t="str">
            <v>-</v>
          </cell>
          <cell r="BN275" t="str">
            <v>-</v>
          </cell>
          <cell r="BO275" t="str">
            <v>-</v>
          </cell>
          <cell r="BP275" t="str">
            <v>-</v>
          </cell>
          <cell r="BQ275" t="str">
            <v>ленточный</v>
          </cell>
          <cell r="BS275" t="str">
            <v>Железобетонные</v>
          </cell>
          <cell r="BT275">
            <v>11268</v>
          </cell>
          <cell r="BU275">
            <v>5</v>
          </cell>
          <cell r="BV275" t="str">
            <v>Панельные</v>
          </cell>
          <cell r="BW275">
            <v>1560</v>
          </cell>
          <cell r="BX275">
            <v>835</v>
          </cell>
          <cell r="BY275">
            <v>1560</v>
          </cell>
          <cell r="BZ275">
            <v>835</v>
          </cell>
          <cell r="CA275" t="str">
            <v>облицованный плиткой</v>
          </cell>
          <cell r="CB275">
            <v>5180</v>
          </cell>
          <cell r="CC275">
            <v>3221</v>
          </cell>
          <cell r="CD275">
            <v>1</v>
          </cell>
          <cell r="CE275">
            <v>1158</v>
          </cell>
          <cell r="CF275" t="str">
            <v>не скатная</v>
          </cell>
          <cell r="CG275">
            <v>0</v>
          </cell>
          <cell r="CH275">
            <v>0</v>
          </cell>
          <cell r="CI275">
            <v>1009.6</v>
          </cell>
          <cell r="CJ275" t="str">
            <v>На лестничной клетке</v>
          </cell>
          <cell r="CK275">
            <v>4</v>
          </cell>
          <cell r="CL275">
            <v>94.679999999999993</v>
          </cell>
          <cell r="CM275">
            <v>32</v>
          </cell>
          <cell r="CR275">
            <v>4</v>
          </cell>
          <cell r="CZ275">
            <v>36</v>
          </cell>
          <cell r="DA275">
            <v>20</v>
          </cell>
          <cell r="DB275">
            <v>540</v>
          </cell>
          <cell r="DC275">
            <v>2356</v>
          </cell>
          <cell r="DD275">
            <v>224</v>
          </cell>
          <cell r="DE275">
            <v>3564</v>
          </cell>
          <cell r="DF275">
            <v>0</v>
          </cell>
          <cell r="DG275">
            <v>0</v>
          </cell>
          <cell r="DH275">
            <v>4</v>
          </cell>
          <cell r="DI275">
            <v>504</v>
          </cell>
          <cell r="DK275">
            <v>106</v>
          </cell>
          <cell r="DL275">
            <v>1648</v>
          </cell>
          <cell r="DM275">
            <v>144</v>
          </cell>
          <cell r="DO275">
            <v>1528</v>
          </cell>
          <cell r="DQ275">
            <v>1264</v>
          </cell>
          <cell r="DR275">
            <v>0</v>
          </cell>
          <cell r="DS275">
            <v>161</v>
          </cell>
          <cell r="DT275">
            <v>16</v>
          </cell>
          <cell r="DU275">
            <v>16</v>
          </cell>
          <cell r="DV275">
            <v>16</v>
          </cell>
          <cell r="DW275">
            <v>0</v>
          </cell>
          <cell r="DX275" t="str">
            <v>внутренние</v>
          </cell>
          <cell r="EE275">
            <v>36</v>
          </cell>
          <cell r="EF275">
            <v>107.6</v>
          </cell>
          <cell r="EG275">
            <v>28</v>
          </cell>
          <cell r="EH275">
            <v>134.4</v>
          </cell>
          <cell r="EI275">
            <v>15.12</v>
          </cell>
          <cell r="EK275">
            <v>11.16</v>
          </cell>
          <cell r="EL275">
            <v>8.64</v>
          </cell>
          <cell r="EM275">
            <v>87.12</v>
          </cell>
          <cell r="EN275">
            <v>15.600000000000001</v>
          </cell>
          <cell r="EO275">
            <v>15.2</v>
          </cell>
          <cell r="EP275">
            <v>14.1</v>
          </cell>
          <cell r="EQ275">
            <v>336</v>
          </cell>
          <cell r="ER275">
            <v>1.33</v>
          </cell>
          <cell r="ES275" t="str">
            <v>на 1-м этаже</v>
          </cell>
          <cell r="ET275" t="str">
            <v>Переносной</v>
          </cell>
          <cell r="EU275">
            <v>0</v>
          </cell>
          <cell r="EV275">
            <v>1</v>
          </cell>
          <cell r="EW275">
            <v>0</v>
          </cell>
          <cell r="EX275">
            <v>0</v>
          </cell>
          <cell r="EY275">
            <v>0</v>
          </cell>
          <cell r="FH275">
            <v>0</v>
          </cell>
          <cell r="FI275">
            <v>6</v>
          </cell>
        </row>
        <row r="276">
          <cell r="A276">
            <v>28269</v>
          </cell>
          <cell r="B276" t="str">
            <v>Цюрупы ул. д. 15 к. 3</v>
          </cell>
          <cell r="C276" t="str">
            <v>Цюрупы ул.</v>
          </cell>
          <cell r="D276">
            <v>15</v>
          </cell>
          <cell r="E276">
            <v>3</v>
          </cell>
          <cell r="F276" t="str">
            <v>Протокол общего собрания собственников</v>
          </cell>
          <cell r="I276" t="str">
            <v>-</v>
          </cell>
          <cell r="K276" t="str">
            <v>-</v>
          </cell>
          <cell r="L276" t="str">
            <v>договор</v>
          </cell>
          <cell r="M276" t="str">
            <v>за счет регионального оператора</v>
          </cell>
          <cell r="N276">
            <v>1976</v>
          </cell>
          <cell r="O276">
            <v>1976</v>
          </cell>
          <cell r="P276" t="str">
            <v>II-49</v>
          </cell>
          <cell r="Q276" t="str">
            <v>МКД</v>
          </cell>
          <cell r="R276">
            <v>9</v>
          </cell>
          <cell r="S276">
            <v>9</v>
          </cell>
          <cell r="T276">
            <v>4</v>
          </cell>
          <cell r="U276">
            <v>4</v>
          </cell>
          <cell r="W276">
            <v>144</v>
          </cell>
          <cell r="X276">
            <v>144</v>
          </cell>
          <cell r="Y276">
            <v>0</v>
          </cell>
          <cell r="Z276">
            <v>0</v>
          </cell>
          <cell r="AA276">
            <v>36</v>
          </cell>
          <cell r="AB276">
            <v>36</v>
          </cell>
          <cell r="AC276">
            <v>8</v>
          </cell>
          <cell r="AE276">
            <v>0</v>
          </cell>
          <cell r="AF276">
            <v>0</v>
          </cell>
          <cell r="AG276">
            <v>1</v>
          </cell>
          <cell r="AH276">
            <v>7301.7</v>
          </cell>
          <cell r="AI276">
            <v>7301.7</v>
          </cell>
          <cell r="AJ276">
            <v>0</v>
          </cell>
          <cell r="AK276">
            <v>1829.6</v>
          </cell>
          <cell r="AL276">
            <v>202.8</v>
          </cell>
          <cell r="AM276">
            <v>804</v>
          </cell>
          <cell r="AN276">
            <v>16</v>
          </cell>
          <cell r="AP276">
            <v>0</v>
          </cell>
          <cell r="AQ276">
            <v>226.23</v>
          </cell>
          <cell r="AR276">
            <v>593.77</v>
          </cell>
          <cell r="AS276">
            <v>38.4</v>
          </cell>
          <cell r="AT276" t="str">
            <v>Панельные</v>
          </cell>
          <cell r="AU276" t="str">
            <v>рулонная</v>
          </cell>
          <cell r="AV276">
            <v>144</v>
          </cell>
          <cell r="AZ276" t="str">
            <v>нет</v>
          </cell>
          <cell r="BA276" t="str">
            <v>-</v>
          </cell>
          <cell r="BB276" t="str">
            <v>-</v>
          </cell>
          <cell r="BC276" t="str">
            <v>-</v>
          </cell>
          <cell r="BD276" t="str">
            <v>-</v>
          </cell>
          <cell r="BE276" t="str">
            <v>-</v>
          </cell>
          <cell r="BF276" t="str">
            <v>-</v>
          </cell>
          <cell r="BG276" t="str">
            <v>-</v>
          </cell>
          <cell r="BH276" t="str">
            <v>-</v>
          </cell>
          <cell r="BI276" t="str">
            <v>-</v>
          </cell>
          <cell r="BJ276" t="str">
            <v>-</v>
          </cell>
          <cell r="BK276" t="str">
            <v>-</v>
          </cell>
          <cell r="BL276" t="str">
            <v>-</v>
          </cell>
          <cell r="BM276" t="str">
            <v>-</v>
          </cell>
          <cell r="BN276" t="str">
            <v>-</v>
          </cell>
          <cell r="BO276" t="str">
            <v>-</v>
          </cell>
          <cell r="BP276" t="str">
            <v>-</v>
          </cell>
          <cell r="BQ276" t="str">
            <v>ленточный</v>
          </cell>
          <cell r="BS276" t="str">
            <v>Железобетонные</v>
          </cell>
          <cell r="BT276">
            <v>11268</v>
          </cell>
          <cell r="BU276">
            <v>5</v>
          </cell>
          <cell r="BV276" t="str">
            <v>Панельные</v>
          </cell>
          <cell r="BW276">
            <v>1560</v>
          </cell>
          <cell r="BX276">
            <v>835</v>
          </cell>
          <cell r="BY276">
            <v>1560</v>
          </cell>
          <cell r="BZ276">
            <v>835</v>
          </cell>
          <cell r="CA276" t="str">
            <v>облицованный плиткой</v>
          </cell>
          <cell r="CB276">
            <v>5180</v>
          </cell>
          <cell r="CC276">
            <v>3221</v>
          </cell>
          <cell r="CD276">
            <v>1</v>
          </cell>
          <cell r="CE276">
            <v>1158</v>
          </cell>
          <cell r="CF276" t="str">
            <v>не скатная</v>
          </cell>
          <cell r="CG276">
            <v>0</v>
          </cell>
          <cell r="CH276">
            <v>0</v>
          </cell>
          <cell r="CI276">
            <v>1009.6</v>
          </cell>
          <cell r="CJ276" t="str">
            <v>На лестничной клетке</v>
          </cell>
          <cell r="CK276">
            <v>4</v>
          </cell>
          <cell r="CL276">
            <v>94.679999999999993</v>
          </cell>
          <cell r="CM276">
            <v>32</v>
          </cell>
          <cell r="CR276">
            <v>4</v>
          </cell>
          <cell r="CZ276">
            <v>36</v>
          </cell>
          <cell r="DA276">
            <v>20</v>
          </cell>
          <cell r="DB276">
            <v>540</v>
          </cell>
          <cell r="DC276">
            <v>2356</v>
          </cell>
          <cell r="DD276">
            <v>224</v>
          </cell>
          <cell r="DE276">
            <v>3564</v>
          </cell>
          <cell r="DF276">
            <v>0</v>
          </cell>
          <cell r="DG276">
            <v>0</v>
          </cell>
          <cell r="DH276">
            <v>4</v>
          </cell>
          <cell r="DI276">
            <v>504</v>
          </cell>
          <cell r="DK276">
            <v>106</v>
          </cell>
          <cell r="DL276">
            <v>1648</v>
          </cell>
          <cell r="DM276">
            <v>144</v>
          </cell>
          <cell r="DO276">
            <v>1528</v>
          </cell>
          <cell r="DQ276">
            <v>1264</v>
          </cell>
          <cell r="DR276">
            <v>0</v>
          </cell>
          <cell r="DS276">
            <v>161</v>
          </cell>
          <cell r="DT276">
            <v>16</v>
          </cell>
          <cell r="DU276">
            <v>16</v>
          </cell>
          <cell r="DV276">
            <v>16</v>
          </cell>
          <cell r="DW276">
            <v>0</v>
          </cell>
          <cell r="DX276" t="str">
            <v>внутренние</v>
          </cell>
          <cell r="EE276">
            <v>36</v>
          </cell>
          <cell r="EF276">
            <v>107.6</v>
          </cell>
          <cell r="EG276">
            <v>28</v>
          </cell>
          <cell r="EH276">
            <v>134.4</v>
          </cell>
          <cell r="EI276">
            <v>15.12</v>
          </cell>
          <cell r="EK276">
            <v>11.16</v>
          </cell>
          <cell r="EL276">
            <v>8.64</v>
          </cell>
          <cell r="EM276">
            <v>87.12</v>
          </cell>
          <cell r="EN276">
            <v>15.600000000000001</v>
          </cell>
          <cell r="EO276">
            <v>15.2</v>
          </cell>
          <cell r="EP276">
            <v>14.1</v>
          </cell>
          <cell r="EQ276">
            <v>343</v>
          </cell>
          <cell r="ER276">
            <v>1.36</v>
          </cell>
          <cell r="ES276" t="str">
            <v>на 1-м этаже</v>
          </cell>
          <cell r="ET276" t="str">
            <v>Переносной</v>
          </cell>
          <cell r="EU276">
            <v>0</v>
          </cell>
          <cell r="EV276">
            <v>1</v>
          </cell>
          <cell r="EW276">
            <v>0</v>
          </cell>
          <cell r="EX276">
            <v>0</v>
          </cell>
          <cell r="EY276">
            <v>0</v>
          </cell>
          <cell r="FH276">
            <v>0</v>
          </cell>
          <cell r="FI276">
            <v>6</v>
          </cell>
        </row>
        <row r="277">
          <cell r="A277">
            <v>70246</v>
          </cell>
          <cell r="B277" t="str">
            <v>Цюрупы ул. д. 16 к. 1</v>
          </cell>
          <cell r="C277" t="str">
            <v>Цюрупы ул.</v>
          </cell>
          <cell r="D277">
            <v>16</v>
          </cell>
          <cell r="E277">
            <v>1</v>
          </cell>
          <cell r="F277" t="str">
            <v>Протокол общего собрания собственников</v>
          </cell>
          <cell r="I277" t="str">
            <v>-</v>
          </cell>
          <cell r="K277" t="str">
            <v>-</v>
          </cell>
          <cell r="L277" t="str">
            <v>договор</v>
          </cell>
          <cell r="M277" t="str">
            <v>за счет регионального оператора</v>
          </cell>
          <cell r="N277">
            <v>1998</v>
          </cell>
          <cell r="O277">
            <v>1998</v>
          </cell>
          <cell r="P277" t="str">
            <v>П-44</v>
          </cell>
          <cell r="Q277" t="str">
            <v>МКД</v>
          </cell>
          <cell r="R277">
            <v>17</v>
          </cell>
          <cell r="S277">
            <v>17</v>
          </cell>
          <cell r="T277">
            <v>3</v>
          </cell>
          <cell r="U277">
            <v>3</v>
          </cell>
          <cell r="V277">
            <v>3</v>
          </cell>
          <cell r="W277">
            <v>196</v>
          </cell>
          <cell r="X277">
            <v>194</v>
          </cell>
          <cell r="Y277">
            <v>2</v>
          </cell>
          <cell r="Z277">
            <v>1</v>
          </cell>
          <cell r="AA277">
            <v>48</v>
          </cell>
          <cell r="AB277">
            <v>48</v>
          </cell>
          <cell r="AC277">
            <v>12</v>
          </cell>
          <cell r="AD277">
            <v>48</v>
          </cell>
          <cell r="AE277">
            <v>0</v>
          </cell>
          <cell r="AF277">
            <v>1</v>
          </cell>
          <cell r="AG277">
            <v>1</v>
          </cell>
          <cell r="AH277">
            <v>11281.300000000001</v>
          </cell>
          <cell r="AI277">
            <v>11226.6</v>
          </cell>
          <cell r="AJ277">
            <v>54.7</v>
          </cell>
          <cell r="AK277">
            <v>4194.3999999999996</v>
          </cell>
          <cell r="AL277">
            <v>576</v>
          </cell>
          <cell r="AM277">
            <v>631</v>
          </cell>
          <cell r="AN277">
            <v>1539</v>
          </cell>
          <cell r="AP277">
            <v>1012.2</v>
          </cell>
          <cell r="AQ277">
            <v>298.48</v>
          </cell>
          <cell r="AR277">
            <v>919.31999999999994</v>
          </cell>
          <cell r="AS277">
            <v>57.599999999999994</v>
          </cell>
          <cell r="AT277" t="str">
            <v>Панельные</v>
          </cell>
          <cell r="AU277" t="str">
            <v>рулонная по ж/б основанию</v>
          </cell>
          <cell r="AV277">
            <v>194</v>
          </cell>
          <cell r="AZ277" t="str">
            <v>нет</v>
          </cell>
          <cell r="BA277" t="str">
            <v>-</v>
          </cell>
          <cell r="BB277" t="str">
            <v>-</v>
          </cell>
          <cell r="BC277" t="str">
            <v>-</v>
          </cell>
          <cell r="BD277" t="str">
            <v>-</v>
          </cell>
          <cell r="BE277" t="str">
            <v>-</v>
          </cell>
          <cell r="BF277" t="str">
            <v>-</v>
          </cell>
          <cell r="BG277" t="str">
            <v>-</v>
          </cell>
          <cell r="BH277" t="str">
            <v>-</v>
          </cell>
          <cell r="BI277" t="str">
            <v>-</v>
          </cell>
          <cell r="BJ277" t="str">
            <v>-</v>
          </cell>
          <cell r="BK277" t="str">
            <v>-</v>
          </cell>
          <cell r="BL277" t="str">
            <v>-</v>
          </cell>
          <cell r="BM277" t="str">
            <v>-</v>
          </cell>
          <cell r="BN277" t="str">
            <v>-</v>
          </cell>
          <cell r="BO277" t="str">
            <v>-</v>
          </cell>
          <cell r="BP277" t="str">
            <v>-</v>
          </cell>
          <cell r="BQ277" t="str">
            <v>свайный</v>
          </cell>
          <cell r="BS277" t="str">
            <v>Железобетонные</v>
          </cell>
          <cell r="BT277">
            <v>15220</v>
          </cell>
          <cell r="BU277">
            <v>4</v>
          </cell>
          <cell r="BV277" t="str">
            <v>Панельные</v>
          </cell>
          <cell r="BW277">
            <v>5205</v>
          </cell>
          <cell r="BX277">
            <v>10164.6</v>
          </cell>
          <cell r="BY277">
            <v>5205</v>
          </cell>
          <cell r="BZ277">
            <v>168</v>
          </cell>
          <cell r="CA277" t="str">
            <v>облицованный плиткой</v>
          </cell>
          <cell r="CB277">
            <v>42840</v>
          </cell>
          <cell r="CC277">
            <v>1242.4000000000001</v>
          </cell>
          <cell r="CD277">
            <v>1</v>
          </cell>
          <cell r="CE277">
            <v>1165</v>
          </cell>
          <cell r="CF277" t="str">
            <v>не скатная</v>
          </cell>
          <cell r="CG277">
            <v>164</v>
          </cell>
          <cell r="CH277">
            <v>114</v>
          </cell>
          <cell r="CI277">
            <v>1012.2</v>
          </cell>
          <cell r="CJ277" t="str">
            <v>На лестничной клетке</v>
          </cell>
          <cell r="CK277">
            <v>3</v>
          </cell>
          <cell r="CL277">
            <v>134.13</v>
          </cell>
          <cell r="CM277">
            <v>48</v>
          </cell>
          <cell r="CR277">
            <v>11.4</v>
          </cell>
          <cell r="CZ277">
            <v>1</v>
          </cell>
          <cell r="DA277">
            <v>1</v>
          </cell>
          <cell r="DB277">
            <v>612</v>
          </cell>
          <cell r="DC277">
            <v>3060</v>
          </cell>
          <cell r="DD277">
            <v>465</v>
          </cell>
          <cell r="DE277">
            <v>4473</v>
          </cell>
          <cell r="DF277">
            <v>0</v>
          </cell>
          <cell r="DG277">
            <v>0</v>
          </cell>
          <cell r="DH277">
            <v>3</v>
          </cell>
          <cell r="DI277">
            <v>612</v>
          </cell>
          <cell r="DK277">
            <v>220</v>
          </cell>
          <cell r="DL277">
            <v>1794</v>
          </cell>
          <cell r="DM277">
            <v>194</v>
          </cell>
          <cell r="DO277">
            <v>3560</v>
          </cell>
          <cell r="DQ277">
            <v>1006</v>
          </cell>
          <cell r="DR277">
            <v>0</v>
          </cell>
          <cell r="DS277">
            <v>0</v>
          </cell>
          <cell r="DT277">
            <v>12</v>
          </cell>
          <cell r="DU277">
            <v>12</v>
          </cell>
          <cell r="DV277">
            <v>12</v>
          </cell>
          <cell r="DW277">
            <v>3</v>
          </cell>
          <cell r="DX277" t="str">
            <v>внутренние</v>
          </cell>
          <cell r="EE277">
            <v>99</v>
          </cell>
          <cell r="EF277">
            <v>73.95</v>
          </cell>
          <cell r="EG277">
            <v>351</v>
          </cell>
          <cell r="EH277">
            <v>1684.8</v>
          </cell>
          <cell r="EI277">
            <v>21.419999999999998</v>
          </cell>
          <cell r="EK277">
            <v>8.370000000000001</v>
          </cell>
          <cell r="EL277">
            <v>45.900000000000006</v>
          </cell>
          <cell r="EM277">
            <v>44.88</v>
          </cell>
          <cell r="EN277">
            <v>21.45</v>
          </cell>
          <cell r="EO277">
            <v>32.4</v>
          </cell>
          <cell r="EP277">
            <v>26.7</v>
          </cell>
          <cell r="EQ277">
            <v>403</v>
          </cell>
          <cell r="ER277">
            <v>1.6</v>
          </cell>
          <cell r="ES277" t="str">
            <v>на 1-м этаже</v>
          </cell>
          <cell r="ET277" t="str">
            <v>Переносной</v>
          </cell>
          <cell r="EU277">
            <v>0</v>
          </cell>
          <cell r="EV277">
            <v>1</v>
          </cell>
          <cell r="EW277">
            <v>0</v>
          </cell>
          <cell r="EX277">
            <v>0</v>
          </cell>
          <cell r="EY277">
            <v>0</v>
          </cell>
          <cell r="FH277">
            <v>0</v>
          </cell>
          <cell r="FI277">
            <v>5</v>
          </cell>
        </row>
        <row r="278">
          <cell r="A278">
            <v>28271</v>
          </cell>
          <cell r="B278" t="str">
            <v>Цюрупы ул. д. 16 к. 2</v>
          </cell>
          <cell r="C278" t="str">
            <v>Цюрупы ул.</v>
          </cell>
          <cell r="D278">
            <v>16</v>
          </cell>
          <cell r="E278">
            <v>2</v>
          </cell>
          <cell r="F278" t="str">
            <v>Протокол общего собрания собственников</v>
          </cell>
          <cell r="I278" t="str">
            <v>-</v>
          </cell>
          <cell r="K278" t="str">
            <v>-</v>
          </cell>
          <cell r="L278" t="str">
            <v>договор</v>
          </cell>
          <cell r="M278" t="str">
            <v>за счет регионального оператора</v>
          </cell>
          <cell r="N278">
            <v>1962</v>
          </cell>
          <cell r="O278">
            <v>1962</v>
          </cell>
          <cell r="P278" t="str">
            <v>II-18</v>
          </cell>
          <cell r="Q278" t="str">
            <v>МКД</v>
          </cell>
          <cell r="R278">
            <v>9</v>
          </cell>
          <cell r="S278">
            <v>9</v>
          </cell>
          <cell r="T278">
            <v>1</v>
          </cell>
          <cell r="U278">
            <v>1</v>
          </cell>
          <cell r="W278">
            <v>72</v>
          </cell>
          <cell r="X278">
            <v>72</v>
          </cell>
          <cell r="Y278">
            <v>0</v>
          </cell>
          <cell r="Z278">
            <v>0</v>
          </cell>
          <cell r="AA278">
            <v>18</v>
          </cell>
          <cell r="AB278">
            <v>19</v>
          </cell>
          <cell r="AC278">
            <v>1</v>
          </cell>
          <cell r="AD278">
            <v>24</v>
          </cell>
          <cell r="AE278">
            <v>0</v>
          </cell>
          <cell r="AF278">
            <v>1</v>
          </cell>
          <cell r="AG278">
            <v>1</v>
          </cell>
          <cell r="AH278">
            <v>2563.1</v>
          </cell>
          <cell r="AI278">
            <v>2563.1</v>
          </cell>
          <cell r="AJ278">
            <v>0</v>
          </cell>
          <cell r="AK278">
            <v>1147</v>
          </cell>
          <cell r="AL278">
            <v>393.2</v>
          </cell>
          <cell r="AM278">
            <v>357</v>
          </cell>
          <cell r="AN278">
            <v>246</v>
          </cell>
          <cell r="AP278">
            <v>395</v>
          </cell>
          <cell r="AQ278">
            <v>88.11</v>
          </cell>
          <cell r="AR278">
            <v>268.89</v>
          </cell>
          <cell r="AS278">
            <v>4.8</v>
          </cell>
          <cell r="AT278" t="str">
            <v>Блочные</v>
          </cell>
          <cell r="AU278" t="str">
            <v>рулонная</v>
          </cell>
          <cell r="AV278">
            <v>72</v>
          </cell>
          <cell r="AZ278" t="str">
            <v>нет</v>
          </cell>
          <cell r="BA278" t="str">
            <v>-</v>
          </cell>
          <cell r="BB278" t="str">
            <v>-</v>
          </cell>
          <cell r="BC278" t="str">
            <v>-</v>
          </cell>
          <cell r="BD278" t="str">
            <v>-</v>
          </cell>
          <cell r="BE278" t="str">
            <v>-</v>
          </cell>
          <cell r="BF278" t="str">
            <v>-</v>
          </cell>
          <cell r="BG278" t="str">
            <v>-</v>
          </cell>
          <cell r="BH278" t="str">
            <v>-</v>
          </cell>
          <cell r="BI278" t="str">
            <v>-</v>
          </cell>
          <cell r="BJ278" t="str">
            <v>-</v>
          </cell>
          <cell r="BK278" t="str">
            <v>-</v>
          </cell>
          <cell r="BL278" t="str">
            <v>-</v>
          </cell>
          <cell r="BM278" t="str">
            <v>-</v>
          </cell>
          <cell r="BN278" t="str">
            <v>-</v>
          </cell>
          <cell r="BO278" t="str">
            <v>-</v>
          </cell>
          <cell r="BP278" t="str">
            <v>-</v>
          </cell>
          <cell r="BQ278" t="str">
            <v>ленточный</v>
          </cell>
          <cell r="BS278" t="str">
            <v>Железобетонные</v>
          </cell>
          <cell r="BT278">
            <v>3774</v>
          </cell>
          <cell r="BU278">
            <v>2</v>
          </cell>
          <cell r="BV278" t="str">
            <v>Панельные</v>
          </cell>
          <cell r="BW278">
            <v>3713</v>
          </cell>
          <cell r="BX278">
            <v>935</v>
          </cell>
          <cell r="BY278">
            <v>735</v>
          </cell>
          <cell r="BZ278">
            <v>0</v>
          </cell>
          <cell r="CA278" t="str">
            <v xml:space="preserve">окрашенный </v>
          </cell>
          <cell r="CB278">
            <v>1713</v>
          </cell>
          <cell r="CC278">
            <v>1849</v>
          </cell>
          <cell r="CD278">
            <v>1</v>
          </cell>
          <cell r="CE278">
            <v>435</v>
          </cell>
          <cell r="CF278" t="str">
            <v>не скатная</v>
          </cell>
          <cell r="CG278">
            <v>84</v>
          </cell>
          <cell r="CH278">
            <v>58.8</v>
          </cell>
          <cell r="CI278">
            <v>395</v>
          </cell>
          <cell r="CJ278" t="str">
            <v>На лестничной клетке</v>
          </cell>
          <cell r="CK278">
            <v>1</v>
          </cell>
          <cell r="CL278">
            <v>23.669999999999998</v>
          </cell>
          <cell r="CM278">
            <v>4</v>
          </cell>
          <cell r="CR278">
            <v>1.4</v>
          </cell>
          <cell r="CZ278">
            <v>1</v>
          </cell>
          <cell r="DA278">
            <v>1</v>
          </cell>
          <cell r="DB278">
            <v>189</v>
          </cell>
          <cell r="DC278">
            <v>2356</v>
          </cell>
          <cell r="DD278">
            <v>61</v>
          </cell>
          <cell r="DE278">
            <v>947</v>
          </cell>
          <cell r="DF278">
            <v>0</v>
          </cell>
          <cell r="DG278">
            <v>0</v>
          </cell>
          <cell r="DH278">
            <v>1</v>
          </cell>
          <cell r="DI278">
            <v>198</v>
          </cell>
          <cell r="DK278">
            <v>118</v>
          </cell>
          <cell r="DL278">
            <v>850</v>
          </cell>
          <cell r="DM278">
            <v>72</v>
          </cell>
          <cell r="DO278">
            <v>702</v>
          </cell>
          <cell r="DQ278">
            <v>340</v>
          </cell>
          <cell r="DR278">
            <v>491</v>
          </cell>
          <cell r="DS278">
            <v>81</v>
          </cell>
          <cell r="DT278">
            <v>8</v>
          </cell>
          <cell r="DU278">
            <v>8</v>
          </cell>
          <cell r="DV278">
            <v>8</v>
          </cell>
          <cell r="DW278">
            <v>0</v>
          </cell>
          <cell r="DX278" t="str">
            <v>внутренние</v>
          </cell>
          <cell r="EE278">
            <v>9</v>
          </cell>
          <cell r="EF278">
            <v>26.9</v>
          </cell>
          <cell r="EG278">
            <v>22</v>
          </cell>
          <cell r="EH278">
            <v>105.6</v>
          </cell>
          <cell r="EI278">
            <v>0</v>
          </cell>
          <cell r="EK278">
            <v>2.79</v>
          </cell>
          <cell r="EL278">
            <v>2.16</v>
          </cell>
          <cell r="EM278">
            <v>21.78</v>
          </cell>
          <cell r="EN278">
            <v>7.8000000000000007</v>
          </cell>
          <cell r="EO278">
            <v>3.8</v>
          </cell>
          <cell r="EP278">
            <v>14.6</v>
          </cell>
          <cell r="EQ278">
            <v>131</v>
          </cell>
          <cell r="ER278">
            <v>0.52</v>
          </cell>
          <cell r="ES278" t="str">
            <v>в подвале</v>
          </cell>
          <cell r="ET278" t="str">
            <v>Переносной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FH278">
            <v>0</v>
          </cell>
          <cell r="FI278">
            <v>2</v>
          </cell>
        </row>
        <row r="279">
          <cell r="A279">
            <v>70285</v>
          </cell>
          <cell r="B279" t="str">
            <v>Цюрупы ул. д. 18 к. 1</v>
          </cell>
          <cell r="C279" t="str">
            <v>Цюрупы ул.</v>
          </cell>
          <cell r="D279">
            <v>18</v>
          </cell>
          <cell r="E279">
            <v>1</v>
          </cell>
          <cell r="F279" t="str">
            <v>Протокол общего собрания собственников</v>
          </cell>
          <cell r="I279" t="str">
            <v>-</v>
          </cell>
          <cell r="K279" t="str">
            <v>-</v>
          </cell>
          <cell r="L279" t="str">
            <v>договор</v>
          </cell>
          <cell r="M279" t="str">
            <v>за счет регионального оператора</v>
          </cell>
          <cell r="N279">
            <v>1998</v>
          </cell>
          <cell r="O279">
            <v>1998</v>
          </cell>
          <cell r="P279" t="str">
            <v>П-44</v>
          </cell>
          <cell r="Q279" t="str">
            <v>МКД</v>
          </cell>
          <cell r="R279">
            <v>17</v>
          </cell>
          <cell r="S279">
            <v>17</v>
          </cell>
          <cell r="T279">
            <v>4</v>
          </cell>
          <cell r="U279">
            <v>4</v>
          </cell>
          <cell r="V279">
            <v>4</v>
          </cell>
          <cell r="W279">
            <v>272</v>
          </cell>
          <cell r="X279">
            <v>268</v>
          </cell>
          <cell r="Y279">
            <v>4</v>
          </cell>
          <cell r="Z279">
            <v>2</v>
          </cell>
          <cell r="AA279">
            <v>68</v>
          </cell>
          <cell r="AB279">
            <v>68</v>
          </cell>
          <cell r="AC279">
            <v>16</v>
          </cell>
          <cell r="AD279">
            <v>68</v>
          </cell>
          <cell r="AE279">
            <v>0</v>
          </cell>
          <cell r="AF279">
            <v>1</v>
          </cell>
          <cell r="AG279">
            <v>1</v>
          </cell>
          <cell r="AH279">
            <v>14972.999999999996</v>
          </cell>
          <cell r="AI279">
            <v>14877.499999999996</v>
          </cell>
          <cell r="AJ279">
            <v>95.5</v>
          </cell>
          <cell r="AK279">
            <v>5340.2</v>
          </cell>
          <cell r="AL279">
            <v>1701.9</v>
          </cell>
          <cell r="AM279">
            <v>964</v>
          </cell>
          <cell r="AN279">
            <v>1745</v>
          </cell>
          <cell r="AP279">
            <v>1315.6</v>
          </cell>
          <cell r="AQ279">
            <v>319.70999999999998</v>
          </cell>
          <cell r="AR279">
            <v>1869.29</v>
          </cell>
          <cell r="AS279">
            <v>76.8</v>
          </cell>
          <cell r="AT279" t="str">
            <v>Панельные</v>
          </cell>
          <cell r="AU279" t="str">
            <v>рубероид</v>
          </cell>
          <cell r="AV279">
            <v>268</v>
          </cell>
          <cell r="AZ279" t="str">
            <v>нет</v>
          </cell>
          <cell r="BA279" t="str">
            <v>-</v>
          </cell>
          <cell r="BB279" t="str">
            <v>-</v>
          </cell>
          <cell r="BC279" t="str">
            <v>-</v>
          </cell>
          <cell r="BD279" t="str">
            <v>-</v>
          </cell>
          <cell r="BE279" t="str">
            <v>-</v>
          </cell>
          <cell r="BF279" t="str">
            <v>-</v>
          </cell>
          <cell r="BG279" t="str">
            <v>-</v>
          </cell>
          <cell r="BH279" t="str">
            <v>-</v>
          </cell>
          <cell r="BI279" t="str">
            <v>-</v>
          </cell>
          <cell r="BJ279" t="str">
            <v>-</v>
          </cell>
          <cell r="BK279" t="str">
            <v>-</v>
          </cell>
          <cell r="BL279" t="str">
            <v>-</v>
          </cell>
          <cell r="BM279" t="str">
            <v>-</v>
          </cell>
          <cell r="BN279" t="str">
            <v>-</v>
          </cell>
          <cell r="BO279" t="str">
            <v>-</v>
          </cell>
          <cell r="BP279" t="str">
            <v>-</v>
          </cell>
          <cell r="BQ279" t="str">
            <v>ленточный</v>
          </cell>
          <cell r="BS279" t="str">
            <v>Железобетонные</v>
          </cell>
          <cell r="BT279">
            <v>26333</v>
          </cell>
          <cell r="BU279">
            <v>5</v>
          </cell>
          <cell r="BV279" t="str">
            <v>Панельные</v>
          </cell>
          <cell r="BW279">
            <v>6510.03</v>
          </cell>
          <cell r="BX279">
            <v>1701.9</v>
          </cell>
          <cell r="BY279">
            <v>6510.03</v>
          </cell>
          <cell r="BZ279">
            <v>1701.9</v>
          </cell>
          <cell r="CA279" t="str">
            <v>облицованный плиткой</v>
          </cell>
          <cell r="CB279">
            <v>10344</v>
          </cell>
          <cell r="CC279">
            <v>7687.44</v>
          </cell>
          <cell r="CD279">
            <v>1</v>
          </cell>
          <cell r="CE279">
            <v>1607</v>
          </cell>
          <cell r="CF279" t="str">
            <v>не скатная</v>
          </cell>
          <cell r="CG279">
            <v>140</v>
          </cell>
          <cell r="CH279">
            <v>97</v>
          </cell>
          <cell r="CI279">
            <v>1315.6</v>
          </cell>
          <cell r="CJ279" t="str">
            <v>На лестничной клетке</v>
          </cell>
          <cell r="CK279">
            <v>4</v>
          </cell>
          <cell r="CL279">
            <v>178.84</v>
          </cell>
          <cell r="CM279">
            <v>64</v>
          </cell>
          <cell r="CR279">
            <v>15.2</v>
          </cell>
          <cell r="CZ279">
            <v>4</v>
          </cell>
          <cell r="DA279">
            <v>4</v>
          </cell>
          <cell r="DB279">
            <v>1080</v>
          </cell>
          <cell r="DC279">
            <v>7169</v>
          </cell>
          <cell r="DD279">
            <v>576</v>
          </cell>
          <cell r="DE279">
            <v>5185</v>
          </cell>
          <cell r="DF279">
            <v>0</v>
          </cell>
          <cell r="DG279">
            <v>0</v>
          </cell>
          <cell r="DH279">
            <v>4</v>
          </cell>
          <cell r="DI279">
            <v>0</v>
          </cell>
          <cell r="DK279">
            <v>142</v>
          </cell>
          <cell r="DL279">
            <v>3426</v>
          </cell>
          <cell r="DM279">
            <v>268</v>
          </cell>
          <cell r="DO279">
            <v>3431</v>
          </cell>
          <cell r="DQ279">
            <v>1740</v>
          </cell>
          <cell r="DR279">
            <v>0</v>
          </cell>
          <cell r="DS279">
            <v>0</v>
          </cell>
          <cell r="DT279">
            <v>16</v>
          </cell>
          <cell r="DU279">
            <v>16</v>
          </cell>
          <cell r="DV279">
            <v>16</v>
          </cell>
          <cell r="DW279">
            <v>8</v>
          </cell>
          <cell r="DX279" t="str">
            <v>внутренние</v>
          </cell>
          <cell r="EE279">
            <v>136</v>
          </cell>
          <cell r="EF279">
            <v>98.6</v>
          </cell>
          <cell r="EG279">
            <v>172</v>
          </cell>
          <cell r="EH279">
            <v>825.6</v>
          </cell>
          <cell r="EI279">
            <v>28.56</v>
          </cell>
          <cell r="EK279">
            <v>11.16</v>
          </cell>
          <cell r="EL279">
            <v>61.2</v>
          </cell>
          <cell r="EM279">
            <v>59.84</v>
          </cell>
          <cell r="EN279">
            <v>29.25</v>
          </cell>
          <cell r="EO279">
            <v>43.2</v>
          </cell>
          <cell r="EP279">
            <v>30.7</v>
          </cell>
          <cell r="EQ279">
            <v>529</v>
          </cell>
          <cell r="ER279">
            <v>2.1</v>
          </cell>
          <cell r="ES279" t="str">
            <v>на 1-м этаже</v>
          </cell>
          <cell r="ET279" t="str">
            <v>Переносной</v>
          </cell>
          <cell r="EU279">
            <v>0</v>
          </cell>
          <cell r="EV279">
            <v>2</v>
          </cell>
          <cell r="EW279">
            <v>0</v>
          </cell>
          <cell r="EX279">
            <v>0</v>
          </cell>
          <cell r="EY279">
            <v>0</v>
          </cell>
          <cell r="FH279">
            <v>0</v>
          </cell>
          <cell r="FI279">
            <v>6</v>
          </cell>
        </row>
        <row r="280">
          <cell r="A280">
            <v>28274</v>
          </cell>
          <cell r="B280" t="str">
            <v>Цюрупы ул. д. 18 к. 2</v>
          </cell>
          <cell r="C280" t="str">
            <v>Цюрупы ул.</v>
          </cell>
          <cell r="D280">
            <v>18</v>
          </cell>
          <cell r="E280">
            <v>2</v>
          </cell>
          <cell r="F280" t="str">
            <v>Протокол общего собрания собственников</v>
          </cell>
          <cell r="I280" t="str">
            <v>-</v>
          </cell>
          <cell r="K280" t="str">
            <v>-</v>
          </cell>
          <cell r="L280" t="str">
            <v>договор</v>
          </cell>
          <cell r="M280" t="str">
            <v>за счет регионального оператора</v>
          </cell>
          <cell r="N280">
            <v>1961</v>
          </cell>
          <cell r="O280">
            <v>1961</v>
          </cell>
          <cell r="P280" t="str">
            <v>II-18</v>
          </cell>
          <cell r="Q280" t="str">
            <v>МКД</v>
          </cell>
          <cell r="R280">
            <v>9</v>
          </cell>
          <cell r="S280">
            <v>9</v>
          </cell>
          <cell r="T280">
            <v>1</v>
          </cell>
          <cell r="U280">
            <v>1</v>
          </cell>
          <cell r="W280">
            <v>73</v>
          </cell>
          <cell r="X280">
            <v>72</v>
          </cell>
          <cell r="Y280">
            <v>1</v>
          </cell>
          <cell r="Z280">
            <v>1</v>
          </cell>
          <cell r="AA280">
            <v>18</v>
          </cell>
          <cell r="AB280">
            <v>19</v>
          </cell>
          <cell r="AC280">
            <v>1</v>
          </cell>
          <cell r="AD280">
            <v>24</v>
          </cell>
          <cell r="AE280">
            <v>0</v>
          </cell>
          <cell r="AF280">
            <v>1</v>
          </cell>
          <cell r="AG280">
            <v>1</v>
          </cell>
          <cell r="AH280">
            <v>2584.2000000000003</v>
          </cell>
          <cell r="AI280">
            <v>2565.4</v>
          </cell>
          <cell r="AJ280">
            <v>18.8</v>
          </cell>
          <cell r="AK280">
            <v>1138.2</v>
          </cell>
          <cell r="AL280">
            <v>393.2</v>
          </cell>
          <cell r="AM280">
            <v>122</v>
          </cell>
          <cell r="AN280">
            <v>227</v>
          </cell>
          <cell r="AP280">
            <v>394.6</v>
          </cell>
          <cell r="AQ280">
            <v>86.429999999999993</v>
          </cell>
          <cell r="AR280">
            <v>242.57</v>
          </cell>
          <cell r="AS280">
            <v>4.8</v>
          </cell>
          <cell r="AT280" t="str">
            <v>Блочные</v>
          </cell>
          <cell r="AU280" t="str">
            <v>рулонная</v>
          </cell>
          <cell r="AV280">
            <v>72</v>
          </cell>
          <cell r="AZ280" t="str">
            <v>нет</v>
          </cell>
          <cell r="BA280" t="str">
            <v>-</v>
          </cell>
          <cell r="BB280" t="str">
            <v>-</v>
          </cell>
          <cell r="BC280" t="str">
            <v>-</v>
          </cell>
          <cell r="BD280" t="str">
            <v>-</v>
          </cell>
          <cell r="BE280" t="str">
            <v>-</v>
          </cell>
          <cell r="BF280" t="str">
            <v>-</v>
          </cell>
          <cell r="BG280" t="str">
            <v>-</v>
          </cell>
          <cell r="BH280" t="str">
            <v>-</v>
          </cell>
          <cell r="BI280" t="str">
            <v>-</v>
          </cell>
          <cell r="BJ280" t="str">
            <v>-</v>
          </cell>
          <cell r="BK280" t="str">
            <v>-</v>
          </cell>
          <cell r="BL280" t="str">
            <v>-</v>
          </cell>
          <cell r="BM280" t="str">
            <v>-</v>
          </cell>
          <cell r="BN280" t="str">
            <v>-</v>
          </cell>
          <cell r="BO280" t="str">
            <v>-</v>
          </cell>
          <cell r="BP280" t="str">
            <v>-</v>
          </cell>
          <cell r="BQ280" t="str">
            <v>ленточный</v>
          </cell>
          <cell r="BS280" t="str">
            <v>Железобетонные</v>
          </cell>
          <cell r="BT280">
            <v>3774</v>
          </cell>
          <cell r="BU280">
            <v>2</v>
          </cell>
          <cell r="BV280" t="str">
            <v>Панельные</v>
          </cell>
          <cell r="BW280">
            <v>3713</v>
          </cell>
          <cell r="BX280">
            <v>935</v>
          </cell>
          <cell r="BY280">
            <v>735</v>
          </cell>
          <cell r="BZ280">
            <v>0</v>
          </cell>
          <cell r="CA280" t="str">
            <v>вентилируемый фасад</v>
          </cell>
          <cell r="CB280">
            <v>1713</v>
          </cell>
          <cell r="CC280">
            <v>1849</v>
          </cell>
          <cell r="CD280">
            <v>1</v>
          </cell>
          <cell r="CE280">
            <v>434</v>
          </cell>
          <cell r="CF280" t="str">
            <v>не скатная</v>
          </cell>
          <cell r="CG280">
            <v>84</v>
          </cell>
          <cell r="CH280">
            <v>58.8</v>
          </cell>
          <cell r="CI280">
            <v>394.6</v>
          </cell>
          <cell r="CJ280" t="str">
            <v>На лестничной клетке</v>
          </cell>
          <cell r="CK280">
            <v>1</v>
          </cell>
          <cell r="CL280">
            <v>23.669999999999998</v>
          </cell>
          <cell r="CM280">
            <v>4</v>
          </cell>
          <cell r="CR280">
            <v>2.5</v>
          </cell>
          <cell r="CZ280">
            <v>1</v>
          </cell>
          <cell r="DA280">
            <v>1</v>
          </cell>
          <cell r="DB280">
            <v>189</v>
          </cell>
          <cell r="DC280">
            <v>2356</v>
          </cell>
          <cell r="DD280">
            <v>61</v>
          </cell>
          <cell r="DE280">
            <v>947</v>
          </cell>
          <cell r="DF280">
            <v>0</v>
          </cell>
          <cell r="DG280">
            <v>0</v>
          </cell>
          <cell r="DH280">
            <v>1</v>
          </cell>
          <cell r="DI280">
            <v>198</v>
          </cell>
          <cell r="DK280">
            <v>118</v>
          </cell>
          <cell r="DL280">
            <v>850</v>
          </cell>
          <cell r="DM280">
            <v>72</v>
          </cell>
          <cell r="DO280">
            <v>702</v>
          </cell>
          <cell r="DQ280">
            <v>340</v>
          </cell>
          <cell r="DR280">
            <v>491</v>
          </cell>
          <cell r="DS280">
            <v>81</v>
          </cell>
          <cell r="DT280">
            <v>8</v>
          </cell>
          <cell r="DU280">
            <v>8</v>
          </cell>
          <cell r="DV280">
            <v>8</v>
          </cell>
          <cell r="DW280">
            <v>0</v>
          </cell>
          <cell r="DX280" t="str">
            <v>внутренние</v>
          </cell>
          <cell r="EE280">
            <v>9</v>
          </cell>
          <cell r="EF280">
            <v>26.9</v>
          </cell>
          <cell r="EG280">
            <v>22</v>
          </cell>
          <cell r="EH280">
            <v>105.6</v>
          </cell>
          <cell r="EI280">
            <v>0</v>
          </cell>
          <cell r="EK280">
            <v>2.79</v>
          </cell>
          <cell r="EL280">
            <v>2.16</v>
          </cell>
          <cell r="EM280">
            <v>21.78</v>
          </cell>
          <cell r="EN280">
            <v>7.8000000000000007</v>
          </cell>
          <cell r="EO280">
            <v>3.8</v>
          </cell>
          <cell r="EP280">
            <v>14.8</v>
          </cell>
          <cell r="EQ280">
            <v>111</v>
          </cell>
          <cell r="ER280">
            <v>0.44</v>
          </cell>
          <cell r="ES280" t="str">
            <v>в подвале</v>
          </cell>
          <cell r="ET280" t="str">
            <v>Переносной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FH280">
            <v>0</v>
          </cell>
          <cell r="FI280">
            <v>2</v>
          </cell>
        </row>
        <row r="281">
          <cell r="A281">
            <v>68071</v>
          </cell>
          <cell r="B281" t="str">
            <v>Цюрупы ул. д. 20 к. 1</v>
          </cell>
          <cell r="C281" t="str">
            <v>Цюрупы ул.</v>
          </cell>
          <cell r="D281">
            <v>20</v>
          </cell>
          <cell r="E281">
            <v>1</v>
          </cell>
          <cell r="F281" t="str">
            <v>Протокол общего собрания собственников</v>
          </cell>
          <cell r="I281" t="str">
            <v>-</v>
          </cell>
          <cell r="K281" t="str">
            <v>-</v>
          </cell>
          <cell r="L281" t="str">
            <v>договор</v>
          </cell>
          <cell r="M281" t="str">
            <v>за счет регионального оператора</v>
          </cell>
          <cell r="N281">
            <v>1999</v>
          </cell>
          <cell r="O281">
            <v>1999</v>
          </cell>
          <cell r="P281" t="str">
            <v>П-44Т</v>
          </cell>
          <cell r="Q281" t="str">
            <v>МКД</v>
          </cell>
          <cell r="R281">
            <v>17</v>
          </cell>
          <cell r="S281">
            <v>17</v>
          </cell>
          <cell r="T281">
            <v>4</v>
          </cell>
          <cell r="U281">
            <v>4</v>
          </cell>
          <cell r="V281">
            <v>4</v>
          </cell>
          <cell r="W281">
            <v>248</v>
          </cell>
          <cell r="X281">
            <v>245</v>
          </cell>
          <cell r="Y281">
            <v>3</v>
          </cell>
          <cell r="Z281">
            <v>2</v>
          </cell>
          <cell r="AA281">
            <v>68</v>
          </cell>
          <cell r="AB281">
            <v>68</v>
          </cell>
          <cell r="AC281">
            <v>16</v>
          </cell>
          <cell r="AD281">
            <v>68</v>
          </cell>
          <cell r="AE281">
            <v>0</v>
          </cell>
          <cell r="AF281">
            <v>1</v>
          </cell>
          <cell r="AG281">
            <v>1</v>
          </cell>
          <cell r="AH281">
            <v>15246.69999999999</v>
          </cell>
          <cell r="AI281">
            <v>15140.69999999999</v>
          </cell>
          <cell r="AJ281">
            <v>106</v>
          </cell>
          <cell r="AK281">
            <v>4958</v>
          </cell>
          <cell r="AL281">
            <v>1701.9</v>
          </cell>
          <cell r="AM281">
            <v>919</v>
          </cell>
          <cell r="AN281">
            <v>1482</v>
          </cell>
          <cell r="AP281">
            <v>1278.5</v>
          </cell>
          <cell r="AQ281">
            <v>361.15</v>
          </cell>
          <cell r="AR281">
            <v>1189.8499999999999</v>
          </cell>
          <cell r="AS281">
            <v>76.8</v>
          </cell>
          <cell r="AT281" t="str">
            <v>Панельные</v>
          </cell>
          <cell r="AU281" t="str">
            <v>рубероид</v>
          </cell>
          <cell r="AV281">
            <v>245</v>
          </cell>
          <cell r="AZ281" t="str">
            <v>нет</v>
          </cell>
          <cell r="BA281" t="str">
            <v>-</v>
          </cell>
          <cell r="BB281" t="str">
            <v>-</v>
          </cell>
          <cell r="BC281" t="str">
            <v>-</v>
          </cell>
          <cell r="BD281" t="str">
            <v>-</v>
          </cell>
          <cell r="BE281" t="str">
            <v>-</v>
          </cell>
          <cell r="BF281" t="str">
            <v>-</v>
          </cell>
          <cell r="BG281" t="str">
            <v>-</v>
          </cell>
          <cell r="BH281" t="str">
            <v>-</v>
          </cell>
          <cell r="BI281" t="str">
            <v>-</v>
          </cell>
          <cell r="BJ281" t="str">
            <v>-</v>
          </cell>
          <cell r="BK281" t="str">
            <v>-</v>
          </cell>
          <cell r="BL281" t="str">
            <v>-</v>
          </cell>
          <cell r="BM281" t="str">
            <v>-</v>
          </cell>
          <cell r="BN281" t="str">
            <v>-</v>
          </cell>
          <cell r="BO281" t="str">
            <v>-</v>
          </cell>
          <cell r="BP281" t="str">
            <v>-</v>
          </cell>
          <cell r="BQ281" t="str">
            <v>свайный</v>
          </cell>
          <cell r="BS281" t="str">
            <v>Железобетонные</v>
          </cell>
          <cell r="BT281">
            <v>26333</v>
          </cell>
          <cell r="BU281">
            <v>5</v>
          </cell>
          <cell r="BV281" t="str">
            <v>Панельные</v>
          </cell>
          <cell r="BW281">
            <v>6510.03</v>
          </cell>
          <cell r="BX281">
            <v>1701.9</v>
          </cell>
          <cell r="BY281">
            <v>6510.03</v>
          </cell>
          <cell r="BZ281">
            <v>1701.9</v>
          </cell>
          <cell r="CA281" t="str">
            <v xml:space="preserve">окрашенный </v>
          </cell>
          <cell r="CB281">
            <v>10344</v>
          </cell>
          <cell r="CC281">
            <v>7687.44</v>
          </cell>
          <cell r="CD281">
            <v>1</v>
          </cell>
          <cell r="CE281">
            <v>1575</v>
          </cell>
          <cell r="CF281" t="str">
            <v>не скатная</v>
          </cell>
          <cell r="CG281">
            <v>140</v>
          </cell>
          <cell r="CH281">
            <v>97</v>
          </cell>
          <cell r="CI281">
            <v>1278.5</v>
          </cell>
          <cell r="CJ281" t="str">
            <v>На лестничной клетке</v>
          </cell>
          <cell r="CK281">
            <v>4</v>
          </cell>
          <cell r="CL281">
            <v>178.84</v>
          </cell>
          <cell r="CM281">
            <v>64</v>
          </cell>
          <cell r="CR281">
            <v>15.2</v>
          </cell>
          <cell r="CZ281">
            <v>4</v>
          </cell>
          <cell r="DA281">
            <v>4</v>
          </cell>
          <cell r="DB281">
            <v>1080</v>
          </cell>
          <cell r="DC281">
            <v>7169</v>
          </cell>
          <cell r="DD281">
            <v>576</v>
          </cell>
          <cell r="DE281">
            <v>5185</v>
          </cell>
          <cell r="DF281">
            <v>0</v>
          </cell>
          <cell r="DG281">
            <v>0</v>
          </cell>
          <cell r="DH281">
            <v>4</v>
          </cell>
          <cell r="DI281">
            <v>0</v>
          </cell>
          <cell r="DK281">
            <v>142</v>
          </cell>
          <cell r="DL281">
            <v>3426</v>
          </cell>
          <cell r="DM281">
            <v>245</v>
          </cell>
          <cell r="DO281">
            <v>3431</v>
          </cell>
          <cell r="DQ281">
            <v>1740</v>
          </cell>
          <cell r="DR281">
            <v>0</v>
          </cell>
          <cell r="DS281">
            <v>0</v>
          </cell>
          <cell r="DT281">
            <v>16</v>
          </cell>
          <cell r="DU281">
            <v>16</v>
          </cell>
          <cell r="DV281">
            <v>16</v>
          </cell>
          <cell r="DW281">
            <v>8</v>
          </cell>
          <cell r="DX281" t="str">
            <v>внутренние</v>
          </cell>
          <cell r="EE281">
            <v>136</v>
          </cell>
          <cell r="EF281">
            <v>98.6</v>
          </cell>
          <cell r="EG281">
            <v>172</v>
          </cell>
          <cell r="EH281">
            <v>825.6</v>
          </cell>
          <cell r="EI281">
            <v>28.56</v>
          </cell>
          <cell r="EK281">
            <v>11.16</v>
          </cell>
          <cell r="EL281">
            <v>61.2</v>
          </cell>
          <cell r="EM281">
            <v>59.84</v>
          </cell>
          <cell r="EN281">
            <v>26.650000000000002</v>
          </cell>
          <cell r="EO281">
            <v>43.2</v>
          </cell>
          <cell r="EP281">
            <v>30</v>
          </cell>
          <cell r="EQ281">
            <v>440</v>
          </cell>
          <cell r="ER281">
            <v>1.74</v>
          </cell>
          <cell r="ES281" t="str">
            <v>на 1-м этаже</v>
          </cell>
          <cell r="ET281" t="str">
            <v>Переносной</v>
          </cell>
          <cell r="EU281">
            <v>0</v>
          </cell>
          <cell r="EV281">
            <v>2</v>
          </cell>
          <cell r="EW281">
            <v>0</v>
          </cell>
          <cell r="EX281">
            <v>0</v>
          </cell>
          <cell r="EY281">
            <v>0</v>
          </cell>
          <cell r="FH281">
            <v>0</v>
          </cell>
          <cell r="FI281">
            <v>6</v>
          </cell>
        </row>
        <row r="282">
          <cell r="A282">
            <v>28276</v>
          </cell>
          <cell r="B282" t="str">
            <v>Цюрупы ул. д. 20 к. 2</v>
          </cell>
          <cell r="C282" t="str">
            <v>Цюрупы ул.</v>
          </cell>
          <cell r="D282">
            <v>20</v>
          </cell>
          <cell r="E282">
            <v>2</v>
          </cell>
          <cell r="F282" t="str">
            <v>Протокол общего собрания собственников</v>
          </cell>
          <cell r="I282" t="str">
            <v>-</v>
          </cell>
          <cell r="K282" t="str">
            <v>-</v>
          </cell>
          <cell r="L282" t="str">
            <v>договор</v>
          </cell>
          <cell r="M282" t="str">
            <v>за счет регионального оператора</v>
          </cell>
          <cell r="N282">
            <v>1962</v>
          </cell>
          <cell r="O282">
            <v>1962</v>
          </cell>
          <cell r="P282" t="str">
            <v>II-18</v>
          </cell>
          <cell r="Q282" t="str">
            <v>МКД</v>
          </cell>
          <cell r="R282">
            <v>9</v>
          </cell>
          <cell r="S282">
            <v>9</v>
          </cell>
          <cell r="T282">
            <v>1</v>
          </cell>
          <cell r="U282">
            <v>1</v>
          </cell>
          <cell r="W282">
            <v>72</v>
          </cell>
          <cell r="X282">
            <v>72</v>
          </cell>
          <cell r="Y282">
            <v>0</v>
          </cell>
          <cell r="Z282">
            <v>0</v>
          </cell>
          <cell r="AA282">
            <v>18</v>
          </cell>
          <cell r="AB282">
            <v>19</v>
          </cell>
          <cell r="AC282">
            <v>1</v>
          </cell>
          <cell r="AD282">
            <v>24</v>
          </cell>
          <cell r="AE282">
            <v>0</v>
          </cell>
          <cell r="AF282">
            <v>1</v>
          </cell>
          <cell r="AG282">
            <v>1</v>
          </cell>
          <cell r="AH282">
            <v>2568.0000000000005</v>
          </cell>
          <cell r="AI282">
            <v>2568.0000000000005</v>
          </cell>
          <cell r="AJ282">
            <v>0</v>
          </cell>
          <cell r="AK282">
            <v>1156.4000000000001</v>
          </cell>
          <cell r="AL282">
            <v>393.2</v>
          </cell>
          <cell r="AM282">
            <v>365</v>
          </cell>
          <cell r="AN282">
            <v>246</v>
          </cell>
          <cell r="AP282">
            <v>395.7</v>
          </cell>
          <cell r="AQ282">
            <v>96.05</v>
          </cell>
          <cell r="AR282">
            <v>268.95</v>
          </cell>
          <cell r="AS282">
            <v>4.8</v>
          </cell>
          <cell r="AT282" t="str">
            <v>Блочные</v>
          </cell>
          <cell r="AU282" t="str">
            <v>рубероид</v>
          </cell>
          <cell r="AV282">
            <v>72</v>
          </cell>
          <cell r="AZ282" t="str">
            <v>нет</v>
          </cell>
          <cell r="BA282" t="str">
            <v>-</v>
          </cell>
          <cell r="BB282" t="str">
            <v>-</v>
          </cell>
          <cell r="BC282" t="str">
            <v>-</v>
          </cell>
          <cell r="BD282" t="str">
            <v>-</v>
          </cell>
          <cell r="BE282" t="str">
            <v>-</v>
          </cell>
          <cell r="BF282" t="str">
            <v>-</v>
          </cell>
          <cell r="BG282" t="str">
            <v>-</v>
          </cell>
          <cell r="BH282" t="str">
            <v>-</v>
          </cell>
          <cell r="BI282" t="str">
            <v>-</v>
          </cell>
          <cell r="BJ282" t="str">
            <v>-</v>
          </cell>
          <cell r="BK282" t="str">
            <v>-</v>
          </cell>
          <cell r="BL282" t="str">
            <v>-</v>
          </cell>
          <cell r="BM282" t="str">
            <v>-</v>
          </cell>
          <cell r="BN282" t="str">
            <v>-</v>
          </cell>
          <cell r="BO282" t="str">
            <v>-</v>
          </cell>
          <cell r="BP282" t="str">
            <v>-</v>
          </cell>
          <cell r="BQ282" t="str">
            <v>ленточный</v>
          </cell>
          <cell r="BS282" t="str">
            <v>Железобетонные</v>
          </cell>
          <cell r="BT282">
            <v>3774</v>
          </cell>
          <cell r="BU282">
            <v>2</v>
          </cell>
          <cell r="BV282" t="str">
            <v>Панельные</v>
          </cell>
          <cell r="BW282">
            <v>3713</v>
          </cell>
          <cell r="BX282">
            <v>935</v>
          </cell>
          <cell r="BY282">
            <v>735</v>
          </cell>
          <cell r="BZ282">
            <v>0</v>
          </cell>
          <cell r="CA282" t="str">
            <v>облицованный плиткой</v>
          </cell>
          <cell r="CB282">
            <v>1713</v>
          </cell>
          <cell r="CC282">
            <v>1849</v>
          </cell>
          <cell r="CD282">
            <v>1</v>
          </cell>
          <cell r="CE282">
            <v>435</v>
          </cell>
          <cell r="CF282" t="str">
            <v>не скатная</v>
          </cell>
          <cell r="CG282">
            <v>84</v>
          </cell>
          <cell r="CH282">
            <v>58.8</v>
          </cell>
          <cell r="CI282">
            <v>395.7</v>
          </cell>
          <cell r="CJ282" t="str">
            <v>На лестничной клетке</v>
          </cell>
          <cell r="CK282">
            <v>1</v>
          </cell>
          <cell r="CL282">
            <v>23.669999999999998</v>
          </cell>
          <cell r="CM282">
            <v>4</v>
          </cell>
          <cell r="CR282">
            <v>1.4</v>
          </cell>
          <cell r="CZ282">
            <v>1</v>
          </cell>
          <cell r="DA282">
            <v>1</v>
          </cell>
          <cell r="DB282">
            <v>189</v>
          </cell>
          <cell r="DC282">
            <v>2356</v>
          </cell>
          <cell r="DD282">
            <v>61</v>
          </cell>
          <cell r="DE282">
            <v>947</v>
          </cell>
          <cell r="DF282">
            <v>0</v>
          </cell>
          <cell r="DG282">
            <v>0</v>
          </cell>
          <cell r="DH282">
            <v>1</v>
          </cell>
          <cell r="DI282">
            <v>198</v>
          </cell>
          <cell r="DK282">
            <v>118</v>
          </cell>
          <cell r="DL282">
            <v>850</v>
          </cell>
          <cell r="DM282">
            <v>72</v>
          </cell>
          <cell r="DO282">
            <v>702</v>
          </cell>
          <cell r="DQ282">
            <v>340</v>
          </cell>
          <cell r="DR282">
            <v>491</v>
          </cell>
          <cell r="DS282">
            <v>81</v>
          </cell>
          <cell r="DT282">
            <v>8</v>
          </cell>
          <cell r="DU282">
            <v>8</v>
          </cell>
          <cell r="DV282">
            <v>8</v>
          </cell>
          <cell r="DW282">
            <v>0</v>
          </cell>
          <cell r="DX282" t="str">
            <v>внутренние</v>
          </cell>
          <cell r="EE282">
            <v>9</v>
          </cell>
          <cell r="EF282">
            <v>26.9</v>
          </cell>
          <cell r="EG282">
            <v>22</v>
          </cell>
          <cell r="EH282">
            <v>105.6</v>
          </cell>
          <cell r="EI282">
            <v>0</v>
          </cell>
          <cell r="EK282">
            <v>2.79</v>
          </cell>
          <cell r="EL282">
            <v>2.16</v>
          </cell>
          <cell r="EM282">
            <v>21.78</v>
          </cell>
          <cell r="EN282">
            <v>7.8000000000000007</v>
          </cell>
          <cell r="EO282">
            <v>3.8</v>
          </cell>
          <cell r="EP282">
            <v>14.6</v>
          </cell>
          <cell r="EQ282">
            <v>115</v>
          </cell>
          <cell r="ER282">
            <v>0.46</v>
          </cell>
          <cell r="ES282" t="str">
            <v>в подвале</v>
          </cell>
          <cell r="ET282" t="str">
            <v>Переносной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FH282">
            <v>0</v>
          </cell>
          <cell r="FI282">
            <v>2</v>
          </cell>
        </row>
        <row r="283">
          <cell r="A283">
            <v>68070</v>
          </cell>
          <cell r="B283" t="str">
            <v>Цюрупы ул. д. 22 к. 1</v>
          </cell>
          <cell r="C283" t="str">
            <v>Цюрупы ул.</v>
          </cell>
          <cell r="D283">
            <v>22</v>
          </cell>
          <cell r="E283">
            <v>1</v>
          </cell>
          <cell r="F283" t="str">
            <v>Протокол общего собрания собственников</v>
          </cell>
          <cell r="I283" t="str">
            <v>-</v>
          </cell>
          <cell r="K283" t="str">
            <v>-</v>
          </cell>
          <cell r="L283" t="str">
            <v>договор</v>
          </cell>
          <cell r="M283" t="str">
            <v>за счет регионального оператора</v>
          </cell>
          <cell r="N283">
            <v>1999</v>
          </cell>
          <cell r="O283">
            <v>1999</v>
          </cell>
          <cell r="P283" t="str">
            <v>П-44</v>
          </cell>
          <cell r="Q283" t="str">
            <v>МКД</v>
          </cell>
          <cell r="R283">
            <v>17</v>
          </cell>
          <cell r="S283">
            <v>17</v>
          </cell>
          <cell r="T283">
            <v>2</v>
          </cell>
          <cell r="U283">
            <v>2</v>
          </cell>
          <cell r="V283">
            <v>2</v>
          </cell>
          <cell r="W283">
            <v>131</v>
          </cell>
          <cell r="X283">
            <v>127</v>
          </cell>
          <cell r="Y283">
            <v>4</v>
          </cell>
          <cell r="Z283">
            <v>3</v>
          </cell>
          <cell r="AA283">
            <v>34</v>
          </cell>
          <cell r="AB283">
            <v>34</v>
          </cell>
          <cell r="AC283">
            <v>8</v>
          </cell>
          <cell r="AD283">
            <v>34</v>
          </cell>
          <cell r="AE283">
            <v>0</v>
          </cell>
          <cell r="AF283">
            <v>1</v>
          </cell>
          <cell r="AG283">
            <v>1</v>
          </cell>
          <cell r="AH283">
            <v>7742.3</v>
          </cell>
          <cell r="AI283">
            <v>7683.8</v>
          </cell>
          <cell r="AJ283">
            <v>58.5</v>
          </cell>
          <cell r="AK283">
            <v>2827.1000000000004</v>
          </cell>
          <cell r="AL283">
            <v>408</v>
          </cell>
          <cell r="AM283">
            <v>403</v>
          </cell>
          <cell r="AN283">
            <v>1114.9000000000001</v>
          </cell>
          <cell r="AP283">
            <v>654.6</v>
          </cell>
          <cell r="AQ283">
            <v>179.7</v>
          </cell>
          <cell r="AR283">
            <v>645.79999999999995</v>
          </cell>
          <cell r="AS283">
            <v>38.4</v>
          </cell>
          <cell r="AT283" t="str">
            <v>Панельные</v>
          </cell>
          <cell r="AU283" t="str">
            <v>рулонная</v>
          </cell>
          <cell r="AV283">
            <v>127</v>
          </cell>
          <cell r="AZ283" t="str">
            <v>нет</v>
          </cell>
          <cell r="BA283" t="str">
            <v>-</v>
          </cell>
          <cell r="BB283" t="str">
            <v>-</v>
          </cell>
          <cell r="BC283" t="str">
            <v>-</v>
          </cell>
          <cell r="BD283" t="str">
            <v>-</v>
          </cell>
          <cell r="BE283" t="str">
            <v>-</v>
          </cell>
          <cell r="BF283" t="str">
            <v>-</v>
          </cell>
          <cell r="BG283" t="str">
            <v>-</v>
          </cell>
          <cell r="BH283" t="str">
            <v>-</v>
          </cell>
          <cell r="BI283" t="str">
            <v>-</v>
          </cell>
          <cell r="BJ283" t="str">
            <v>-</v>
          </cell>
          <cell r="BK283" t="str">
            <v>-</v>
          </cell>
          <cell r="BL283" t="str">
            <v>-</v>
          </cell>
          <cell r="BM283" t="str">
            <v>-</v>
          </cell>
          <cell r="BN283" t="str">
            <v>-</v>
          </cell>
          <cell r="BO283" t="str">
            <v>-</v>
          </cell>
          <cell r="BP283" t="str">
            <v>-</v>
          </cell>
          <cell r="BQ283" t="str">
            <v>ленточный</v>
          </cell>
          <cell r="BS283" t="str">
            <v>Железобетонные</v>
          </cell>
          <cell r="BT283">
            <v>30600</v>
          </cell>
          <cell r="BU283">
            <v>3</v>
          </cell>
          <cell r="BV283" t="str">
            <v>Панельные</v>
          </cell>
          <cell r="BW283">
            <v>3447</v>
          </cell>
          <cell r="BX283">
            <v>0</v>
          </cell>
          <cell r="BY283">
            <v>3447</v>
          </cell>
          <cell r="BZ283">
            <v>1122</v>
          </cell>
          <cell r="CA283" t="str">
            <v>облицованный плиткой</v>
          </cell>
          <cell r="CB283">
            <v>5990</v>
          </cell>
          <cell r="CC283">
            <v>2785</v>
          </cell>
          <cell r="CD283">
            <v>1</v>
          </cell>
          <cell r="CE283">
            <v>793</v>
          </cell>
          <cell r="CF283" t="str">
            <v>не скатная</v>
          </cell>
          <cell r="CG283">
            <v>124</v>
          </cell>
          <cell r="CH283">
            <v>86</v>
          </cell>
          <cell r="CI283">
            <v>654.6</v>
          </cell>
          <cell r="CJ283" t="str">
            <v>На лестничной клетке</v>
          </cell>
          <cell r="CK283">
            <v>2</v>
          </cell>
          <cell r="CL283">
            <v>89.42</v>
          </cell>
          <cell r="CM283">
            <v>32</v>
          </cell>
          <cell r="CR283">
            <v>6.8</v>
          </cell>
          <cell r="CZ283">
            <v>1</v>
          </cell>
          <cell r="DA283">
            <v>2</v>
          </cell>
          <cell r="DB283">
            <v>102</v>
          </cell>
          <cell r="DC283">
            <v>2037</v>
          </cell>
          <cell r="DD283">
            <v>224</v>
          </cell>
          <cell r="DE283">
            <v>2105</v>
          </cell>
          <cell r="DF283">
            <v>0</v>
          </cell>
          <cell r="DG283">
            <v>0</v>
          </cell>
          <cell r="DH283">
            <v>2</v>
          </cell>
          <cell r="DI283">
            <v>0</v>
          </cell>
          <cell r="DK283">
            <v>60</v>
          </cell>
          <cell r="DL283">
            <v>1658</v>
          </cell>
          <cell r="DM283">
            <v>127</v>
          </cell>
          <cell r="DO283">
            <v>1366</v>
          </cell>
          <cell r="DQ283">
            <v>150</v>
          </cell>
          <cell r="DR283">
            <v>0</v>
          </cell>
          <cell r="DS283">
            <v>0</v>
          </cell>
          <cell r="DT283">
            <v>8</v>
          </cell>
          <cell r="DU283">
            <v>12</v>
          </cell>
          <cell r="DV283">
            <v>12</v>
          </cell>
          <cell r="DW283">
            <v>2</v>
          </cell>
          <cell r="DX283" t="str">
            <v>внутренние</v>
          </cell>
          <cell r="EE283">
            <v>68</v>
          </cell>
          <cell r="EF283">
            <v>49.3</v>
          </cell>
          <cell r="EG283">
            <v>84</v>
          </cell>
          <cell r="EH283">
            <v>403.2</v>
          </cell>
          <cell r="EI283">
            <v>14.28</v>
          </cell>
          <cell r="EK283">
            <v>5.58</v>
          </cell>
          <cell r="EL283">
            <v>30.6</v>
          </cell>
          <cell r="EM283">
            <v>29.92</v>
          </cell>
          <cell r="EN283">
            <v>14.3</v>
          </cell>
          <cell r="EO283">
            <v>21.6</v>
          </cell>
          <cell r="EP283">
            <v>16</v>
          </cell>
          <cell r="EQ283">
            <v>220</v>
          </cell>
          <cell r="ER283">
            <v>0.87</v>
          </cell>
          <cell r="ES283" t="str">
            <v>на 1-м этаже</v>
          </cell>
          <cell r="ET283" t="str">
            <v>Переносной</v>
          </cell>
          <cell r="EU283">
            <v>0</v>
          </cell>
          <cell r="EV283">
            <v>1</v>
          </cell>
          <cell r="EW283">
            <v>0</v>
          </cell>
          <cell r="EX283">
            <v>0</v>
          </cell>
          <cell r="EY283">
            <v>0</v>
          </cell>
          <cell r="FH283">
            <v>0</v>
          </cell>
          <cell r="FI283">
            <v>4</v>
          </cell>
        </row>
        <row r="284">
          <cell r="A284">
            <v>28278</v>
          </cell>
          <cell r="B284" t="str">
            <v>Цюрупы ул. д. 22 к. 2</v>
          </cell>
          <cell r="C284" t="str">
            <v>Цюрупы ул.</v>
          </cell>
          <cell r="D284">
            <v>22</v>
          </cell>
          <cell r="E284">
            <v>2</v>
          </cell>
          <cell r="F284" t="str">
            <v>Протокол общего собрания собственников</v>
          </cell>
          <cell r="I284" t="str">
            <v>-</v>
          </cell>
          <cell r="K284" t="str">
            <v>-</v>
          </cell>
          <cell r="L284" t="str">
            <v>договор</v>
          </cell>
          <cell r="M284" t="str">
            <v>за счет регионального оператора</v>
          </cell>
          <cell r="N284">
            <v>1961</v>
          </cell>
          <cell r="O284">
            <v>1961</v>
          </cell>
          <cell r="P284" t="str">
            <v>II-18</v>
          </cell>
          <cell r="Q284" t="str">
            <v>МКД</v>
          </cell>
          <cell r="R284">
            <v>9</v>
          </cell>
          <cell r="S284">
            <v>9</v>
          </cell>
          <cell r="T284">
            <v>1</v>
          </cell>
          <cell r="U284">
            <v>1</v>
          </cell>
          <cell r="W284">
            <v>72</v>
          </cell>
          <cell r="X284">
            <v>72</v>
          </cell>
          <cell r="Y284">
            <v>0</v>
          </cell>
          <cell r="Z284">
            <v>0</v>
          </cell>
          <cell r="AA284">
            <v>18</v>
          </cell>
          <cell r="AB284">
            <v>19</v>
          </cell>
          <cell r="AC284">
            <v>1</v>
          </cell>
          <cell r="AD284">
            <v>24</v>
          </cell>
          <cell r="AE284">
            <v>0</v>
          </cell>
          <cell r="AF284">
            <v>1</v>
          </cell>
          <cell r="AG284">
            <v>1</v>
          </cell>
          <cell r="AH284">
            <v>2555.5</v>
          </cell>
          <cell r="AI284">
            <v>2555.5</v>
          </cell>
          <cell r="AJ284">
            <v>0</v>
          </cell>
          <cell r="AK284">
            <v>1133.4000000000001</v>
          </cell>
          <cell r="AL284">
            <v>393.2</v>
          </cell>
          <cell r="AM284">
            <v>338</v>
          </cell>
          <cell r="AN284">
            <v>3</v>
          </cell>
          <cell r="AP284">
            <v>396.2</v>
          </cell>
          <cell r="AQ284">
            <v>86.86999999999999</v>
          </cell>
          <cell r="AR284">
            <v>254.13</v>
          </cell>
          <cell r="AS284">
            <v>4.8</v>
          </cell>
          <cell r="AT284" t="str">
            <v>Блочные</v>
          </cell>
          <cell r="AU284" t="str">
            <v>рулонная</v>
          </cell>
          <cell r="AV284">
            <v>72</v>
          </cell>
          <cell r="AZ284" t="str">
            <v>нет</v>
          </cell>
          <cell r="BA284" t="str">
            <v>-</v>
          </cell>
          <cell r="BB284" t="str">
            <v>-</v>
          </cell>
          <cell r="BC284" t="str">
            <v>-</v>
          </cell>
          <cell r="BD284" t="str">
            <v>-</v>
          </cell>
          <cell r="BE284" t="str">
            <v>-</v>
          </cell>
          <cell r="BF284" t="str">
            <v>-</v>
          </cell>
          <cell r="BG284" t="str">
            <v>-</v>
          </cell>
          <cell r="BH284" t="str">
            <v>-</v>
          </cell>
          <cell r="BI284" t="str">
            <v>-</v>
          </cell>
          <cell r="BJ284" t="str">
            <v>-</v>
          </cell>
          <cell r="BK284" t="str">
            <v>-</v>
          </cell>
          <cell r="BL284" t="str">
            <v>-</v>
          </cell>
          <cell r="BM284" t="str">
            <v>-</v>
          </cell>
          <cell r="BN284" t="str">
            <v>-</v>
          </cell>
          <cell r="BO284" t="str">
            <v>-</v>
          </cell>
          <cell r="BP284" t="str">
            <v>-</v>
          </cell>
          <cell r="BQ284" t="str">
            <v>ленточный</v>
          </cell>
          <cell r="BS284" t="str">
            <v>Железобетонные</v>
          </cell>
          <cell r="BT284">
            <v>3774</v>
          </cell>
          <cell r="BU284">
            <v>2</v>
          </cell>
          <cell r="BV284" t="str">
            <v>Панельные</v>
          </cell>
          <cell r="BW284">
            <v>3713</v>
          </cell>
          <cell r="BX284">
            <v>935</v>
          </cell>
          <cell r="BY284">
            <v>735</v>
          </cell>
          <cell r="BZ284">
            <v>0</v>
          </cell>
          <cell r="CA284" t="str">
            <v>вентилируемый фасад</v>
          </cell>
          <cell r="CB284">
            <v>1713</v>
          </cell>
          <cell r="CC284">
            <v>1849</v>
          </cell>
          <cell r="CD284">
            <v>1</v>
          </cell>
          <cell r="CE284">
            <v>436</v>
          </cell>
          <cell r="CF284" t="str">
            <v>не скатная</v>
          </cell>
          <cell r="CG284">
            <v>84</v>
          </cell>
          <cell r="CH284">
            <v>58.8</v>
          </cell>
          <cell r="CI284">
            <v>396.2</v>
          </cell>
          <cell r="CJ284" t="str">
            <v>На лестничной клетке</v>
          </cell>
          <cell r="CK284">
            <v>1</v>
          </cell>
          <cell r="CL284">
            <v>23.669999999999998</v>
          </cell>
          <cell r="CM284">
            <v>4</v>
          </cell>
          <cell r="CR284">
            <v>1.2</v>
          </cell>
          <cell r="CZ284">
            <v>1</v>
          </cell>
          <cell r="DA284">
            <v>1</v>
          </cell>
          <cell r="DB284">
            <v>189</v>
          </cell>
          <cell r="DC284">
            <v>2356</v>
          </cell>
          <cell r="DD284">
            <v>61</v>
          </cell>
          <cell r="DE284">
            <v>947</v>
          </cell>
          <cell r="DF284">
            <v>0</v>
          </cell>
          <cell r="DG284">
            <v>0</v>
          </cell>
          <cell r="DH284">
            <v>1</v>
          </cell>
          <cell r="DI284">
            <v>198</v>
          </cell>
          <cell r="DK284">
            <v>118</v>
          </cell>
          <cell r="DL284">
            <v>850</v>
          </cell>
          <cell r="DM284">
            <v>72</v>
          </cell>
          <cell r="DO284">
            <v>702</v>
          </cell>
          <cell r="DQ284">
            <v>340</v>
          </cell>
          <cell r="DR284">
            <v>491</v>
          </cell>
          <cell r="DS284">
            <v>81</v>
          </cell>
          <cell r="DT284">
            <v>8</v>
          </cell>
          <cell r="DU284">
            <v>8</v>
          </cell>
          <cell r="DV284">
            <v>8</v>
          </cell>
          <cell r="DW284">
            <v>0</v>
          </cell>
          <cell r="DX284" t="str">
            <v>внутренние</v>
          </cell>
          <cell r="EE284">
            <v>9</v>
          </cell>
          <cell r="EF284">
            <v>26.9</v>
          </cell>
          <cell r="EG284">
            <v>22</v>
          </cell>
          <cell r="EH284">
            <v>105.6</v>
          </cell>
          <cell r="EI284">
            <v>0</v>
          </cell>
          <cell r="EK284">
            <v>2.79</v>
          </cell>
          <cell r="EL284">
            <v>2.16</v>
          </cell>
          <cell r="EM284">
            <v>21.78</v>
          </cell>
          <cell r="EN284">
            <v>7.8000000000000007</v>
          </cell>
          <cell r="EO284">
            <v>3.8</v>
          </cell>
          <cell r="EP284">
            <v>14.6</v>
          </cell>
          <cell r="EQ284">
            <v>136</v>
          </cell>
          <cell r="ER284">
            <v>0.54</v>
          </cell>
          <cell r="ES284" t="str">
            <v>в подвале</v>
          </cell>
          <cell r="ET284" t="str">
            <v>Переносной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FH284">
            <v>0</v>
          </cell>
          <cell r="FI284">
            <v>2</v>
          </cell>
        </row>
        <row r="285">
          <cell r="A285">
            <v>28280</v>
          </cell>
          <cell r="B285" t="str">
            <v>Цюрупы ул. д. 24 к. 2</v>
          </cell>
          <cell r="C285" t="str">
            <v>Цюрупы ул.</v>
          </cell>
          <cell r="D285">
            <v>24</v>
          </cell>
          <cell r="E285">
            <v>2</v>
          </cell>
          <cell r="F285" t="str">
            <v>Протокол общего собрания собственников</v>
          </cell>
          <cell r="I285" t="str">
            <v>-</v>
          </cell>
          <cell r="K285" t="str">
            <v>-</v>
          </cell>
          <cell r="L285" t="str">
            <v>договор</v>
          </cell>
          <cell r="M285" t="str">
            <v>за счет регионального оператора</v>
          </cell>
          <cell r="N285">
            <v>1961</v>
          </cell>
          <cell r="O285">
            <v>1961</v>
          </cell>
          <cell r="P285" t="str">
            <v>II-18</v>
          </cell>
          <cell r="Q285" t="str">
            <v>МКД</v>
          </cell>
          <cell r="R285">
            <v>9</v>
          </cell>
          <cell r="S285">
            <v>9</v>
          </cell>
          <cell r="T285">
            <v>1</v>
          </cell>
          <cell r="U285">
            <v>1</v>
          </cell>
          <cell r="W285">
            <v>72</v>
          </cell>
          <cell r="X285">
            <v>71</v>
          </cell>
          <cell r="Y285">
            <v>1</v>
          </cell>
          <cell r="Z285">
            <v>0</v>
          </cell>
          <cell r="AA285">
            <v>18</v>
          </cell>
          <cell r="AB285">
            <v>19</v>
          </cell>
          <cell r="AC285">
            <v>1</v>
          </cell>
          <cell r="AD285">
            <v>24</v>
          </cell>
          <cell r="AE285">
            <v>0</v>
          </cell>
          <cell r="AF285">
            <v>1</v>
          </cell>
          <cell r="AG285">
            <v>1</v>
          </cell>
          <cell r="AH285">
            <v>2560.6999999999989</v>
          </cell>
          <cell r="AI285">
            <v>2523.4999999999991</v>
          </cell>
          <cell r="AJ285">
            <v>37.200000000000003</v>
          </cell>
          <cell r="AK285">
            <v>1185.4000000000001</v>
          </cell>
          <cell r="AL285">
            <v>393.2</v>
          </cell>
          <cell r="AM285">
            <v>393</v>
          </cell>
          <cell r="AN285">
            <v>246</v>
          </cell>
          <cell r="AP285">
            <v>396.2</v>
          </cell>
          <cell r="AQ285">
            <v>100.07000000000001</v>
          </cell>
          <cell r="AR285">
            <v>292.93</v>
          </cell>
          <cell r="AS285">
            <v>4.8</v>
          </cell>
          <cell r="AT285" t="str">
            <v>Блочные</v>
          </cell>
          <cell r="AU285" t="str">
            <v>рулонная</v>
          </cell>
          <cell r="AV285">
            <v>71</v>
          </cell>
          <cell r="AZ285" t="str">
            <v>нет</v>
          </cell>
          <cell r="BA285" t="str">
            <v>-</v>
          </cell>
          <cell r="BB285" t="str">
            <v>-</v>
          </cell>
          <cell r="BC285" t="str">
            <v>-</v>
          </cell>
          <cell r="BD285" t="str">
            <v>-</v>
          </cell>
          <cell r="BE285" t="str">
            <v>-</v>
          </cell>
          <cell r="BF285" t="str">
            <v>-</v>
          </cell>
          <cell r="BG285" t="str">
            <v>-</v>
          </cell>
          <cell r="BH285" t="str">
            <v>-</v>
          </cell>
          <cell r="BI285" t="str">
            <v>-</v>
          </cell>
          <cell r="BJ285" t="str">
            <v>-</v>
          </cell>
          <cell r="BK285" t="str">
            <v>-</v>
          </cell>
          <cell r="BL285" t="str">
            <v>-</v>
          </cell>
          <cell r="BM285" t="str">
            <v>-</v>
          </cell>
          <cell r="BN285" t="str">
            <v>-</v>
          </cell>
          <cell r="BO285" t="str">
            <v>-</v>
          </cell>
          <cell r="BP285" t="str">
            <v>-</v>
          </cell>
          <cell r="BQ285" t="str">
            <v>ленточный</v>
          </cell>
          <cell r="BS285" t="str">
            <v>Железобетонные</v>
          </cell>
          <cell r="BT285">
            <v>3774</v>
          </cell>
          <cell r="BU285">
            <v>2</v>
          </cell>
          <cell r="BV285" t="str">
            <v>Панельные</v>
          </cell>
          <cell r="BW285">
            <v>3713</v>
          </cell>
          <cell r="BX285">
            <v>935</v>
          </cell>
          <cell r="BY285">
            <v>735</v>
          </cell>
          <cell r="BZ285">
            <v>0</v>
          </cell>
          <cell r="CA285" t="str">
            <v>облицованный плиткой</v>
          </cell>
          <cell r="CB285">
            <v>1713</v>
          </cell>
          <cell r="CC285">
            <v>1849</v>
          </cell>
          <cell r="CD285">
            <v>1</v>
          </cell>
          <cell r="CE285">
            <v>480</v>
          </cell>
          <cell r="CF285" t="str">
            <v>не скатная</v>
          </cell>
          <cell r="CG285">
            <v>84</v>
          </cell>
          <cell r="CH285">
            <v>58.8</v>
          </cell>
          <cell r="CI285">
            <v>396.2</v>
          </cell>
          <cell r="CJ285" t="str">
            <v>На лестничной клетке</v>
          </cell>
          <cell r="CK285">
            <v>1</v>
          </cell>
          <cell r="CL285">
            <v>23.669999999999998</v>
          </cell>
          <cell r="CM285">
            <v>4</v>
          </cell>
          <cell r="CR285">
            <v>1.4</v>
          </cell>
          <cell r="CZ285">
            <v>1</v>
          </cell>
          <cell r="DA285">
            <v>1</v>
          </cell>
          <cell r="DB285">
            <v>189</v>
          </cell>
          <cell r="DC285">
            <v>2356</v>
          </cell>
          <cell r="DD285">
            <v>61</v>
          </cell>
          <cell r="DE285">
            <v>947</v>
          </cell>
          <cell r="DF285">
            <v>0</v>
          </cell>
          <cell r="DG285">
            <v>0</v>
          </cell>
          <cell r="DH285">
            <v>1</v>
          </cell>
          <cell r="DI285">
            <v>198</v>
          </cell>
          <cell r="DK285">
            <v>118</v>
          </cell>
          <cell r="DL285">
            <v>850</v>
          </cell>
          <cell r="DM285">
            <v>71</v>
          </cell>
          <cell r="DO285">
            <v>702</v>
          </cell>
          <cell r="DQ285">
            <v>340</v>
          </cell>
          <cell r="DR285">
            <v>491</v>
          </cell>
          <cell r="DS285">
            <v>81</v>
          </cell>
          <cell r="DT285">
            <v>8</v>
          </cell>
          <cell r="DU285">
            <v>8</v>
          </cell>
          <cell r="DV285">
            <v>8</v>
          </cell>
          <cell r="DW285">
            <v>0</v>
          </cell>
          <cell r="DX285" t="str">
            <v>внутренние</v>
          </cell>
          <cell r="EE285">
            <v>9</v>
          </cell>
          <cell r="EF285">
            <v>26.9</v>
          </cell>
          <cell r="EG285">
            <v>22</v>
          </cell>
          <cell r="EH285">
            <v>105.6</v>
          </cell>
          <cell r="EI285">
            <v>0</v>
          </cell>
          <cell r="EK285">
            <v>2.79</v>
          </cell>
          <cell r="EL285">
            <v>2.16</v>
          </cell>
          <cell r="EM285">
            <v>21.78</v>
          </cell>
          <cell r="EN285">
            <v>7.8000000000000007</v>
          </cell>
          <cell r="EO285">
            <v>3.8</v>
          </cell>
          <cell r="EP285">
            <v>14.6</v>
          </cell>
          <cell r="EQ285">
            <v>124</v>
          </cell>
          <cell r="ER285">
            <v>0.49</v>
          </cell>
          <cell r="ES285" t="str">
            <v>в подвале</v>
          </cell>
          <cell r="ET285" t="str">
            <v>Переносной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FH285">
            <v>0</v>
          </cell>
          <cell r="FI285">
            <v>2</v>
          </cell>
        </row>
        <row r="286">
          <cell r="A286">
            <v>28282</v>
          </cell>
          <cell r="B286" t="str">
            <v>Цюрупы ул. д. 26 к. 2</v>
          </cell>
          <cell r="C286" t="str">
            <v>Цюрупы ул.</v>
          </cell>
          <cell r="D286">
            <v>26</v>
          </cell>
          <cell r="E286">
            <v>2</v>
          </cell>
          <cell r="F286" t="str">
            <v>Протокол общего собрания собственников</v>
          </cell>
          <cell r="I286" t="str">
            <v>-</v>
          </cell>
          <cell r="K286" t="str">
            <v>-</v>
          </cell>
          <cell r="L286" t="str">
            <v>договор</v>
          </cell>
          <cell r="M286" t="str">
            <v>за счет регионального оператора</v>
          </cell>
          <cell r="N286">
            <v>1962</v>
          </cell>
          <cell r="O286">
            <v>1962</v>
          </cell>
          <cell r="P286" t="str">
            <v>II-18</v>
          </cell>
          <cell r="Q286" t="str">
            <v>МКД</v>
          </cell>
          <cell r="R286">
            <v>9</v>
          </cell>
          <cell r="S286">
            <v>9</v>
          </cell>
          <cell r="T286">
            <v>1</v>
          </cell>
          <cell r="U286">
            <v>1</v>
          </cell>
          <cell r="W286">
            <v>72</v>
          </cell>
          <cell r="X286">
            <v>71</v>
          </cell>
          <cell r="Y286">
            <v>1</v>
          </cell>
          <cell r="Z286">
            <v>0</v>
          </cell>
          <cell r="AA286">
            <v>18</v>
          </cell>
          <cell r="AB286">
            <v>19</v>
          </cell>
          <cell r="AC286">
            <v>1</v>
          </cell>
          <cell r="AD286">
            <v>24</v>
          </cell>
          <cell r="AE286">
            <v>0</v>
          </cell>
          <cell r="AF286">
            <v>1</v>
          </cell>
          <cell r="AG286">
            <v>1</v>
          </cell>
          <cell r="AH286">
            <v>2598.6000000000008</v>
          </cell>
          <cell r="AI286">
            <v>2566.5000000000009</v>
          </cell>
          <cell r="AJ286">
            <v>32.1</v>
          </cell>
          <cell r="AK286">
            <v>1174.5999999999999</v>
          </cell>
          <cell r="AL286">
            <v>393.2</v>
          </cell>
          <cell r="AM286">
            <v>194</v>
          </cell>
          <cell r="AN286">
            <v>189</v>
          </cell>
          <cell r="AP286">
            <v>395.8</v>
          </cell>
          <cell r="AQ286">
            <v>95.17</v>
          </cell>
          <cell r="AR286">
            <v>287.83</v>
          </cell>
          <cell r="AS286">
            <v>4.8</v>
          </cell>
          <cell r="AT286" t="str">
            <v>Блочные</v>
          </cell>
          <cell r="AU286" t="str">
            <v>рулонная</v>
          </cell>
          <cell r="AV286">
            <v>71</v>
          </cell>
          <cell r="AZ286" t="str">
            <v>нет</v>
          </cell>
          <cell r="BA286" t="str">
            <v>-</v>
          </cell>
          <cell r="BB286" t="str">
            <v>-</v>
          </cell>
          <cell r="BC286" t="str">
            <v>-</v>
          </cell>
          <cell r="BD286" t="str">
            <v>-</v>
          </cell>
          <cell r="BE286" t="str">
            <v>-</v>
          </cell>
          <cell r="BF286" t="str">
            <v>-</v>
          </cell>
          <cell r="BG286" t="str">
            <v>-</v>
          </cell>
          <cell r="BH286" t="str">
            <v>-</v>
          </cell>
          <cell r="BI286" t="str">
            <v>-</v>
          </cell>
          <cell r="BJ286" t="str">
            <v>-</v>
          </cell>
          <cell r="BK286" t="str">
            <v>-</v>
          </cell>
          <cell r="BL286" t="str">
            <v>-</v>
          </cell>
          <cell r="BM286" t="str">
            <v>-</v>
          </cell>
          <cell r="BN286" t="str">
            <v>-</v>
          </cell>
          <cell r="BO286" t="str">
            <v>-</v>
          </cell>
          <cell r="BP286" t="str">
            <v>-</v>
          </cell>
          <cell r="BQ286" t="str">
            <v>ленточный</v>
          </cell>
          <cell r="BS286" t="str">
            <v>Железобетонные</v>
          </cell>
          <cell r="BT286">
            <v>3774</v>
          </cell>
          <cell r="BU286">
            <v>2</v>
          </cell>
          <cell r="BV286" t="str">
            <v>Панельные</v>
          </cell>
          <cell r="BW286">
            <v>3713</v>
          </cell>
          <cell r="BX286">
            <v>935</v>
          </cell>
          <cell r="BY286">
            <v>735</v>
          </cell>
          <cell r="BZ286">
            <v>0</v>
          </cell>
          <cell r="CA286" t="str">
            <v>вентилируемый фасад</v>
          </cell>
          <cell r="CB286">
            <v>1713</v>
          </cell>
          <cell r="CC286">
            <v>1849</v>
          </cell>
          <cell r="CD286">
            <v>1</v>
          </cell>
          <cell r="CE286">
            <v>435</v>
          </cell>
          <cell r="CF286" t="str">
            <v>не скатная</v>
          </cell>
          <cell r="CG286">
            <v>84</v>
          </cell>
          <cell r="CH286">
            <v>58.8</v>
          </cell>
          <cell r="CI286">
            <v>395.8</v>
          </cell>
          <cell r="CJ286" t="str">
            <v>На лестничной клетке</v>
          </cell>
          <cell r="CK286">
            <v>1</v>
          </cell>
          <cell r="CL286">
            <v>23.669999999999998</v>
          </cell>
          <cell r="CM286">
            <v>4</v>
          </cell>
          <cell r="CR286">
            <v>1.5</v>
          </cell>
          <cell r="CZ286">
            <v>1</v>
          </cell>
          <cell r="DA286">
            <v>1</v>
          </cell>
          <cell r="DB286">
            <v>189</v>
          </cell>
          <cell r="DC286">
            <v>2356</v>
          </cell>
          <cell r="DD286">
            <v>61</v>
          </cell>
          <cell r="DE286">
            <v>947</v>
          </cell>
          <cell r="DF286">
            <v>0</v>
          </cell>
          <cell r="DG286">
            <v>0</v>
          </cell>
          <cell r="DH286">
            <v>1</v>
          </cell>
          <cell r="DI286">
            <v>198</v>
          </cell>
          <cell r="DK286">
            <v>118</v>
          </cell>
          <cell r="DL286">
            <v>850</v>
          </cell>
          <cell r="DM286">
            <v>71</v>
          </cell>
          <cell r="DO286">
            <v>702</v>
          </cell>
          <cell r="DQ286">
            <v>340</v>
          </cell>
          <cell r="DR286">
            <v>491</v>
          </cell>
          <cell r="DS286">
            <v>81</v>
          </cell>
          <cell r="DT286">
            <v>8</v>
          </cell>
          <cell r="DU286">
            <v>8</v>
          </cell>
          <cell r="DV286">
            <v>8</v>
          </cell>
          <cell r="DW286">
            <v>0</v>
          </cell>
          <cell r="DX286" t="str">
            <v>внутренние</v>
          </cell>
          <cell r="EE286">
            <v>9</v>
          </cell>
          <cell r="EF286">
            <v>26.9</v>
          </cell>
          <cell r="EG286">
            <v>22</v>
          </cell>
          <cell r="EH286">
            <v>105.6</v>
          </cell>
          <cell r="EI286">
            <v>0</v>
          </cell>
          <cell r="EK286">
            <v>2.79</v>
          </cell>
          <cell r="EL286">
            <v>2.16</v>
          </cell>
          <cell r="EM286">
            <v>21.78</v>
          </cell>
          <cell r="EN286">
            <v>7.8000000000000007</v>
          </cell>
          <cell r="EO286">
            <v>3.8</v>
          </cell>
          <cell r="EP286">
            <v>9.8000000000000007</v>
          </cell>
          <cell r="EQ286">
            <v>124</v>
          </cell>
          <cell r="ER286">
            <v>0.49</v>
          </cell>
          <cell r="ES286" t="str">
            <v>в подвале</v>
          </cell>
          <cell r="ET286" t="str">
            <v>Переносной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FH286">
            <v>0</v>
          </cell>
          <cell r="FI286">
            <v>2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:M284" totalsRowShown="0" headerRowDxfId="13">
  <autoFilter ref="A1:M284"/>
  <tableColumns count="13">
    <tableColumn id="1" name="УНОМ" dataDxfId="12" dataCellStyle="Обычный 3"/>
    <tableColumn id="15" name="УК" dataDxfId="11" dataCellStyle="Обычный 3"/>
    <tableColumn id="16" name="Субсидируется - С, Не субсидируется - Н" dataDxfId="10" dataCellStyle="Обычный 3"/>
    <tableColumn id="2" name="Улица" dataDxfId="9"/>
    <tableColumn id="3" name="№ дома" dataDxfId="8"/>
    <tableColumn id="4" name="корп./стр." dataDxfId="7"/>
    <tableColumn id="5" name="S жил. пом. по БТИ (Экспликация)" dataDxfId="6"/>
    <tableColumn id="13" name="S жил. пом. по расчету субсидии" dataDxfId="5">
      <calculatedColumnFormula>G2</calculatedColumnFormula>
    </tableColumn>
    <tableColumn id="11" name="ПНТ период: январь-июнь 2016 г." dataDxfId="4"/>
    <tableColumn id="17" name="ПНТ период: июль-декабрь 2016 г." dataDxfId="3"/>
    <tableColumn id="12" name="ПНР субсидируемые дома" dataDxfId="2">
      <calculatedColumnFormula>IF(C2="С",(G2*I2*6+G2*J2*6),0)</calculatedColumnFormula>
    </tableColumn>
    <tableColumn id="14" name="ПНР (дома в управлении)" dataDxfId="1">
      <calculatedColumnFormula>IF(B2="ГБУ",(G2*I2*6+G2*J2*6),0)</calculatedColumnFormula>
    </tableColumn>
    <tableColumn id="10" name="ПНР (все дома)" dataDxfId="0">
      <calculatedColumnFormula>ROUND(G2*I2*6,2)+ROUND(G2*J2*6,2)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2:I198"/>
  <sheetViews>
    <sheetView tabSelected="1" view="pageBreakPreview" zoomScale="70" zoomScaleNormal="70" zoomScaleSheetLayoutView="70" workbookViewId="0">
      <selection activeCell="F3" sqref="F3"/>
    </sheetView>
  </sheetViews>
  <sheetFormatPr defaultRowHeight="15" x14ac:dyDescent="0.25"/>
  <cols>
    <col min="1" max="1" width="7.28515625" style="3" customWidth="1"/>
    <col min="2" max="2" width="34.42578125" style="4" customWidth="1"/>
    <col min="3" max="3" width="5.140625" style="5" customWidth="1"/>
    <col min="4" max="4" width="27.5703125" style="158" customWidth="1"/>
    <col min="5" max="5" width="14.140625" style="5" customWidth="1"/>
    <col min="6" max="6" width="15.5703125" style="5" customWidth="1"/>
    <col min="7" max="7" width="14.5703125" style="5" customWidth="1"/>
    <col min="8" max="8" width="17.42578125" style="5" customWidth="1"/>
    <col min="9" max="16384" width="9.140625" style="5"/>
  </cols>
  <sheetData>
    <row r="2" spans="1:9" x14ac:dyDescent="0.25">
      <c r="E2" s="130" t="s">
        <v>1099</v>
      </c>
    </row>
    <row r="3" spans="1:9" x14ac:dyDescent="0.25">
      <c r="F3" s="248" t="s">
        <v>1182</v>
      </c>
    </row>
    <row r="4" spans="1:9" ht="61.5" customHeight="1" x14ac:dyDescent="0.25">
      <c r="A4" s="221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21"/>
      <c r="C4" s="221"/>
      <c r="D4" s="221"/>
      <c r="E4" s="221"/>
      <c r="F4" s="221"/>
      <c r="G4" s="221"/>
      <c r="H4" s="221"/>
    </row>
    <row r="5" spans="1:9" ht="18.75" x14ac:dyDescent="0.25">
      <c r="A5" s="221"/>
      <c r="B5" s="131" t="s">
        <v>875</v>
      </c>
      <c r="C5" s="221"/>
      <c r="D5" s="221"/>
      <c r="E5" s="221"/>
      <c r="F5" s="221"/>
      <c r="G5" s="221"/>
      <c r="H5" s="221"/>
    </row>
    <row r="6" spans="1:9" x14ac:dyDescent="0.25">
      <c r="A6" s="222"/>
      <c r="B6" s="139">
        <f>SUMIF(объемы!$B$5:$B$286,$F$3,объемы!$A$5:$A$286)</f>
        <v>4132</v>
      </c>
      <c r="C6" s="223"/>
      <c r="D6" s="224"/>
      <c r="E6" s="223"/>
      <c r="F6" s="223"/>
      <c r="G6" s="223"/>
      <c r="H6" s="223"/>
    </row>
    <row r="7" spans="1:9" s="134" customFormat="1" x14ac:dyDescent="0.25">
      <c r="A7" s="225"/>
      <c r="B7" s="133"/>
      <c r="C7" s="226"/>
      <c r="D7" s="227"/>
      <c r="E7" s="226"/>
      <c r="F7" s="226"/>
      <c r="G7" s="226"/>
      <c r="H7" s="226"/>
    </row>
    <row r="8" spans="1:9" ht="81.75" customHeight="1" x14ac:dyDescent="0.25">
      <c r="A8" s="228" t="s">
        <v>0</v>
      </c>
      <c r="B8" s="229" t="s">
        <v>1</v>
      </c>
      <c r="C8" s="230" t="s">
        <v>2</v>
      </c>
      <c r="D8" s="231"/>
      <c r="E8" s="228" t="s">
        <v>3</v>
      </c>
      <c r="F8" s="228" t="s">
        <v>4</v>
      </c>
      <c r="G8" s="228" t="s">
        <v>5</v>
      </c>
      <c r="H8" s="228" t="s">
        <v>6</v>
      </c>
    </row>
    <row r="9" spans="1:9" x14ac:dyDescent="0.25">
      <c r="A9" s="249" t="s">
        <v>7</v>
      </c>
      <c r="B9" s="249"/>
      <c r="C9" s="249"/>
      <c r="D9" s="249"/>
      <c r="E9" s="249"/>
      <c r="F9" s="249"/>
      <c r="G9" s="249"/>
      <c r="H9" s="232">
        <f>H10+H11+H43+H47+H110+H140+H152+H156+H161+H166+H170+H174+H175+H176+H179+H183</f>
        <v>565.27</v>
      </c>
    </row>
    <row r="10" spans="1:9" ht="30" x14ac:dyDescent="0.25">
      <c r="A10" s="233">
        <v>1</v>
      </c>
      <c r="B10" s="229" t="s">
        <v>22</v>
      </c>
      <c r="C10" s="140"/>
      <c r="D10" s="141"/>
      <c r="E10" s="234"/>
      <c r="F10" s="234"/>
      <c r="G10" s="235"/>
      <c r="H10" s="236">
        <f>'план 2'!L10</f>
        <v>131.99</v>
      </c>
    </row>
    <row r="11" spans="1:9" ht="26.25" customHeight="1" x14ac:dyDescent="0.25">
      <c r="A11" s="233">
        <v>2</v>
      </c>
      <c r="B11" s="237" t="s">
        <v>214</v>
      </c>
      <c r="C11" s="140"/>
      <c r="D11" s="141"/>
      <c r="E11" s="234"/>
      <c r="F11" s="234"/>
      <c r="G11" s="235"/>
      <c r="H11" s="238">
        <f>H12+H13+H14+H15+H16+H17+H20+H21+H32+H36+H39+H40+H41+H42</f>
        <v>134.35000000000002</v>
      </c>
      <c r="I11" s="216"/>
    </row>
    <row r="12" spans="1:9" ht="38.25" customHeight="1" x14ac:dyDescent="0.25">
      <c r="A12" s="233" t="s">
        <v>8</v>
      </c>
      <c r="B12" s="229" t="s">
        <v>23</v>
      </c>
      <c r="C12" s="144">
        <f>IF('план 2'!C12=0,"",'план 2'!C12)</f>
        <v>1</v>
      </c>
      <c r="D12" s="145" t="str">
        <f>'план 2'!D12</f>
        <v>раз в день</v>
      </c>
      <c r="E12" s="239" t="str">
        <f>'план 2'!E12</f>
        <v>кв. м</v>
      </c>
      <c r="F12" s="240">
        <f>IF(D12="работа не выполняется","",'план 2'!F12)</f>
        <v>121.42</v>
      </c>
      <c r="G12" s="240">
        <f>IF(D12="работа не выполняется","",'план 2'!G12)</f>
        <v>1.57</v>
      </c>
      <c r="H12" s="240">
        <f>'план 2'!L12</f>
        <v>69.77</v>
      </c>
    </row>
    <row r="13" spans="1:9" ht="40.5" customHeight="1" x14ac:dyDescent="0.25">
      <c r="A13" s="233" t="s">
        <v>9</v>
      </c>
      <c r="B13" s="229" t="s">
        <v>24</v>
      </c>
      <c r="C13" s="146">
        <f>IF('план 2'!C13=0,"",'план 2'!C13)</f>
        <v>2</v>
      </c>
      <c r="D13" s="147" t="str">
        <f>'план 2'!D13</f>
        <v>раз в неделю</v>
      </c>
      <c r="E13" s="239" t="str">
        <f>'план 2'!E13</f>
        <v>кв. м</v>
      </c>
      <c r="F13" s="240">
        <f>IF(D13="работа не выполняется","",'план 2'!F13)</f>
        <v>181.57999999999998</v>
      </c>
      <c r="G13" s="240">
        <f>IF(D13="работа не выполняется","",'план 2'!G13)</f>
        <v>1.2</v>
      </c>
      <c r="H13" s="240">
        <f>'план 2'!L13</f>
        <v>22.66</v>
      </c>
    </row>
    <row r="14" spans="1:9" ht="52.5" customHeight="1" x14ac:dyDescent="0.25">
      <c r="A14" s="233" t="s">
        <v>10</v>
      </c>
      <c r="B14" s="229" t="s">
        <v>313</v>
      </c>
      <c r="C14" s="146" t="str">
        <f>IF('план 2'!C14=0,"",'план 2'!C14)</f>
        <v/>
      </c>
      <c r="D14" s="160" t="str">
        <f>'план 2'!D14</f>
        <v>работа не выполняется</v>
      </c>
      <c r="E14" s="239" t="str">
        <f>'план 2'!E14</f>
        <v/>
      </c>
      <c r="F14" s="240" t="str">
        <f>IF(D14="работа не выполняется","",'план 2'!F14)</f>
        <v/>
      </c>
      <c r="G14" s="240" t="str">
        <f>IF(D14="работа не выполняется","",'план 2'!G14)</f>
        <v/>
      </c>
      <c r="H14" s="240">
        <f>'план 2'!L14</f>
        <v>0</v>
      </c>
    </row>
    <row r="15" spans="1:9" ht="40.5" customHeight="1" x14ac:dyDescent="0.25">
      <c r="A15" s="233" t="s">
        <v>11</v>
      </c>
      <c r="B15" s="229" t="s">
        <v>215</v>
      </c>
      <c r="C15" s="146" t="str">
        <f>IF('план 2'!C15=0,"",'план 2'!C15)</f>
        <v/>
      </c>
      <c r="D15" s="160" t="str">
        <f>'план 2'!D15</f>
        <v>работа не выполняется</v>
      </c>
      <c r="E15" s="239" t="str">
        <f>'план 2'!E15</f>
        <v/>
      </c>
      <c r="F15" s="240" t="str">
        <f>IF(D15="работа не выполняется","",'план 2'!F15)</f>
        <v/>
      </c>
      <c r="G15" s="240" t="str">
        <f>IF(D15="работа не выполняется","",'план 2'!G15)</f>
        <v/>
      </c>
      <c r="H15" s="162">
        <f>'план 2'!L15</f>
        <v>0</v>
      </c>
    </row>
    <row r="16" spans="1:9" ht="34.5" customHeight="1" x14ac:dyDescent="0.25">
      <c r="A16" s="233" t="s">
        <v>12</v>
      </c>
      <c r="B16" s="229" t="s">
        <v>25</v>
      </c>
      <c r="C16" s="146" t="str">
        <f>IF('план 2'!C16=0,"",'план 2'!C16)</f>
        <v/>
      </c>
      <c r="D16" s="160" t="str">
        <f>'план 2'!D16</f>
        <v>работа не выполняется</v>
      </c>
      <c r="E16" s="239" t="str">
        <f>'план 2'!E16</f>
        <v/>
      </c>
      <c r="F16" s="240" t="str">
        <f>IF(D16="работа не выполняется","",'план 2'!F16)</f>
        <v/>
      </c>
      <c r="G16" s="240" t="str">
        <f>IF(D16="работа не выполняется","",'план 2'!G16)</f>
        <v/>
      </c>
      <c r="H16" s="162">
        <f>'план 2'!L16</f>
        <v>0</v>
      </c>
    </row>
    <row r="17" spans="1:8" ht="40.5" customHeight="1" x14ac:dyDescent="0.25">
      <c r="A17" s="233" t="s">
        <v>15</v>
      </c>
      <c r="B17" s="229" t="s">
        <v>216</v>
      </c>
      <c r="C17" s="140"/>
      <c r="D17" s="141"/>
      <c r="E17" s="234"/>
      <c r="F17" s="241"/>
      <c r="G17" s="235"/>
      <c r="H17" s="242">
        <f>SUM(H18:H19)</f>
        <v>24.92</v>
      </c>
    </row>
    <row r="18" spans="1:8" ht="48" customHeight="1" x14ac:dyDescent="0.25">
      <c r="A18" s="233" t="s">
        <v>13</v>
      </c>
      <c r="B18" s="229" t="s">
        <v>217</v>
      </c>
      <c r="C18" s="146">
        <f>IF('план 2'!C18=0,"",'план 2'!C18)</f>
        <v>2</v>
      </c>
      <c r="D18" s="160" t="str">
        <f>'план 2'!D18</f>
        <v>раз в месяц</v>
      </c>
      <c r="E18" s="239" t="str">
        <f>'план 2'!E18</f>
        <v>кв. м</v>
      </c>
      <c r="F18" s="240">
        <f>IF(D18="работа не выполняется","",'план 2'!F18)</f>
        <v>121.42</v>
      </c>
      <c r="G18" s="240">
        <f>IF(D18="работа не выполняется","",'план 2'!G18)</f>
        <v>3.84</v>
      </c>
      <c r="H18" s="240">
        <f>'план 2'!L18</f>
        <v>11.19</v>
      </c>
    </row>
    <row r="19" spans="1:8" ht="42.75" customHeight="1" x14ac:dyDescent="0.25">
      <c r="A19" s="233" t="s">
        <v>14</v>
      </c>
      <c r="B19" s="229" t="s">
        <v>219</v>
      </c>
      <c r="C19" s="146">
        <f>IF('план 2'!C19=0,"",'план 2'!C19)</f>
        <v>2</v>
      </c>
      <c r="D19" s="160" t="str">
        <f>'план 2'!D19</f>
        <v>раз в месяц</v>
      </c>
      <c r="E19" s="239" t="str">
        <f>'план 2'!E19</f>
        <v>кв. м</v>
      </c>
      <c r="F19" s="240">
        <f>IF(D19="работа не выполняется","",'план 2'!F19)</f>
        <v>181.57999999999998</v>
      </c>
      <c r="G19" s="240">
        <f>IF(D19="работа не выполняется","",'план 2'!G19)</f>
        <v>3.15</v>
      </c>
      <c r="H19" s="240">
        <f>'план 2'!L19</f>
        <v>13.73</v>
      </c>
    </row>
    <row r="20" spans="1:8" ht="36.75" customHeight="1" x14ac:dyDescent="0.25">
      <c r="A20" s="233" t="s">
        <v>16</v>
      </c>
      <c r="B20" s="229" t="s">
        <v>26</v>
      </c>
      <c r="C20" s="146">
        <f>IF('план 2'!C20=0,"",'план 2'!C20)</f>
        <v>1</v>
      </c>
      <c r="D20" s="160" t="str">
        <f>'план 2'!D20</f>
        <v>раз в год</v>
      </c>
      <c r="E20" s="239" t="str">
        <f>'план 2'!E20</f>
        <v>кв. м</v>
      </c>
      <c r="F20" s="240">
        <f>IF(D20="работа не выполняется","",'план 2'!F20)</f>
        <v>22.1</v>
      </c>
      <c r="G20" s="240">
        <f>IF(D20="работа не выполняется","",'план 2'!G20)</f>
        <v>7.95</v>
      </c>
      <c r="H20" s="240">
        <f>'план 2'!L20</f>
        <v>0.18</v>
      </c>
    </row>
    <row r="21" spans="1:8" ht="32.25" customHeight="1" x14ac:dyDescent="0.25">
      <c r="A21" s="233" t="s">
        <v>17</v>
      </c>
      <c r="B21" s="229" t="s">
        <v>220</v>
      </c>
      <c r="C21" s="140"/>
      <c r="D21" s="141"/>
      <c r="E21" s="234"/>
      <c r="F21" s="241"/>
      <c r="G21" s="235"/>
      <c r="H21" s="242">
        <f>SUM(H22:H31)</f>
        <v>5.13</v>
      </c>
    </row>
    <row r="22" spans="1:8" ht="42" customHeight="1" x14ac:dyDescent="0.25">
      <c r="A22" s="233" t="s">
        <v>314</v>
      </c>
      <c r="B22" s="229" t="s">
        <v>221</v>
      </c>
      <c r="C22" s="146">
        <f>IF('план 2'!C22=0,"",'план 2'!C22)</f>
        <v>1</v>
      </c>
      <c r="D22" s="160" t="str">
        <f>'план 2'!D22</f>
        <v>раз в год</v>
      </c>
      <c r="E22" s="239" t="str">
        <f>'план 2'!E22</f>
        <v>кв. м</v>
      </c>
      <c r="F22" s="240">
        <f>IF(D22="работа не выполняется","",'план 2'!F22)</f>
        <v>1827.5</v>
      </c>
      <c r="G22" s="240">
        <f>IF(D22="работа не выполняется","",'план 2'!G22)</f>
        <v>2.65</v>
      </c>
      <c r="H22" s="240">
        <f>'план 2'!L22</f>
        <v>4.84</v>
      </c>
    </row>
    <row r="23" spans="1:8" ht="45" customHeight="1" x14ac:dyDescent="0.25">
      <c r="A23" s="233" t="s">
        <v>315</v>
      </c>
      <c r="B23" s="229" t="s">
        <v>222</v>
      </c>
      <c r="C23" s="146">
        <f>IF('план 2'!C23=0,"",'план 2'!C23)</f>
        <v>1</v>
      </c>
      <c r="D23" s="160" t="str">
        <f>'план 2'!D23</f>
        <v>раз в год</v>
      </c>
      <c r="E23" s="239" t="str">
        <f>'план 2'!E23</f>
        <v>шт.</v>
      </c>
      <c r="F23" s="240">
        <f>IF(D23="работа не выполняется","",'план 2'!F23)</f>
        <v>33</v>
      </c>
      <c r="G23" s="240">
        <f>IF(D23="работа не выполняется","",'план 2'!G23)</f>
        <v>1.66</v>
      </c>
      <c r="H23" s="240">
        <f>'план 2'!L23</f>
        <v>0.05</v>
      </c>
    </row>
    <row r="24" spans="1:8" ht="39.75" customHeight="1" x14ac:dyDescent="0.25">
      <c r="A24" s="233" t="s">
        <v>316</v>
      </c>
      <c r="B24" s="229" t="s">
        <v>223</v>
      </c>
      <c r="C24" s="146">
        <f>IF('план 2'!C24=0,"",'план 2'!C24)</f>
        <v>1</v>
      </c>
      <c r="D24" s="160" t="str">
        <f>'план 2'!D24</f>
        <v>раз в год</v>
      </c>
      <c r="E24" s="239" t="str">
        <f>'план 2'!E24</f>
        <v>кв. м</v>
      </c>
      <c r="F24" s="240">
        <f>IF(D24="работа не выполняется","",'план 2'!F24)</f>
        <v>28.799999999999997</v>
      </c>
      <c r="G24" s="240">
        <f>IF(D24="работа не выполняется","",'план 2'!G24)</f>
        <v>3.87</v>
      </c>
      <c r="H24" s="240">
        <f>'план 2'!L24</f>
        <v>0.11</v>
      </c>
    </row>
    <row r="25" spans="1:8" ht="34.5" customHeight="1" x14ac:dyDescent="0.25">
      <c r="A25" s="233" t="s">
        <v>317</v>
      </c>
      <c r="B25" s="229" t="s">
        <v>224</v>
      </c>
      <c r="C25" s="146">
        <f>IF('план 2'!C25=0,"",'план 2'!C25)</f>
        <v>2</v>
      </c>
      <c r="D25" s="160" t="str">
        <f>'план 2'!D25</f>
        <v>раз в год</v>
      </c>
      <c r="E25" s="239" t="str">
        <f>'план 2'!E25</f>
        <v>кв. м</v>
      </c>
      <c r="F25" s="240">
        <f>IF(D25="работа не выполняется","",'план 2'!F25)</f>
        <v>5.76</v>
      </c>
      <c r="G25" s="240">
        <f>IF(D25="работа не выполняется","",'план 2'!G25)</f>
        <v>3.85</v>
      </c>
      <c r="H25" s="240">
        <f>'план 2'!L25</f>
        <v>0.04</v>
      </c>
    </row>
    <row r="26" spans="1:8" ht="43.5" customHeight="1" x14ac:dyDescent="0.25">
      <c r="A26" s="233" t="s">
        <v>318</v>
      </c>
      <c r="B26" s="229" t="s">
        <v>225</v>
      </c>
      <c r="C26" s="146">
        <f>IF('план 2'!C26=0,"",'план 2'!C26)</f>
        <v>1</v>
      </c>
      <c r="D26" s="160" t="str">
        <f>'план 2'!D26</f>
        <v>раз в год</v>
      </c>
      <c r="E26" s="239" t="str">
        <f>'план 2'!E26</f>
        <v>кв. м</v>
      </c>
      <c r="F26" s="240">
        <f>IF(D26="работа не выполняется","",'план 2'!F26)</f>
        <v>0</v>
      </c>
      <c r="G26" s="240">
        <f>IF(D26="работа не выполняется","",'план 2'!G26)</f>
        <v>0</v>
      </c>
      <c r="H26" s="240">
        <f>'план 2'!L26</f>
        <v>0</v>
      </c>
    </row>
    <row r="27" spans="1:8" ht="42" customHeight="1" x14ac:dyDescent="0.25">
      <c r="A27" s="233" t="s">
        <v>319</v>
      </c>
      <c r="B27" s="229" t="s">
        <v>226</v>
      </c>
      <c r="C27" s="146">
        <f>IF('план 2'!C27=0,"",'план 2'!C27)</f>
        <v>1</v>
      </c>
      <c r="D27" s="160" t="str">
        <f>'план 2'!D27</f>
        <v>раз в год</v>
      </c>
      <c r="E27" s="239" t="str">
        <f>'план 2'!E27</f>
        <v>кв. м</v>
      </c>
      <c r="F27" s="240">
        <f>IF(D27="работа не выполняется","",'план 2'!F27)</f>
        <v>8.370000000000001</v>
      </c>
      <c r="G27" s="240">
        <f>IF(D27="работа не выполняется","",'план 2'!G27)</f>
        <v>2.4900000000000002</v>
      </c>
      <c r="H27" s="240">
        <f>'план 2'!L27</f>
        <v>0.02</v>
      </c>
    </row>
    <row r="28" spans="1:8" ht="46.5" customHeight="1" x14ac:dyDescent="0.25">
      <c r="A28" s="233" t="s">
        <v>320</v>
      </c>
      <c r="B28" s="229" t="s">
        <v>227</v>
      </c>
      <c r="C28" s="146">
        <f>IF('план 2'!C28=0,"",'план 2'!C28)</f>
        <v>2</v>
      </c>
      <c r="D28" s="160" t="str">
        <f>'план 2'!D28</f>
        <v>раз в год</v>
      </c>
      <c r="E28" s="239" t="str">
        <f>'план 2'!E28</f>
        <v>кв. м</v>
      </c>
      <c r="F28" s="240">
        <f>IF(D28="работа не выполняется","",'план 2'!F28)</f>
        <v>3.5999999999999996</v>
      </c>
      <c r="G28" s="240">
        <f>IF(D28="работа не выполняется","",'план 2'!G28)</f>
        <v>4.78</v>
      </c>
      <c r="H28" s="240">
        <f>'план 2'!L28</f>
        <v>0.03</v>
      </c>
    </row>
    <row r="29" spans="1:8" ht="55.5" customHeight="1" x14ac:dyDescent="0.25">
      <c r="A29" s="233" t="s">
        <v>321</v>
      </c>
      <c r="B29" s="229" t="s">
        <v>228</v>
      </c>
      <c r="C29" s="146">
        <f>IF('план 2'!C29=0,"",'план 2'!C29)</f>
        <v>1</v>
      </c>
      <c r="D29" s="160" t="str">
        <f>'план 2'!D29</f>
        <v>раз в год</v>
      </c>
      <c r="E29" s="239" t="str">
        <f>'план 2'!E29</f>
        <v>кв. м</v>
      </c>
      <c r="F29" s="240">
        <f>IF(D29="работа не выполняется","",'план 2'!F29)</f>
        <v>13.200000000000001</v>
      </c>
      <c r="G29" s="240">
        <f>IF(D29="работа не выполняется","",'план 2'!G29)</f>
        <v>2.38</v>
      </c>
      <c r="H29" s="240">
        <f>'план 2'!L29</f>
        <v>0.03</v>
      </c>
    </row>
    <row r="30" spans="1:8" ht="38.25" customHeight="1" x14ac:dyDescent="0.25">
      <c r="A30" s="233" t="s">
        <v>322</v>
      </c>
      <c r="B30" s="229" t="s">
        <v>229</v>
      </c>
      <c r="C30" s="146">
        <f>IF('план 2'!C30=0,"",'план 2'!C30)</f>
        <v>1</v>
      </c>
      <c r="D30" s="160" t="str">
        <f>'план 2'!D30</f>
        <v>раз в год</v>
      </c>
      <c r="E30" s="239" t="str">
        <f>'план 2'!E30</f>
        <v>кв. м</v>
      </c>
      <c r="F30" s="240">
        <f>IF(D30="работа не выполняется","",'план 2'!F30)</f>
        <v>6.5</v>
      </c>
      <c r="G30" s="240">
        <f>IF(D30="работа не выполняется","",'план 2'!G30)</f>
        <v>1.93</v>
      </c>
      <c r="H30" s="240">
        <f>'план 2'!L30</f>
        <v>0.01</v>
      </c>
    </row>
    <row r="31" spans="1:8" ht="51.75" customHeight="1" x14ac:dyDescent="0.25">
      <c r="A31" s="233" t="s">
        <v>323</v>
      </c>
      <c r="B31" s="229" t="s">
        <v>230</v>
      </c>
      <c r="C31" s="146" t="str">
        <f>IF('план 2'!C31=0,"",'план 2'!C31)</f>
        <v/>
      </c>
      <c r="D31" s="160" t="str">
        <f>'план 2'!D31</f>
        <v>работа не выполняется</v>
      </c>
      <c r="E31" s="239" t="str">
        <f>'план 2'!E31</f>
        <v/>
      </c>
      <c r="F31" s="240" t="str">
        <f>IF(D31="работа не выполняется","",'план 2'!F31)</f>
        <v/>
      </c>
      <c r="G31" s="240" t="str">
        <f>IF(D31="работа не выполняется","",'план 2'!G31)</f>
        <v/>
      </c>
      <c r="H31" s="240">
        <f>'план 2'!L31</f>
        <v>0</v>
      </c>
    </row>
    <row r="32" spans="1:8" ht="33.75" customHeight="1" x14ac:dyDescent="0.25">
      <c r="A32" s="233" t="s">
        <v>18</v>
      </c>
      <c r="B32" s="229" t="s">
        <v>29</v>
      </c>
      <c r="C32" s="140"/>
      <c r="D32" s="141"/>
      <c r="E32" s="234"/>
      <c r="F32" s="241"/>
      <c r="G32" s="235"/>
      <c r="H32" s="242">
        <f>SUM(H33:H35)</f>
        <v>8.870000000000001</v>
      </c>
    </row>
    <row r="33" spans="1:9" ht="60" customHeight="1" x14ac:dyDescent="0.25">
      <c r="A33" s="233" t="s">
        <v>324</v>
      </c>
      <c r="B33" s="229" t="s">
        <v>231</v>
      </c>
      <c r="C33" s="146">
        <f>IF('план 2'!C33=0,"",'план 2'!C33)</f>
        <v>2</v>
      </c>
      <c r="D33" s="160" t="str">
        <f>'план 2'!D33</f>
        <v>раз в год</v>
      </c>
      <c r="E33" s="239" t="str">
        <f>'план 2'!E33</f>
        <v>кв. м</v>
      </c>
      <c r="F33" s="240">
        <f>IF(D33="работа не выполняется","",'план 2'!F33)</f>
        <v>816</v>
      </c>
      <c r="G33" s="240">
        <f>IF(D33="работа не выполняется","",'план 2'!G33)</f>
        <v>1.89</v>
      </c>
      <c r="H33" s="240">
        <f>'план 2'!L33</f>
        <v>3.08</v>
      </c>
    </row>
    <row r="34" spans="1:9" ht="43.5" customHeight="1" x14ac:dyDescent="0.25">
      <c r="A34" s="233" t="s">
        <v>325</v>
      </c>
      <c r="B34" s="229" t="s">
        <v>232</v>
      </c>
      <c r="C34" s="146">
        <f>IF('план 2'!C34=0,"",'план 2'!C34)</f>
        <v>3</v>
      </c>
      <c r="D34" s="160" t="str">
        <f>'план 2'!D34</f>
        <v>В течение часов после снегопада</v>
      </c>
      <c r="E34" s="239" t="str">
        <f>'план 2'!E34</f>
        <v>кв. м</v>
      </c>
      <c r="F34" s="240">
        <f>IF(D34="работа не выполняется","",'план 2'!F34)</f>
        <v>816</v>
      </c>
      <c r="G34" s="240">
        <f>IF(D34="работа не выполняется","",'план 2'!G34)</f>
        <v>7.09</v>
      </c>
      <c r="H34" s="240">
        <f>'план 2'!L34</f>
        <v>5.79</v>
      </c>
    </row>
    <row r="35" spans="1:9" ht="40.5" customHeight="1" x14ac:dyDescent="0.25">
      <c r="A35" s="233" t="s">
        <v>326</v>
      </c>
      <c r="B35" s="229" t="s">
        <v>233</v>
      </c>
      <c r="C35" s="146" t="str">
        <f>IF('план 2'!C35=0,"",'план 2'!C35)</f>
        <v/>
      </c>
      <c r="D35" s="160" t="str">
        <f>'план 2'!D35</f>
        <v>работа не выполняется</v>
      </c>
      <c r="E35" s="239" t="str">
        <f>IF('план 2'!E35=0,"",'план 2'!E35)</f>
        <v/>
      </c>
      <c r="F35" s="240" t="str">
        <f>IF(D35="работа не выполняется","",'план 2'!F35)</f>
        <v/>
      </c>
      <c r="G35" s="240" t="str">
        <f>IF(D35="работа не выполняется","",'план 2'!G35)</f>
        <v/>
      </c>
      <c r="H35" s="240">
        <f>'план 2'!L35</f>
        <v>0</v>
      </c>
    </row>
    <row r="36" spans="1:9" ht="48" customHeight="1" x14ac:dyDescent="0.25">
      <c r="A36" s="233" t="s">
        <v>19</v>
      </c>
      <c r="B36" s="229" t="s">
        <v>234</v>
      </c>
      <c r="C36" s="140"/>
      <c r="D36" s="141"/>
      <c r="E36" s="234"/>
      <c r="F36" s="241"/>
      <c r="G36" s="235"/>
      <c r="H36" s="242">
        <f>SUM(H37:H38)</f>
        <v>0.34</v>
      </c>
    </row>
    <row r="37" spans="1:9" ht="48" customHeight="1" x14ac:dyDescent="0.25">
      <c r="A37" s="233" t="s">
        <v>327</v>
      </c>
      <c r="B37" s="229" t="s">
        <v>235</v>
      </c>
      <c r="C37" s="146" t="str">
        <f>IF('план 2'!C37=0,"",'план 2'!C37)</f>
        <v/>
      </c>
      <c r="D37" s="160" t="str">
        <f>'план 2'!D37</f>
        <v>Устранение по мере обнаружения дефектов</v>
      </c>
      <c r="E37" s="239" t="str">
        <f>'план 2'!E37</f>
        <v>КХ</v>
      </c>
      <c r="F37" s="240">
        <f>IF(D37="работа не выполняется","",'план 2'!F37)</f>
        <v>0</v>
      </c>
      <c r="G37" s="240">
        <f>IF(D37="работа не выполняется","",'план 2'!G37)</f>
        <v>0</v>
      </c>
      <c r="H37" s="240">
        <f>'план 2'!L37</f>
        <v>0.34</v>
      </c>
    </row>
    <row r="38" spans="1:9" ht="46.5" customHeight="1" x14ac:dyDescent="0.25">
      <c r="A38" s="233" t="s">
        <v>328</v>
      </c>
      <c r="B38" s="229" t="s">
        <v>236</v>
      </c>
      <c r="C38" s="146" t="str">
        <f>IF('план 2'!C38=0,"",'план 2'!C38)</f>
        <v/>
      </c>
      <c r="D38" s="160" t="str">
        <f>'план 2'!D38</f>
        <v>работа не выполняется</v>
      </c>
      <c r="E38" s="239" t="str">
        <f>'план 2'!E38</f>
        <v/>
      </c>
      <c r="F38" s="243" t="str">
        <f>IF(D38="работа не выполняется","",'план 2'!F38)</f>
        <v/>
      </c>
      <c r="G38" s="240" t="str">
        <f>IF(D38="работа не выполняется","",'план 2'!G38)</f>
        <v/>
      </c>
      <c r="H38" s="240">
        <f>'план 2'!L38</f>
        <v>0</v>
      </c>
    </row>
    <row r="39" spans="1:9" ht="44.25" customHeight="1" x14ac:dyDescent="0.25">
      <c r="A39" s="233" t="s">
        <v>20</v>
      </c>
      <c r="B39" s="229" t="s">
        <v>237</v>
      </c>
      <c r="C39" s="146">
        <f>IF('план 2'!C39=0,"",'план 2'!C39)</f>
        <v>1</v>
      </c>
      <c r="D39" s="160" t="str">
        <f>'план 2'!D39</f>
        <v>раз в год</v>
      </c>
      <c r="E39" s="239" t="str">
        <f>'план 2'!E39</f>
        <v>кв. м</v>
      </c>
      <c r="F39" s="240">
        <f>IF(D39="работа не выполняется","",'план 2'!F39)</f>
        <v>1361.2</v>
      </c>
      <c r="G39" s="240">
        <f>IF(D39="работа не выполняется","",'план 2'!G39)</f>
        <v>1.56</v>
      </c>
      <c r="H39" s="240">
        <f>'план 2'!L39</f>
        <v>2.12</v>
      </c>
    </row>
    <row r="40" spans="1:9" ht="37.5" customHeight="1" x14ac:dyDescent="0.25">
      <c r="A40" s="233" t="s">
        <v>21</v>
      </c>
      <c r="B40" s="229" t="s">
        <v>238</v>
      </c>
      <c r="C40" s="146" t="str">
        <f>IF('план 2'!C40=0,"",'план 2'!C40)</f>
        <v/>
      </c>
      <c r="D40" s="160" t="str">
        <f>'план 2'!D40</f>
        <v>работа не выполняется</v>
      </c>
      <c r="E40" s="239" t="str">
        <f>'план 2'!E40</f>
        <v/>
      </c>
      <c r="F40" s="240" t="str">
        <f>IF(D40="работа не выполняется","",'план 2'!F40)</f>
        <v/>
      </c>
      <c r="G40" s="240" t="str">
        <f>IF(D40="работа не выполняется","",'план 2'!G40)</f>
        <v/>
      </c>
      <c r="H40" s="240">
        <f>'план 2'!L40</f>
        <v>0</v>
      </c>
    </row>
    <row r="41" spans="1:9" ht="47.25" customHeight="1" x14ac:dyDescent="0.25">
      <c r="A41" s="233" t="s">
        <v>27</v>
      </c>
      <c r="B41" s="229" t="s">
        <v>239</v>
      </c>
      <c r="C41" s="146">
        <f>IF('план 2'!C41=0,"",'план 2'!C41)</f>
        <v>1</v>
      </c>
      <c r="D41" s="160" t="str">
        <f>'план 2'!D41</f>
        <v>В течении суток с момента получения заявки</v>
      </c>
      <c r="E41" s="239" t="str">
        <f>'план 2'!E41</f>
        <v>КХ</v>
      </c>
      <c r="F41" s="240">
        <f>IF(D41="работа не выполняется","",'план 2'!F41)</f>
        <v>0</v>
      </c>
      <c r="G41" s="240">
        <f>IF(D41="работа не выполняется","",'план 2'!G41)</f>
        <v>0</v>
      </c>
      <c r="H41" s="240">
        <f>'план 2'!L41</f>
        <v>0.36</v>
      </c>
    </row>
    <row r="42" spans="1:9" ht="72.75" customHeight="1" x14ac:dyDescent="0.25">
      <c r="A42" s="233" t="s">
        <v>28</v>
      </c>
      <c r="B42" s="229" t="s">
        <v>240</v>
      </c>
      <c r="C42" s="140"/>
      <c r="D42" s="141"/>
      <c r="E42" s="234"/>
      <c r="F42" s="241" t="str">
        <f>IF('план 2'!F42=0,"",'план 2'!F42)</f>
        <v/>
      </c>
      <c r="G42" s="235" t="str">
        <f>IF('план 2'!G42=0,"",'план 2'!G42)</f>
        <v/>
      </c>
      <c r="H42" s="244">
        <f>'план 2'!L42</f>
        <v>0</v>
      </c>
    </row>
    <row r="43" spans="1:9" ht="50.25" customHeight="1" x14ac:dyDescent="0.25">
      <c r="A43" s="233" t="s">
        <v>30</v>
      </c>
      <c r="B43" s="229" t="s">
        <v>241</v>
      </c>
      <c r="C43" s="140"/>
      <c r="D43" s="141"/>
      <c r="E43" s="234"/>
      <c r="F43" s="241" t="str">
        <f>IF('план 2'!F43=0,"",'план 2'!F43)</f>
        <v/>
      </c>
      <c r="G43" s="235" t="str">
        <f>IF('план 2'!G43=0,"",'план 2'!G43)</f>
        <v/>
      </c>
      <c r="H43" s="242">
        <f>SUM(H44:H45)</f>
        <v>0</v>
      </c>
    </row>
    <row r="44" spans="1:9" ht="47.25" customHeight="1" x14ac:dyDescent="0.25">
      <c r="A44" s="233" t="s">
        <v>33</v>
      </c>
      <c r="B44" s="229" t="s">
        <v>31</v>
      </c>
      <c r="C44" s="146" t="str">
        <f>IF('план 2'!C44=0,"",'план 2'!C44)</f>
        <v/>
      </c>
      <c r="D44" s="160" t="str">
        <f>'план 2'!D44</f>
        <v>работа не выполняется</v>
      </c>
      <c r="E44" s="239" t="str">
        <f>'план 2'!E44</f>
        <v/>
      </c>
      <c r="F44" s="240" t="str">
        <f>IF(D44="работа не выполняется","",'план 2'!F44)</f>
        <v/>
      </c>
      <c r="G44" s="240" t="str">
        <f>IF(D44="работа не выполняется","",'план 2'!G44)</f>
        <v/>
      </c>
      <c r="H44" s="240">
        <f>'план 2'!L44</f>
        <v>0</v>
      </c>
    </row>
    <row r="45" spans="1:9" ht="51" customHeight="1" x14ac:dyDescent="0.25">
      <c r="A45" s="233" t="s">
        <v>34</v>
      </c>
      <c r="B45" s="229" t="s">
        <v>242</v>
      </c>
      <c r="C45" s="140"/>
      <c r="D45" s="141"/>
      <c r="E45" s="234"/>
      <c r="F45" s="241" t="str">
        <f>IF('план 2'!F45=0,"",'план 2'!F45)</f>
        <v/>
      </c>
      <c r="G45" s="235" t="str">
        <f>IF('план 2'!G45=0,"",'план 2'!G45)</f>
        <v/>
      </c>
      <c r="H45" s="240">
        <f>'план 2'!L45</f>
        <v>0</v>
      </c>
    </row>
    <row r="46" spans="1:9" ht="42" customHeight="1" x14ac:dyDescent="0.25">
      <c r="A46" s="233" t="s">
        <v>32</v>
      </c>
      <c r="B46" s="229" t="s">
        <v>243</v>
      </c>
      <c r="C46" s="146" t="str">
        <f>IF('план 2'!C46=0,"",'план 2'!C46)</f>
        <v/>
      </c>
      <c r="D46" s="160" t="str">
        <f>'план 2'!D46</f>
        <v>по мере необходимости</v>
      </c>
      <c r="E46" s="239" t="str">
        <f>'план 2'!E46</f>
        <v>куб. м</v>
      </c>
      <c r="F46" s="240">
        <f>IF(D46="работа не выполняется","",'план 2'!F46)</f>
        <v>0</v>
      </c>
      <c r="G46" s="240">
        <f>IF(D46="работа не выполняется","",'план 2'!G46)</f>
        <v>0</v>
      </c>
      <c r="H46" s="240">
        <f>'план 2'!L46</f>
        <v>0</v>
      </c>
    </row>
    <row r="47" spans="1:9" ht="42" customHeight="1" x14ac:dyDescent="0.25">
      <c r="A47" s="233" t="s">
        <v>35</v>
      </c>
      <c r="B47" s="229" t="s">
        <v>244</v>
      </c>
      <c r="C47" s="140"/>
      <c r="D47" s="141"/>
      <c r="E47" s="234"/>
      <c r="F47" s="241" t="str">
        <f>IF('план 2'!F47=0,"",'план 2'!F47)</f>
        <v/>
      </c>
      <c r="G47" s="235" t="str">
        <f>IF('план 2'!G47=0,"",'план 2'!G47)</f>
        <v/>
      </c>
      <c r="H47" s="242">
        <f>H48+H54+H64+H69+H78+H86+H99+H104</f>
        <v>55.970000000000006</v>
      </c>
    </row>
    <row r="48" spans="1:9" ht="69" customHeight="1" x14ac:dyDescent="0.25">
      <c r="A48" s="233" t="s">
        <v>1181</v>
      </c>
      <c r="B48" s="229" t="s">
        <v>36</v>
      </c>
      <c r="C48" s="140"/>
      <c r="D48" s="141"/>
      <c r="E48" s="234"/>
      <c r="F48" s="241" t="str">
        <f>IF('план 2'!F48=0,"",'план 2'!F48)</f>
        <v/>
      </c>
      <c r="G48" s="235" t="str">
        <f>IF('план 2'!G48=0,"",'план 2'!G48)</f>
        <v/>
      </c>
      <c r="H48" s="242">
        <f>H49+H50+H51+H52+H53</f>
        <v>9.0100000000000016</v>
      </c>
      <c r="I48" s="216"/>
    </row>
    <row r="49" spans="1:8" ht="60" customHeight="1" x14ac:dyDescent="0.25">
      <c r="A49" s="233" t="s">
        <v>114</v>
      </c>
      <c r="B49" s="229" t="s">
        <v>245</v>
      </c>
      <c r="C49" s="146">
        <f>IF('план 2'!C49=0,"",'план 2'!C49)</f>
        <v>1</v>
      </c>
      <c r="D49" s="160" t="str">
        <f>'план 2'!D49</f>
        <v>Осмотр раз в год. По итогам осмотра работы включаются в план текущего ремонта</v>
      </c>
      <c r="E49" s="239" t="str">
        <f>'план 2'!E49</f>
        <v>КХ</v>
      </c>
      <c r="F49" s="240">
        <f>IF(D49="работа не выполняется","",'план 2'!F49)</f>
        <v>0</v>
      </c>
      <c r="G49" s="240">
        <f>IF(D49="работа не выполняется","",'план 2'!G49)</f>
        <v>0</v>
      </c>
      <c r="H49" s="240">
        <f>'план 2'!L49</f>
        <v>3.06</v>
      </c>
    </row>
    <row r="50" spans="1:8" ht="64.5" customHeight="1" x14ac:dyDescent="0.25">
      <c r="A50" s="233" t="s">
        <v>329</v>
      </c>
      <c r="B50" s="229" t="s">
        <v>246</v>
      </c>
      <c r="C50" s="146">
        <f>IF('план 2'!C50=0,"",'план 2'!C50)</f>
        <v>1</v>
      </c>
      <c r="D50" s="160" t="str">
        <f>'план 2'!D50</f>
        <v>Осмотр раз в год. По итогам осмотра работы включаются в план текущего ремонта</v>
      </c>
      <c r="E50" s="239" t="str">
        <f>'план 2'!E50</f>
        <v>КХ</v>
      </c>
      <c r="F50" s="240">
        <f>IF(D50="работа не выполняется","",'план 2'!F50)</f>
        <v>0</v>
      </c>
      <c r="G50" s="240">
        <f>IF(D50="работа не выполняется","",'план 2'!G50)</f>
        <v>0</v>
      </c>
      <c r="H50" s="240">
        <f>'план 2'!L50</f>
        <v>2.72</v>
      </c>
    </row>
    <row r="51" spans="1:8" ht="59.25" customHeight="1" x14ac:dyDescent="0.25">
      <c r="A51" s="233" t="s">
        <v>330</v>
      </c>
      <c r="B51" s="229" t="s">
        <v>247</v>
      </c>
      <c r="C51" s="146">
        <f>IF('план 2'!C51=0,"",'план 2'!C51)</f>
        <v>1</v>
      </c>
      <c r="D51" s="160" t="str">
        <f>'план 2'!D51</f>
        <v>Осмотр раз в год. По итогам осмотра работы включаются в план текущего ремонта</v>
      </c>
      <c r="E51" s="239" t="str">
        <f>'план 2'!E51</f>
        <v>КХ</v>
      </c>
      <c r="F51" s="240">
        <f>IF(D51="работа не выполняется","",'план 2'!F51)</f>
        <v>0</v>
      </c>
      <c r="G51" s="240">
        <f>IF(D51="работа не выполняется","",'план 2'!G51)</f>
        <v>0</v>
      </c>
      <c r="H51" s="240">
        <f>'план 2'!L51</f>
        <v>1.36</v>
      </c>
    </row>
    <row r="52" spans="1:8" ht="57" customHeight="1" x14ac:dyDescent="0.25">
      <c r="A52" s="233" t="s">
        <v>331</v>
      </c>
      <c r="B52" s="229" t="s">
        <v>248</v>
      </c>
      <c r="C52" s="146">
        <f>IF('план 2'!C52=0,"",'план 2'!C52)</f>
        <v>1</v>
      </c>
      <c r="D52" s="160" t="str">
        <f>'план 2'!D52</f>
        <v>Осмотр раз в год. По итогам осмотра работы включаются в план текущего ремонта</v>
      </c>
      <c r="E52" s="239" t="str">
        <f>'план 2'!E52</f>
        <v>КХ</v>
      </c>
      <c r="F52" s="240">
        <f>IF(D52="работа не выполняется","",'план 2'!F52)</f>
        <v>0</v>
      </c>
      <c r="G52" s="240">
        <f>IF(D52="работа не выполняется","",'план 2'!G52)</f>
        <v>0</v>
      </c>
      <c r="H52" s="240">
        <f>'план 2'!L52</f>
        <v>1.87</v>
      </c>
    </row>
    <row r="53" spans="1:8" ht="36.75" customHeight="1" x14ac:dyDescent="0.25">
      <c r="A53" s="233" t="s">
        <v>332</v>
      </c>
      <c r="B53" s="229" t="s">
        <v>249</v>
      </c>
      <c r="C53" s="140"/>
      <c r="D53" s="141"/>
      <c r="E53" s="234"/>
      <c r="F53" s="241" t="str">
        <f>IF('план 2'!F53=0,"",'план 2'!F53)</f>
        <v/>
      </c>
      <c r="G53" s="235" t="str">
        <f>IF('план 2'!G53=0,"",'план 2'!G53)</f>
        <v/>
      </c>
      <c r="H53" s="240">
        <f>'план 2'!L53</f>
        <v>0</v>
      </c>
    </row>
    <row r="54" spans="1:8" ht="44.25" customHeight="1" x14ac:dyDescent="0.25">
      <c r="A54" s="233" t="s">
        <v>115</v>
      </c>
      <c r="B54" s="229" t="s">
        <v>37</v>
      </c>
      <c r="C54" s="140"/>
      <c r="D54" s="141"/>
      <c r="E54" s="234"/>
      <c r="F54" s="241" t="str">
        <f>IF('план 2'!F54=0,"",'план 2'!F54)</f>
        <v/>
      </c>
      <c r="G54" s="235" t="str">
        <f>IF('план 2'!G54=0,"",'план 2'!G54)</f>
        <v/>
      </c>
      <c r="H54" s="242">
        <f>H55+H56+H57+H58+H59+H60+H61+H62+H63</f>
        <v>8.379999999999999</v>
      </c>
    </row>
    <row r="55" spans="1:8" ht="62.25" customHeight="1" x14ac:dyDescent="0.25">
      <c r="A55" s="233" t="s">
        <v>116</v>
      </c>
      <c r="B55" s="229" t="s">
        <v>250</v>
      </c>
      <c r="C55" s="146">
        <f>IF('план 2'!C55=0,"",'план 2'!C55)</f>
        <v>1</v>
      </c>
      <c r="D55" s="160" t="str">
        <f>'план 2'!D55</f>
        <v>Осмотр раз в год. По итогам осмотра работы включаются в план текущего ремонта</v>
      </c>
      <c r="E55" s="239" t="str">
        <f>'план 2'!E55</f>
        <v>КХ</v>
      </c>
      <c r="F55" s="240">
        <f>IF(D55="работа не выполняется","",'план 2'!F55)</f>
        <v>0</v>
      </c>
      <c r="G55" s="240">
        <f>IF(D55="работа не выполняется","",'план 2'!G55)</f>
        <v>0</v>
      </c>
      <c r="H55" s="240">
        <f>'план 2'!L55</f>
        <v>0</v>
      </c>
    </row>
    <row r="56" spans="1:8" ht="55.5" customHeight="1" x14ac:dyDescent="0.25">
      <c r="A56" s="233" t="s">
        <v>117</v>
      </c>
      <c r="B56" s="229" t="s">
        <v>38</v>
      </c>
      <c r="C56" s="146">
        <f>IF('план 2'!C56=0,"",'план 2'!C56)</f>
        <v>1</v>
      </c>
      <c r="D56" s="160" t="str">
        <f>'план 2'!D56</f>
        <v>Осмотр раз в год. По итогам осмотра работы включаются в план текущего ремонта</v>
      </c>
      <c r="E56" s="239" t="str">
        <f>'план 2'!E56</f>
        <v>КХ</v>
      </c>
      <c r="F56" s="240">
        <f>IF(D56="работа не выполняется","",'план 2'!F56)</f>
        <v>0</v>
      </c>
      <c r="G56" s="240">
        <f>IF(D56="работа не выполняется","",'план 2'!G56)</f>
        <v>0</v>
      </c>
      <c r="H56" s="240">
        <f>'план 2'!L56</f>
        <v>0.51</v>
      </c>
    </row>
    <row r="57" spans="1:8" ht="60" customHeight="1" x14ac:dyDescent="0.25">
      <c r="A57" s="233" t="s">
        <v>118</v>
      </c>
      <c r="B57" s="229" t="s">
        <v>251</v>
      </c>
      <c r="C57" s="146">
        <f>IF('план 2'!C57=0,"",'план 2'!C57)</f>
        <v>1</v>
      </c>
      <c r="D57" s="160" t="str">
        <f>'план 2'!D57</f>
        <v>Осмотр раз в год. По итогам осмотра работы включаются в план текущего ремонта</v>
      </c>
      <c r="E57" s="239" t="str">
        <f>'план 2'!E57</f>
        <v>КХ</v>
      </c>
      <c r="F57" s="240">
        <f>IF(D57="работа не выполняется","",'план 2'!F57)</f>
        <v>0</v>
      </c>
      <c r="G57" s="240">
        <f>IF(D57="работа не выполняется","",'план 2'!G57)</f>
        <v>0</v>
      </c>
      <c r="H57" s="240">
        <f>'план 2'!L57</f>
        <v>0.85</v>
      </c>
    </row>
    <row r="58" spans="1:8" ht="64.5" customHeight="1" x14ac:dyDescent="0.25">
      <c r="A58" s="233" t="s">
        <v>119</v>
      </c>
      <c r="B58" s="229" t="s">
        <v>39</v>
      </c>
      <c r="C58" s="146">
        <f>IF('план 2'!C58=0,"",'план 2'!C58)</f>
        <v>1</v>
      </c>
      <c r="D58" s="160" t="str">
        <f>'план 2'!D58</f>
        <v>Осмотр раз в год. По итогам осмотра работы включаются в план текущего ремонта</v>
      </c>
      <c r="E58" s="239" t="str">
        <f>'план 2'!E58</f>
        <v>КХ</v>
      </c>
      <c r="F58" s="240">
        <f>IF(D58="работа не выполняется","",'план 2'!F58)</f>
        <v>0</v>
      </c>
      <c r="G58" s="240">
        <f>IF(D58="работа не выполняется","",'план 2'!G58)</f>
        <v>0</v>
      </c>
      <c r="H58" s="240">
        <f>'план 2'!L58</f>
        <v>0</v>
      </c>
    </row>
    <row r="59" spans="1:8" ht="58.5" customHeight="1" x14ac:dyDescent="0.25">
      <c r="A59" s="233" t="s">
        <v>120</v>
      </c>
      <c r="B59" s="229" t="s">
        <v>252</v>
      </c>
      <c r="C59" s="146" t="str">
        <f>IF('план 2'!C59=0,"",'план 2'!C59)</f>
        <v/>
      </c>
      <c r="D59" s="160" t="str">
        <f>'план 2'!D59</f>
        <v>Устранение по мере обнаружения дефектов</v>
      </c>
      <c r="E59" s="239" t="str">
        <f>'план 2'!E59</f>
        <v>КХ</v>
      </c>
      <c r="F59" s="240">
        <f>IF(D59="работа не выполняется","",'план 2'!F59)</f>
        <v>0</v>
      </c>
      <c r="G59" s="240">
        <f>IF(D59="работа не выполняется","",'план 2'!G59)</f>
        <v>0</v>
      </c>
      <c r="H59" s="240">
        <f>'план 2'!L59</f>
        <v>5.27</v>
      </c>
    </row>
    <row r="60" spans="1:8" ht="60" customHeight="1" x14ac:dyDescent="0.25">
      <c r="A60" s="233" t="s">
        <v>121</v>
      </c>
      <c r="B60" s="229" t="s">
        <v>40</v>
      </c>
      <c r="C60" s="146">
        <f>IF('план 2'!C60=0,"",'план 2'!C60)</f>
        <v>1</v>
      </c>
      <c r="D60" s="160" t="str">
        <f>'план 2'!D60</f>
        <v>Осмотр раз в год. По итогам осмотра работы включаются в план текущего ремонта</v>
      </c>
      <c r="E60" s="239" t="str">
        <f>'план 2'!E60</f>
        <v>КХ</v>
      </c>
      <c r="F60" s="240">
        <f>IF(D60="работа не выполняется","",'план 2'!F60)</f>
        <v>0</v>
      </c>
      <c r="G60" s="240">
        <f>IF(D60="работа не выполняется","",'план 2'!G60)</f>
        <v>0</v>
      </c>
      <c r="H60" s="240">
        <f>'план 2'!L60</f>
        <v>1.73</v>
      </c>
    </row>
    <row r="61" spans="1:8" ht="55.5" customHeight="1" x14ac:dyDescent="0.25">
      <c r="A61" s="233" t="s">
        <v>122</v>
      </c>
      <c r="B61" s="229" t="s">
        <v>253</v>
      </c>
      <c r="C61" s="146" t="str">
        <f>IF('план 2'!C61=0,"",'план 2'!C61)</f>
        <v/>
      </c>
      <c r="D61" s="160" t="str">
        <f>'план 2'!D61</f>
        <v>Устранение по мере обнаружения дефектов</v>
      </c>
      <c r="E61" s="239" t="str">
        <f>'план 2'!E61</f>
        <v>КХ</v>
      </c>
      <c r="F61" s="240">
        <f>IF(D61="работа не выполняется","",'план 2'!F61)</f>
        <v>0</v>
      </c>
      <c r="G61" s="240">
        <f>IF(D61="работа не выполняется","",'план 2'!G61)</f>
        <v>0</v>
      </c>
      <c r="H61" s="240">
        <f>'план 2'!L61</f>
        <v>0.02</v>
      </c>
    </row>
    <row r="62" spans="1:8" ht="57.75" customHeight="1" x14ac:dyDescent="0.25">
      <c r="A62" s="233" t="s">
        <v>123</v>
      </c>
      <c r="B62" s="229" t="s">
        <v>254</v>
      </c>
      <c r="C62" s="146">
        <f>IF('план 2'!C62=0,"",'план 2'!C62)</f>
        <v>1</v>
      </c>
      <c r="D62" s="160" t="str">
        <f>'план 2'!D62</f>
        <v>Осмотр раз в год. По итогам осмотра работы включаются в план текущего ремонта</v>
      </c>
      <c r="E62" s="239" t="str">
        <f>'план 2'!E62</f>
        <v>КХ</v>
      </c>
      <c r="F62" s="240">
        <f>IF(D62="работа не выполняется","",'план 2'!F62)</f>
        <v>0</v>
      </c>
      <c r="G62" s="240">
        <f>IF(D62="работа не выполняется","",'план 2'!G62)</f>
        <v>0</v>
      </c>
      <c r="H62" s="240">
        <f>'план 2'!L62</f>
        <v>0</v>
      </c>
    </row>
    <row r="63" spans="1:8" ht="42" customHeight="1" x14ac:dyDescent="0.25">
      <c r="A63" s="233" t="s">
        <v>124</v>
      </c>
      <c r="B63" s="229" t="s">
        <v>255</v>
      </c>
      <c r="C63" s="140"/>
      <c r="D63" s="141"/>
      <c r="E63" s="234"/>
      <c r="F63" s="241" t="str">
        <f>IF('план 2'!F63=0,"",'план 2'!F63)</f>
        <v/>
      </c>
      <c r="G63" s="235" t="str">
        <f>IF('план 2'!G63=0,"",'план 2'!G63)</f>
        <v/>
      </c>
      <c r="H63" s="240">
        <f>'план 2'!L63</f>
        <v>0</v>
      </c>
    </row>
    <row r="64" spans="1:8" ht="39" customHeight="1" x14ac:dyDescent="0.25">
      <c r="A64" s="233" t="s">
        <v>125</v>
      </c>
      <c r="B64" s="229" t="s">
        <v>41</v>
      </c>
      <c r="C64" s="140"/>
      <c r="D64" s="141"/>
      <c r="E64" s="234"/>
      <c r="F64" s="241" t="str">
        <f>IF('план 2'!F64=0,"",'план 2'!F64)</f>
        <v/>
      </c>
      <c r="G64" s="235" t="str">
        <f>IF('план 2'!G64=0,"",'план 2'!G64)</f>
        <v/>
      </c>
      <c r="H64" s="242">
        <f>H65+H66+H67+H68</f>
        <v>0</v>
      </c>
    </row>
    <row r="65" spans="1:8" ht="54" customHeight="1" x14ac:dyDescent="0.25">
      <c r="A65" s="233" t="s">
        <v>126</v>
      </c>
      <c r="B65" s="229" t="s">
        <v>256</v>
      </c>
      <c r="C65" s="146" t="str">
        <f>IF('план 2'!C65=0,"",'план 2'!C65)</f>
        <v/>
      </c>
      <c r="D65" s="160" t="str">
        <f>'план 2'!D65</f>
        <v>работа не выполняется</v>
      </c>
      <c r="E65" s="239" t="str">
        <f>'план 2'!E65</f>
        <v/>
      </c>
      <c r="F65" s="240" t="str">
        <f>IF(D65="работа не выполняется","",'план 2'!F65)</f>
        <v/>
      </c>
      <c r="G65" s="240" t="str">
        <f>IF(D65="работа не выполняется","",'план 2'!G65)</f>
        <v/>
      </c>
      <c r="H65" s="240">
        <f>'план 2'!L65</f>
        <v>0</v>
      </c>
    </row>
    <row r="66" spans="1:8" ht="49.5" customHeight="1" x14ac:dyDescent="0.25">
      <c r="A66" s="233" t="s">
        <v>127</v>
      </c>
      <c r="B66" s="229" t="s">
        <v>42</v>
      </c>
      <c r="C66" s="146" t="str">
        <f>IF('план 2'!C66=0,"",'план 2'!C66)</f>
        <v/>
      </c>
      <c r="D66" s="160" t="str">
        <f>'план 2'!D66</f>
        <v>работа не выполняется</v>
      </c>
      <c r="E66" s="239" t="str">
        <f>'план 2'!E66</f>
        <v/>
      </c>
      <c r="F66" s="240" t="str">
        <f>IF(D66="работа не выполняется","",'план 2'!F66)</f>
        <v/>
      </c>
      <c r="G66" s="240" t="str">
        <f>IF(D66="работа не выполняется","",'план 2'!G66)</f>
        <v/>
      </c>
      <c r="H66" s="240">
        <f>'план 2'!L66</f>
        <v>0</v>
      </c>
    </row>
    <row r="67" spans="1:8" ht="44.25" customHeight="1" x14ac:dyDescent="0.25">
      <c r="A67" s="233" t="s">
        <v>128</v>
      </c>
      <c r="B67" s="229" t="s">
        <v>43</v>
      </c>
      <c r="C67" s="146" t="str">
        <f>IF('план 2'!C67=0,"",'план 2'!C67)</f>
        <v/>
      </c>
      <c r="D67" s="160" t="str">
        <f>'план 2'!D67</f>
        <v>работа не выполняется</v>
      </c>
      <c r="E67" s="239" t="str">
        <f>'план 2'!E67</f>
        <v/>
      </c>
      <c r="F67" s="240" t="str">
        <f>IF(D67="работа не выполняется","",'план 2'!F67)</f>
        <v/>
      </c>
      <c r="G67" s="240" t="str">
        <f>IF(D67="работа не выполняется","",'план 2'!G67)</f>
        <v/>
      </c>
      <c r="H67" s="240">
        <f>'план 2'!L67</f>
        <v>0</v>
      </c>
    </row>
    <row r="68" spans="1:8" ht="39" customHeight="1" x14ac:dyDescent="0.25">
      <c r="A68" s="233" t="s">
        <v>333</v>
      </c>
      <c r="B68" s="229" t="s">
        <v>257</v>
      </c>
      <c r="C68" s="140"/>
      <c r="D68" s="141"/>
      <c r="E68" s="234"/>
      <c r="F68" s="241" t="str">
        <f>IF('план 2'!F68=0,"",'план 2'!F68)</f>
        <v/>
      </c>
      <c r="G68" s="235" t="str">
        <f>IF('план 2'!G68=0,"",'план 2'!G68)</f>
        <v/>
      </c>
      <c r="H68" s="240">
        <f>'план 2'!L68</f>
        <v>0</v>
      </c>
    </row>
    <row r="69" spans="1:8" ht="36.75" customHeight="1" x14ac:dyDescent="0.25">
      <c r="A69" s="233" t="s">
        <v>129</v>
      </c>
      <c r="B69" s="229" t="s">
        <v>44</v>
      </c>
      <c r="C69" s="140"/>
      <c r="D69" s="141"/>
      <c r="E69" s="234"/>
      <c r="F69" s="241" t="str">
        <f>IF('план 2'!F69=0,"",'план 2'!F69)</f>
        <v/>
      </c>
      <c r="G69" s="235" t="str">
        <f>IF('план 2'!G69=0,"",'план 2'!G69)</f>
        <v/>
      </c>
      <c r="H69" s="242">
        <f>H70+H71+H72+H73+H76+H77</f>
        <v>11.81</v>
      </c>
    </row>
    <row r="70" spans="1:8" ht="54.75" customHeight="1" x14ac:dyDescent="0.25">
      <c r="A70" s="233" t="s">
        <v>130</v>
      </c>
      <c r="B70" s="229" t="s">
        <v>258</v>
      </c>
      <c r="C70" s="146" t="str">
        <f>IF('план 2'!C70=0,"",'план 2'!C70)</f>
        <v/>
      </c>
      <c r="D70" s="160" t="str">
        <f>'план 2'!D70</f>
        <v>работа не выполняется</v>
      </c>
      <c r="E70" s="239" t="str">
        <f>'план 2'!E70</f>
        <v/>
      </c>
      <c r="F70" s="240" t="str">
        <f>IF(D70="работа не выполняется","",'план 2'!F70)</f>
        <v/>
      </c>
      <c r="G70" s="240" t="str">
        <f>IF(D70="работа не выполняется","",'план 2'!G70)</f>
        <v/>
      </c>
      <c r="H70" s="240">
        <f>'план 2'!L70</f>
        <v>0</v>
      </c>
    </row>
    <row r="71" spans="1:8" ht="57" customHeight="1" x14ac:dyDescent="0.25">
      <c r="A71" s="233" t="s">
        <v>131</v>
      </c>
      <c r="B71" s="229" t="s">
        <v>259</v>
      </c>
      <c r="C71" s="146" t="str">
        <f>IF('план 2'!C71=0,"",'план 2'!C71)</f>
        <v/>
      </c>
      <c r="D71" s="160" t="str">
        <f>'план 2'!D71</f>
        <v>работа не выполняется</v>
      </c>
      <c r="E71" s="239" t="str">
        <f>'план 2'!E71</f>
        <v/>
      </c>
      <c r="F71" s="240" t="str">
        <f>IF(D71="работа не выполняется","",'план 2'!F71)</f>
        <v/>
      </c>
      <c r="G71" s="240" t="str">
        <f>IF(D71="работа не выполняется","",'план 2'!G71)</f>
        <v/>
      </c>
      <c r="H71" s="240">
        <f>'план 2'!L71</f>
        <v>0</v>
      </c>
    </row>
    <row r="72" spans="1:8" ht="52.5" customHeight="1" x14ac:dyDescent="0.25">
      <c r="A72" s="233" t="s">
        <v>132</v>
      </c>
      <c r="B72" s="229" t="s">
        <v>260</v>
      </c>
      <c r="C72" s="146">
        <f>IF('план 2'!C72=0,"",'план 2'!C72)</f>
        <v>1</v>
      </c>
      <c r="D72" s="160" t="str">
        <f>'план 2'!D72</f>
        <v>Осмотр раз в год. По итогам осмотра работы включаются в план текущего ремонта</v>
      </c>
      <c r="E72" s="239" t="str">
        <f>'план 2'!E72</f>
        <v>КХ</v>
      </c>
      <c r="F72" s="239">
        <f>IF(D72="работа не выполняется","",'план 2'!F72)</f>
        <v>0</v>
      </c>
      <c r="G72" s="239">
        <f>IF(D72="работа не выполняется","",'план 2'!G72)</f>
        <v>0</v>
      </c>
      <c r="H72" s="240">
        <f>'план 2'!L72</f>
        <v>11.56</v>
      </c>
    </row>
    <row r="73" spans="1:8" ht="48.75" customHeight="1" x14ac:dyDescent="0.25">
      <c r="A73" s="233" t="s">
        <v>133</v>
      </c>
      <c r="B73" s="229" t="s">
        <v>261</v>
      </c>
      <c r="C73" s="140"/>
      <c r="D73" s="141"/>
      <c r="E73" s="234"/>
      <c r="F73" s="241" t="str">
        <f>IF('план 2'!F73=0,"",'план 2'!F73)</f>
        <v/>
      </c>
      <c r="G73" s="235" t="str">
        <f>IF('план 2'!G73=0,"",'план 2'!G73)</f>
        <v/>
      </c>
      <c r="H73" s="245">
        <f>H74+H75</f>
        <v>0.25</v>
      </c>
    </row>
    <row r="74" spans="1:8" ht="44.25" customHeight="1" x14ac:dyDescent="0.25">
      <c r="A74" s="233" t="s">
        <v>262</v>
      </c>
      <c r="B74" s="229" t="s">
        <v>263</v>
      </c>
      <c r="C74" s="146" t="str">
        <f>IF('план 2'!C74=0,"",'план 2'!C74)</f>
        <v/>
      </c>
      <c r="D74" s="160" t="str">
        <f>'план 2'!D74</f>
        <v>Устранение по мере обнаружения дефектов</v>
      </c>
      <c r="E74" s="239" t="str">
        <f>'план 2'!E74</f>
        <v>КХ</v>
      </c>
      <c r="F74" s="240">
        <f>IF(D74="работа не выполняется","",'план 2'!F74)</f>
        <v>0</v>
      </c>
      <c r="G74" s="240">
        <f>IF(D74="работа не выполняется","",'план 2'!G74)</f>
        <v>0</v>
      </c>
      <c r="H74" s="240">
        <f>'план 2'!L74</f>
        <v>0.15</v>
      </c>
    </row>
    <row r="75" spans="1:8" ht="50.25" customHeight="1" x14ac:dyDescent="0.25">
      <c r="A75" s="233" t="s">
        <v>264</v>
      </c>
      <c r="B75" s="229" t="s">
        <v>265</v>
      </c>
      <c r="C75" s="146" t="str">
        <f>IF('план 2'!C75=0,"",'план 2'!C75)</f>
        <v/>
      </c>
      <c r="D75" s="160" t="str">
        <f>'план 2'!D75</f>
        <v>Устранение по мере обнаружения дефектов</v>
      </c>
      <c r="E75" s="239" t="str">
        <f>'план 2'!E75</f>
        <v>КХ</v>
      </c>
      <c r="F75" s="240">
        <f>IF(D75="работа не выполняется","",'план 2'!F75)</f>
        <v>0</v>
      </c>
      <c r="G75" s="240">
        <f>IF(D75="работа не выполняется","",'план 2'!G75)</f>
        <v>0</v>
      </c>
      <c r="H75" s="240">
        <f>'план 2'!L75</f>
        <v>0.1</v>
      </c>
    </row>
    <row r="76" spans="1:8" ht="55.5" customHeight="1" x14ac:dyDescent="0.25">
      <c r="A76" s="233" t="s">
        <v>134</v>
      </c>
      <c r="B76" s="229" t="s">
        <v>266</v>
      </c>
      <c r="C76" s="146" t="str">
        <f>IF('план 2'!C76=0,"",'план 2'!C76)</f>
        <v/>
      </c>
      <c r="D76" s="160" t="str">
        <f>'план 2'!D76</f>
        <v>работа не выполняется</v>
      </c>
      <c r="E76" s="239" t="str">
        <f>IF('план 2'!E76=0,"",'план 2'!E76)</f>
        <v/>
      </c>
      <c r="F76" s="240" t="str">
        <f>IF(D76="работа не выполняется","",'план 2'!F76)</f>
        <v/>
      </c>
      <c r="G76" s="240" t="str">
        <f>IF(D76="работа не выполняется","",'план 2'!G76)</f>
        <v/>
      </c>
      <c r="H76" s="240">
        <f>'план 2'!L76</f>
        <v>0</v>
      </c>
    </row>
    <row r="77" spans="1:8" ht="38.25" customHeight="1" x14ac:dyDescent="0.25">
      <c r="A77" s="233" t="s">
        <v>135</v>
      </c>
      <c r="B77" s="229" t="s">
        <v>267</v>
      </c>
      <c r="C77" s="140"/>
      <c r="D77" s="141"/>
      <c r="E77" s="234" t="str">
        <f>IF('план 2'!E77=0,"",'план 2'!E77)</f>
        <v/>
      </c>
      <c r="F77" s="241" t="str">
        <f>IF('план 2'!F77=0,"",'план 2'!F77)</f>
        <v/>
      </c>
      <c r="G77" s="235" t="str">
        <f>IF('план 2'!G77=0,"",'план 2'!G77)</f>
        <v/>
      </c>
      <c r="H77" s="240">
        <f>'план 2'!L77</f>
        <v>0</v>
      </c>
    </row>
    <row r="78" spans="1:8" ht="80.25" customHeight="1" x14ac:dyDescent="0.25">
      <c r="A78" s="233" t="s">
        <v>136</v>
      </c>
      <c r="B78" s="229" t="s">
        <v>268</v>
      </c>
      <c r="C78" s="140"/>
      <c r="D78" s="141"/>
      <c r="E78" s="234" t="str">
        <f>IF('план 2'!E78=0,"",'план 2'!E78)</f>
        <v/>
      </c>
      <c r="F78" s="241" t="str">
        <f>IF('план 2'!F78=0,"",'план 2'!F78)</f>
        <v/>
      </c>
      <c r="G78" s="235" t="str">
        <f>IF('план 2'!G78=0,"",'план 2'!G78)</f>
        <v/>
      </c>
      <c r="H78" s="242">
        <f>SUM(H79:H85)</f>
        <v>2.85</v>
      </c>
    </row>
    <row r="79" spans="1:8" ht="45.75" customHeight="1" x14ac:dyDescent="0.25">
      <c r="A79" s="233" t="s">
        <v>137</v>
      </c>
      <c r="B79" s="229" t="s">
        <v>45</v>
      </c>
      <c r="C79" s="146" t="str">
        <f>IF('план 2'!C79=0,"",'план 2'!C79)</f>
        <v/>
      </c>
      <c r="D79" s="160" t="str">
        <f>'план 2'!D79</f>
        <v>Устранение по мере обнаружения дефектов</v>
      </c>
      <c r="E79" s="239" t="str">
        <f>IF('план 2'!E79=0,"",'план 2'!E79)</f>
        <v>КХ</v>
      </c>
      <c r="F79" s="243">
        <f>IF(D79="работа не выполняется","",'план 2'!F79)</f>
        <v>0</v>
      </c>
      <c r="G79" s="240">
        <f>IF(D79="работа не выполняется","",'план 2'!G79)</f>
        <v>0</v>
      </c>
      <c r="H79" s="240">
        <f>'план 2'!L79</f>
        <v>1.36</v>
      </c>
    </row>
    <row r="80" spans="1:8" ht="43.5" customHeight="1" x14ac:dyDescent="0.25">
      <c r="A80" s="233" t="s">
        <v>138</v>
      </c>
      <c r="B80" s="229" t="s">
        <v>46</v>
      </c>
      <c r="C80" s="146" t="str">
        <f>IF('план 2'!C80=0,"",'план 2'!C80)</f>
        <v/>
      </c>
      <c r="D80" s="160" t="str">
        <f>'план 2'!D80</f>
        <v>по мере необходимости</v>
      </c>
      <c r="E80" s="239" t="str">
        <f>IF('план 2'!E80=0,"",'план 2'!E80)</f>
        <v>шт.</v>
      </c>
      <c r="F80" s="240">
        <f>IF(D80="работа не выполняется","",'план 2'!F80)</f>
        <v>0</v>
      </c>
      <c r="G80" s="240">
        <f>IF(D80="работа не выполняется","",'план 2'!G80)</f>
        <v>0</v>
      </c>
      <c r="H80" s="240">
        <f>'план 2'!L80</f>
        <v>0</v>
      </c>
    </row>
    <row r="81" spans="1:8" ht="54.75" customHeight="1" x14ac:dyDescent="0.25">
      <c r="A81" s="233" t="s">
        <v>139</v>
      </c>
      <c r="B81" s="229" t="s">
        <v>64</v>
      </c>
      <c r="C81" s="146" t="str">
        <f>IF('план 2'!C81=0,"",'план 2'!C81)</f>
        <v/>
      </c>
      <c r="D81" s="160" t="str">
        <f>'план 2'!D81</f>
        <v>Устранение по мере обнаружения дефектов</v>
      </c>
      <c r="E81" s="239" t="str">
        <f>IF('план 2'!E81=0,"",'план 2'!E81)</f>
        <v>шт.</v>
      </c>
      <c r="F81" s="240">
        <f>IF(D81="работа не выполняется","",'план 2'!F81)</f>
        <v>0</v>
      </c>
      <c r="G81" s="240">
        <f>IF(D81="работа не выполняется","",'план 2'!G81)</f>
        <v>0</v>
      </c>
      <c r="H81" s="240">
        <f>'план 2'!L81</f>
        <v>0</v>
      </c>
    </row>
    <row r="82" spans="1:8" ht="48" customHeight="1" x14ac:dyDescent="0.25">
      <c r="A82" s="233" t="s">
        <v>140</v>
      </c>
      <c r="B82" s="229" t="s">
        <v>47</v>
      </c>
      <c r="C82" s="146" t="str">
        <f>IF('план 2'!C82=0,"",'план 2'!C82)</f>
        <v/>
      </c>
      <c r="D82" s="160" t="str">
        <f>'план 2'!D82</f>
        <v>Устранение по мере обнаружения дефектов</v>
      </c>
      <c r="E82" s="239" t="str">
        <f>IF('план 2'!E82=0,"",'план 2'!E82)</f>
        <v>КХ</v>
      </c>
      <c r="F82" s="243">
        <f>IF(D82="работа не выполняется","",'план 2'!F82)</f>
        <v>0</v>
      </c>
      <c r="G82" s="240">
        <f>IF(D82="работа не выполняется","",'план 2'!G82)</f>
        <v>0</v>
      </c>
      <c r="H82" s="240">
        <f>'план 2'!L82</f>
        <v>0.85</v>
      </c>
    </row>
    <row r="83" spans="1:8" ht="45" customHeight="1" x14ac:dyDescent="0.25">
      <c r="A83" s="233" t="s">
        <v>141</v>
      </c>
      <c r="B83" s="229" t="s">
        <v>48</v>
      </c>
      <c r="C83" s="146" t="str">
        <f>IF('план 2'!C83=0,"",'план 2'!C83)</f>
        <v/>
      </c>
      <c r="D83" s="160" t="str">
        <f>'план 2'!D83</f>
        <v>по мере необходимости</v>
      </c>
      <c r="E83" s="239" t="str">
        <f>IF('план 2'!E83=0,"",'план 2'!E83)</f>
        <v>шт.</v>
      </c>
      <c r="F83" s="240">
        <f>IF(D83="работа не выполняется","",'план 2'!F83)</f>
        <v>0</v>
      </c>
      <c r="G83" s="240">
        <f>IF(D83="работа не выполняется","",'план 2'!G83)</f>
        <v>0</v>
      </c>
      <c r="H83" s="240">
        <f>'план 2'!L83</f>
        <v>0</v>
      </c>
    </row>
    <row r="84" spans="1:8" ht="43.5" customHeight="1" x14ac:dyDescent="0.25">
      <c r="A84" s="233" t="s">
        <v>334</v>
      </c>
      <c r="B84" s="229" t="s">
        <v>49</v>
      </c>
      <c r="C84" s="146" t="str">
        <f>IF('план 2'!C84=0,"",'план 2'!C84)</f>
        <v/>
      </c>
      <c r="D84" s="160" t="str">
        <f>'план 2'!D84</f>
        <v>Устранение по мере обнаружения дефектов</v>
      </c>
      <c r="E84" s="239" t="str">
        <f>IF('план 2'!E84=0,"",'план 2'!E84)</f>
        <v>шт.</v>
      </c>
      <c r="F84" s="243">
        <f>IF(D84="работа не выполняется","",'план 2'!F84)</f>
        <v>2</v>
      </c>
      <c r="G84" s="240">
        <f>IF(D84="работа не выполняется","",'план 2'!G84)</f>
        <v>320</v>
      </c>
      <c r="H84" s="240">
        <f>'план 2'!L84</f>
        <v>0.64</v>
      </c>
    </row>
    <row r="85" spans="1:8" ht="70.5" customHeight="1" x14ac:dyDescent="0.25">
      <c r="A85" s="233" t="s">
        <v>335</v>
      </c>
      <c r="B85" s="229" t="s">
        <v>336</v>
      </c>
      <c r="C85" s="140"/>
      <c r="D85" s="141"/>
      <c r="E85" s="234" t="str">
        <f>IF('план 2'!E85=0,"",'план 2'!E85)</f>
        <v/>
      </c>
      <c r="F85" s="241" t="str">
        <f>IF('план 2'!F85=0,"",'план 2'!F85)</f>
        <v/>
      </c>
      <c r="G85" s="235" t="str">
        <f>IF('план 2'!G85=0,"",'план 2'!G85)</f>
        <v/>
      </c>
      <c r="H85" s="240">
        <f>'план 2'!L85</f>
        <v>0</v>
      </c>
    </row>
    <row r="86" spans="1:8" ht="63" customHeight="1" x14ac:dyDescent="0.25">
      <c r="A86" s="233" t="s">
        <v>142</v>
      </c>
      <c r="B86" s="229" t="s">
        <v>269</v>
      </c>
      <c r="C86" s="140"/>
      <c r="D86" s="141"/>
      <c r="E86" s="234" t="str">
        <f>IF('план 2'!E86=0,"",'план 2'!E86)</f>
        <v/>
      </c>
      <c r="F86" s="241" t="str">
        <f>IF('план 2'!F86=0,"",'план 2'!F86)</f>
        <v/>
      </c>
      <c r="G86" s="235" t="str">
        <f>IF('план 2'!G86=0,"",'план 2'!G86)</f>
        <v/>
      </c>
      <c r="H86" s="242">
        <f>SUM(H87:H98)</f>
        <v>2.79</v>
      </c>
    </row>
    <row r="87" spans="1:8" ht="63" customHeight="1" x14ac:dyDescent="0.25">
      <c r="A87" s="233" t="s">
        <v>143</v>
      </c>
      <c r="B87" s="229" t="s">
        <v>50</v>
      </c>
      <c r="C87" s="146">
        <f>IF('план 2'!C87=0,"",'план 2'!C87)</f>
        <v>1</v>
      </c>
      <c r="D87" s="160" t="str">
        <f>'план 2'!D87</f>
        <v>Осмотр раз в год. По итогам осмотра работы включаются в план текущего ремонта</v>
      </c>
      <c r="E87" s="239" t="str">
        <f>IF('план 2'!E87=0,"",'план 2'!E87)</f>
        <v>КХ</v>
      </c>
      <c r="F87" s="240">
        <f>IF(D87="работа не выполняется","",'план 2'!F87)</f>
        <v>0</v>
      </c>
      <c r="G87" s="240">
        <f>IF(D87="работа не выполняется","",'план 2'!G87)</f>
        <v>0</v>
      </c>
      <c r="H87" s="240">
        <f>'план 2'!L87</f>
        <v>2.65</v>
      </c>
    </row>
    <row r="88" spans="1:8" ht="39" customHeight="1" x14ac:dyDescent="0.25">
      <c r="A88" s="233" t="s">
        <v>144</v>
      </c>
      <c r="B88" s="229" t="s">
        <v>51</v>
      </c>
      <c r="C88" s="146" t="str">
        <f>IF('план 2'!C88=0,"",'план 2'!C88)</f>
        <v/>
      </c>
      <c r="D88" s="160" t="str">
        <f>'план 2'!D88</f>
        <v>работа не выполняется</v>
      </c>
      <c r="E88" s="239" t="str">
        <f>IF('план 2'!E88=0,"",'план 2'!E88)</f>
        <v/>
      </c>
      <c r="F88" s="240" t="str">
        <f>IF(D88="работа не выполняется","",'план 2'!F88)</f>
        <v/>
      </c>
      <c r="G88" s="240" t="str">
        <f>IF(D88="работа не выполняется","",'план 2'!G88)</f>
        <v/>
      </c>
      <c r="H88" s="240">
        <f>'план 2'!L88</f>
        <v>0</v>
      </c>
    </row>
    <row r="89" spans="1:8" ht="46.5" customHeight="1" x14ac:dyDescent="0.25">
      <c r="A89" s="233" t="s">
        <v>145</v>
      </c>
      <c r="B89" s="229" t="s">
        <v>52</v>
      </c>
      <c r="C89" s="146" t="str">
        <f>IF('план 2'!C89=0,"",'план 2'!C89)</f>
        <v/>
      </c>
      <c r="D89" s="160" t="str">
        <f>'план 2'!D89</f>
        <v>работа не выполняется</v>
      </c>
      <c r="E89" s="239" t="str">
        <f>IF('план 2'!E89=0,"",'план 2'!E89)</f>
        <v/>
      </c>
      <c r="F89" s="240" t="str">
        <f>IF(D89="работа не выполняется","",'план 2'!F89)</f>
        <v/>
      </c>
      <c r="G89" s="240" t="str">
        <f>IF(D89="работа не выполняется","",'план 2'!G89)</f>
        <v/>
      </c>
      <c r="H89" s="240">
        <f>'план 2'!L89</f>
        <v>0</v>
      </c>
    </row>
    <row r="90" spans="1:8" ht="45" customHeight="1" x14ac:dyDescent="0.25">
      <c r="A90" s="233" t="s">
        <v>146</v>
      </c>
      <c r="B90" s="229" t="s">
        <v>53</v>
      </c>
      <c r="C90" s="146" t="str">
        <f>IF('план 2'!C90=0,"",'план 2'!C90)</f>
        <v/>
      </c>
      <c r="D90" s="160" t="str">
        <f>'план 2'!D90</f>
        <v>работа не выполняется</v>
      </c>
      <c r="E90" s="239" t="str">
        <f>IF('план 2'!E90=0,"",'план 2'!E90)</f>
        <v/>
      </c>
      <c r="F90" s="240" t="str">
        <f>IF(D90="работа не выполняется","",'план 2'!F90)</f>
        <v/>
      </c>
      <c r="G90" s="240" t="str">
        <f>IF(D90="работа не выполняется","",'план 2'!G90)</f>
        <v/>
      </c>
      <c r="H90" s="240">
        <f>'план 2'!L90</f>
        <v>0</v>
      </c>
    </row>
    <row r="91" spans="1:8" ht="57" customHeight="1" x14ac:dyDescent="0.25">
      <c r="A91" s="233" t="s">
        <v>147</v>
      </c>
      <c r="B91" s="229" t="s">
        <v>54</v>
      </c>
      <c r="C91" s="146">
        <f>IF('план 2'!C91=0,"",'план 2'!C91)</f>
        <v>1</v>
      </c>
      <c r="D91" s="160" t="str">
        <f>'план 2'!D91</f>
        <v>Осмотр раз в год. По итогам осмотра работы включаются в план текущего ремонта</v>
      </c>
      <c r="E91" s="239" t="str">
        <f>IF('план 2'!E91=0,"",'план 2'!E91)</f>
        <v>КХ</v>
      </c>
      <c r="F91" s="240">
        <f>IF(D91="работа не выполняется","",'план 2'!F91)</f>
        <v>0</v>
      </c>
      <c r="G91" s="240">
        <f>IF(D91="работа не выполняется","",'план 2'!G91)</f>
        <v>0</v>
      </c>
      <c r="H91" s="240">
        <f>'план 2'!L91</f>
        <v>0.14000000000000001</v>
      </c>
    </row>
    <row r="92" spans="1:8" ht="43.5" customHeight="1" x14ac:dyDescent="0.25">
      <c r="A92" s="233" t="s">
        <v>148</v>
      </c>
      <c r="B92" s="229" t="s">
        <v>55</v>
      </c>
      <c r="C92" s="146" t="str">
        <f>IF('план 2'!C92=0,"",'план 2'!C92)</f>
        <v/>
      </c>
      <c r="D92" s="160" t="str">
        <f>'план 2'!D92</f>
        <v>работа не выполняется</v>
      </c>
      <c r="E92" s="239" t="str">
        <f>IF('план 2'!E92=0,"",'план 2'!E92)</f>
        <v/>
      </c>
      <c r="F92" s="240" t="str">
        <f>IF(D92="работа не выполняется","",'план 2'!F92)</f>
        <v/>
      </c>
      <c r="G92" s="240" t="str">
        <f>IF(D92="работа не выполняется","",'план 2'!G92)</f>
        <v/>
      </c>
      <c r="H92" s="240">
        <f>'план 2'!L92</f>
        <v>0</v>
      </c>
    </row>
    <row r="93" spans="1:8" ht="77.25" customHeight="1" x14ac:dyDescent="0.25">
      <c r="A93" s="233" t="s">
        <v>149</v>
      </c>
      <c r="B93" s="229" t="s">
        <v>270</v>
      </c>
      <c r="C93" s="146">
        <f>IF('план 2'!C93=0,"",'план 2'!C93)</f>
        <v>1</v>
      </c>
      <c r="D93" s="160" t="str">
        <f>'план 2'!D93</f>
        <v>Осмотр раз в год. По итогам осмотра работы включаются в план текущего ремонта</v>
      </c>
      <c r="E93" s="239" t="str">
        <f>IF('план 2'!E93=0,"",'план 2'!E93)</f>
        <v>КХ</v>
      </c>
      <c r="F93" s="240">
        <f>IF(D93="работа не выполняется","",'план 2'!F93)</f>
        <v>0</v>
      </c>
      <c r="G93" s="240">
        <f>IF(D93="работа не выполняется","",'план 2'!G93)</f>
        <v>0</v>
      </c>
      <c r="H93" s="240">
        <f>'план 2'!L93</f>
        <v>0</v>
      </c>
    </row>
    <row r="94" spans="1:8" ht="45" customHeight="1" x14ac:dyDescent="0.25">
      <c r="A94" s="233" t="s">
        <v>150</v>
      </c>
      <c r="B94" s="229" t="s">
        <v>56</v>
      </c>
      <c r="C94" s="146" t="str">
        <f>IF('план 2'!C94=0,"",'план 2'!C94)</f>
        <v/>
      </c>
      <c r="D94" s="160" t="str">
        <f>'план 2'!D94</f>
        <v>работа не выполняется</v>
      </c>
      <c r="E94" s="239" t="str">
        <f>IF('план 2'!E94=0,"",'план 2'!E94)</f>
        <v/>
      </c>
      <c r="F94" s="240" t="str">
        <f>IF(D94="работа не выполняется","",'план 2'!F94)</f>
        <v/>
      </c>
      <c r="G94" s="240" t="str">
        <f>IF(D94="работа не выполняется","",'план 2'!G94)</f>
        <v/>
      </c>
      <c r="H94" s="240">
        <f>'план 2'!L94</f>
        <v>0</v>
      </c>
    </row>
    <row r="95" spans="1:8" ht="51.75" customHeight="1" x14ac:dyDescent="0.25">
      <c r="A95" s="233" t="s">
        <v>151</v>
      </c>
      <c r="B95" s="229" t="s">
        <v>57</v>
      </c>
      <c r="C95" s="146" t="str">
        <f>IF('план 2'!C95=0,"",'план 2'!C95)</f>
        <v/>
      </c>
      <c r="D95" s="160" t="str">
        <f>'план 2'!D95</f>
        <v>работа не выполняется</v>
      </c>
      <c r="E95" s="239" t="str">
        <f>'план 2'!E95</f>
        <v/>
      </c>
      <c r="F95" s="240" t="str">
        <f>IF(D95="работа не выполняется","",'план 2'!F95)</f>
        <v/>
      </c>
      <c r="G95" s="240" t="str">
        <f>IF(D95="работа не выполняется","",'план 2'!G95)</f>
        <v/>
      </c>
      <c r="H95" s="240">
        <f>'план 2'!L95</f>
        <v>0</v>
      </c>
    </row>
    <row r="96" spans="1:8" ht="50.25" customHeight="1" x14ac:dyDescent="0.25">
      <c r="A96" s="233" t="s">
        <v>152</v>
      </c>
      <c r="B96" s="229" t="s">
        <v>58</v>
      </c>
      <c r="C96" s="146" t="str">
        <f>IF('план 2'!C96=0,"",'план 2'!C96)</f>
        <v/>
      </c>
      <c r="D96" s="160" t="str">
        <f>'план 2'!D96</f>
        <v>работа не выполняется</v>
      </c>
      <c r="E96" s="239" t="str">
        <f>IF('план 2'!E96=0,"",'план 2'!E96)</f>
        <v/>
      </c>
      <c r="F96" s="240" t="str">
        <f>IF(D96="работа не выполняется","",'план 2'!F96)</f>
        <v/>
      </c>
      <c r="G96" s="240" t="str">
        <f>IF(D96="работа не выполняется","",'план 2'!G96)</f>
        <v/>
      </c>
      <c r="H96" s="240">
        <f>'план 2'!L96</f>
        <v>0</v>
      </c>
    </row>
    <row r="97" spans="1:8" ht="57.75" customHeight="1" x14ac:dyDescent="0.25">
      <c r="A97" s="233" t="s">
        <v>153</v>
      </c>
      <c r="B97" s="229" t="s">
        <v>271</v>
      </c>
      <c r="C97" s="146">
        <f>IF('план 2'!C97=0,"",'план 2'!C97)</f>
        <v>1</v>
      </c>
      <c r="D97" s="160" t="str">
        <f>'план 2'!D97</f>
        <v>Осмотр раз в год. По итогам осмотра работы включаются в план текущего ремонта</v>
      </c>
      <c r="E97" s="239" t="str">
        <f>'план 2'!E97</f>
        <v>КХ</v>
      </c>
      <c r="F97" s="240">
        <f>IF(D97="работа не выполняется","",'план 2'!F97)</f>
        <v>0</v>
      </c>
      <c r="G97" s="240">
        <f>IF(D97="работа не выполняется","",'план 2'!G97)</f>
        <v>0</v>
      </c>
      <c r="H97" s="240">
        <f>'план 2'!L97</f>
        <v>0</v>
      </c>
    </row>
    <row r="98" spans="1:8" ht="69" customHeight="1" x14ac:dyDescent="0.25">
      <c r="A98" s="233" t="s">
        <v>154</v>
      </c>
      <c r="B98" s="229" t="s">
        <v>272</v>
      </c>
      <c r="C98" s="140"/>
      <c r="D98" s="141"/>
      <c r="E98" s="234"/>
      <c r="F98" s="241" t="str">
        <f>IF('план 2'!F98=0,"",'план 2'!F98)</f>
        <v/>
      </c>
      <c r="G98" s="235" t="str">
        <f>IF('план 2'!G98=0,"",'план 2'!G98)</f>
        <v/>
      </c>
      <c r="H98" s="240">
        <f>'план 2'!L98</f>
        <v>0</v>
      </c>
    </row>
    <row r="99" spans="1:8" ht="62.25" customHeight="1" x14ac:dyDescent="0.25">
      <c r="A99" s="233" t="s">
        <v>155</v>
      </c>
      <c r="B99" s="229" t="s">
        <v>273</v>
      </c>
      <c r="C99" s="140"/>
      <c r="D99" s="141"/>
      <c r="E99" s="234"/>
      <c r="F99" s="241" t="str">
        <f>IF('план 2'!F99=0,"",'план 2'!F99)</f>
        <v/>
      </c>
      <c r="G99" s="235" t="str">
        <f>IF('план 2'!G99=0,"",'план 2'!G99)</f>
        <v/>
      </c>
      <c r="H99" s="242">
        <f>SUM(H100:H103)</f>
        <v>21.130000000000003</v>
      </c>
    </row>
    <row r="100" spans="1:8" ht="57.75" customHeight="1" x14ac:dyDescent="0.25">
      <c r="A100" s="233" t="s">
        <v>156</v>
      </c>
      <c r="B100" s="229" t="s">
        <v>274</v>
      </c>
      <c r="C100" s="146">
        <f>IF('план 2'!C100=0,"",'план 2'!C100)</f>
        <v>1</v>
      </c>
      <c r="D100" s="160" t="str">
        <f>'план 2'!D100</f>
        <v>Осмотр раз в год. По итогам осмотра работы включаются в план текущего ремонта</v>
      </c>
      <c r="E100" s="239" t="str">
        <f>'план 2'!E100</f>
        <v>КХ</v>
      </c>
      <c r="F100" s="240">
        <f>IF(D100="работа не выполняется","",'план 2'!F100)</f>
        <v>0</v>
      </c>
      <c r="G100" s="240">
        <f>IF(D100="работа не выполняется","",'план 2'!G100)</f>
        <v>0</v>
      </c>
      <c r="H100" s="240">
        <f>'план 2'!L100</f>
        <v>0.34</v>
      </c>
    </row>
    <row r="101" spans="1:8" ht="54.75" customHeight="1" x14ac:dyDescent="0.25">
      <c r="A101" s="233" t="s">
        <v>157</v>
      </c>
      <c r="B101" s="229" t="s">
        <v>275</v>
      </c>
      <c r="C101" s="146">
        <f>IF('план 2'!C101=0,"",'план 2'!C101)</f>
        <v>1</v>
      </c>
      <c r="D101" s="160" t="str">
        <f>'план 2'!D101</f>
        <v>Осмотр раз в год. По итогам осмотра работы включаются в план текущего ремонта</v>
      </c>
      <c r="E101" s="239" t="str">
        <f>'план 2'!E101</f>
        <v>КХ</v>
      </c>
      <c r="F101" s="240">
        <f>IF(D101="работа не выполняется","",'план 2'!F101)</f>
        <v>0</v>
      </c>
      <c r="G101" s="240">
        <f>IF(D101="работа не выполняется","",'план 2'!G101)</f>
        <v>0</v>
      </c>
      <c r="H101" s="240">
        <f>'план 2'!L101</f>
        <v>3.4</v>
      </c>
    </row>
    <row r="102" spans="1:8" ht="53.25" customHeight="1" x14ac:dyDescent="0.25">
      <c r="A102" s="233" t="s">
        <v>158</v>
      </c>
      <c r="B102" s="229" t="s">
        <v>276</v>
      </c>
      <c r="C102" s="146">
        <f>IF('план 2'!C102=0,"",'план 2'!C102)</f>
        <v>1</v>
      </c>
      <c r="D102" s="160" t="str">
        <f>'план 2'!D102</f>
        <v>Осмотр раз в год. По итогам осмотра работы включаются в план текущего ремонта</v>
      </c>
      <c r="E102" s="239" t="str">
        <f>'план 2'!E102</f>
        <v>КХ</v>
      </c>
      <c r="F102" s="240">
        <f>IF(D102="работа не выполняется","",'план 2'!F102)</f>
        <v>0</v>
      </c>
      <c r="G102" s="240">
        <f>IF(D102="работа не выполняется","",'план 2'!G102)</f>
        <v>0</v>
      </c>
      <c r="H102" s="240">
        <f>'план 2'!L102</f>
        <v>2.09</v>
      </c>
    </row>
    <row r="103" spans="1:8" ht="60" customHeight="1" x14ac:dyDescent="0.25">
      <c r="A103" s="233" t="s">
        <v>159</v>
      </c>
      <c r="B103" s="229" t="s">
        <v>59</v>
      </c>
      <c r="C103" s="146">
        <f>IF('план 2'!C103=0,"",'план 2'!C103)</f>
        <v>1</v>
      </c>
      <c r="D103" s="160" t="str">
        <f>'план 2'!D103</f>
        <v>Осмотр раз в год. По итогам осмотра работы включаются в план текущего ремонта</v>
      </c>
      <c r="E103" s="239" t="str">
        <f>'план 2'!E103</f>
        <v>КХ</v>
      </c>
      <c r="F103" s="240">
        <f>IF(D103="работа не выполняется","",'план 2'!F103)</f>
        <v>0</v>
      </c>
      <c r="G103" s="240">
        <f>IF(D103="работа не выполняется","",'план 2'!G103)</f>
        <v>0</v>
      </c>
      <c r="H103" s="240">
        <f>'план 2'!L103</f>
        <v>15.3</v>
      </c>
    </row>
    <row r="104" spans="1:8" ht="39.75" customHeight="1" x14ac:dyDescent="0.25">
      <c r="A104" s="233" t="s">
        <v>160</v>
      </c>
      <c r="B104" s="229" t="s">
        <v>60</v>
      </c>
      <c r="C104" s="140"/>
      <c r="D104" s="141"/>
      <c r="E104" s="234"/>
      <c r="F104" s="241" t="str">
        <f>IF('план 2'!F104=0,"",'план 2'!F104)</f>
        <v/>
      </c>
      <c r="G104" s="235" t="str">
        <f>IF('план 2'!G104=0,"",'план 2'!G104)</f>
        <v/>
      </c>
      <c r="H104" s="242">
        <f>SUM(H105:H109)</f>
        <v>0</v>
      </c>
    </row>
    <row r="105" spans="1:8" ht="45.75" customHeight="1" x14ac:dyDescent="0.25">
      <c r="A105" s="233" t="s">
        <v>161</v>
      </c>
      <c r="B105" s="229" t="s">
        <v>61</v>
      </c>
      <c r="C105" s="146" t="str">
        <f>IF('план 2'!C105=0,"",'план 2'!C105)</f>
        <v/>
      </c>
      <c r="D105" s="160" t="str">
        <f>'план 2'!D105</f>
        <v>В ходе подготовки к эксплуатации дома в осенне-зимний период</v>
      </c>
      <c r="E105" s="239" t="str">
        <f>'план 2'!E105</f>
        <v>кв. м</v>
      </c>
      <c r="F105" s="240">
        <f>IF(D105="работа не выполняется","",'план 2'!F105)</f>
        <v>0</v>
      </c>
      <c r="G105" s="240">
        <f>IF(D105="работа не выполняется","",'план 2'!G105)</f>
        <v>0</v>
      </c>
      <c r="H105" s="240">
        <f>'план 2'!L105</f>
        <v>0</v>
      </c>
    </row>
    <row r="106" spans="1:8" ht="48" customHeight="1" x14ac:dyDescent="0.25">
      <c r="A106" s="233" t="s">
        <v>162</v>
      </c>
      <c r="B106" s="229" t="s">
        <v>62</v>
      </c>
      <c r="C106" s="146" t="str">
        <f>IF('план 2'!C106=0,"",'план 2'!C106)</f>
        <v/>
      </c>
      <c r="D106" s="160" t="str">
        <f>'план 2'!D106</f>
        <v>В ходе подготовки к эксплуатации дома в осенне-зимний период</v>
      </c>
      <c r="E106" s="239" t="str">
        <f>'план 2'!E106</f>
        <v>м</v>
      </c>
      <c r="F106" s="240">
        <f>IF(D106="работа не выполняется","",'план 2'!F106)</f>
        <v>0</v>
      </c>
      <c r="G106" s="240">
        <f>IF(D106="работа не выполняется","",'план 2'!G106)</f>
        <v>0</v>
      </c>
      <c r="H106" s="240">
        <f>'план 2'!L106</f>
        <v>0</v>
      </c>
    </row>
    <row r="107" spans="1:8" ht="52.5" customHeight="1" x14ac:dyDescent="0.25">
      <c r="A107" s="233" t="s">
        <v>163</v>
      </c>
      <c r="B107" s="229" t="s">
        <v>63</v>
      </c>
      <c r="C107" s="146" t="str">
        <f>IF('план 2'!C107=0,"",'план 2'!C107)</f>
        <v/>
      </c>
      <c r="D107" s="160" t="str">
        <f>'план 2'!D107</f>
        <v>В ходе подготовки к эксплуатации дома в осенне-зимний период</v>
      </c>
      <c r="E107" s="239" t="str">
        <f>'план 2'!E107</f>
        <v>м</v>
      </c>
      <c r="F107" s="240">
        <f>IF(D107="работа не выполняется","",'план 2'!F107)</f>
        <v>0</v>
      </c>
      <c r="G107" s="240">
        <f>IF(D107="работа не выполняется","",'план 2'!G107)</f>
        <v>0</v>
      </c>
      <c r="H107" s="240">
        <f>'план 2'!L107</f>
        <v>0</v>
      </c>
    </row>
    <row r="108" spans="1:8" ht="63.75" customHeight="1" x14ac:dyDescent="0.25">
      <c r="A108" s="233" t="s">
        <v>164</v>
      </c>
      <c r="B108" s="229" t="s">
        <v>277</v>
      </c>
      <c r="C108" s="146" t="str">
        <f>IF('план 2'!C108=0,"",'план 2'!C108)</f>
        <v/>
      </c>
      <c r="D108" s="160" t="str">
        <f>'план 2'!D108</f>
        <v>работа не выполняется</v>
      </c>
      <c r="E108" s="239" t="str">
        <f>'план 2'!E108</f>
        <v/>
      </c>
      <c r="F108" s="240" t="str">
        <f>IF(D108="работа не выполняется","",'план 2'!F108)</f>
        <v/>
      </c>
      <c r="G108" s="240" t="str">
        <f>IF(D108="работа не выполняется","",'план 2'!G108)</f>
        <v/>
      </c>
      <c r="H108" s="240">
        <f>'план 2'!L108</f>
        <v>0</v>
      </c>
    </row>
    <row r="109" spans="1:8" ht="41.25" customHeight="1" x14ac:dyDescent="0.25">
      <c r="A109" s="233" t="s">
        <v>337</v>
      </c>
      <c r="B109" s="229" t="s">
        <v>278</v>
      </c>
      <c r="C109" s="140"/>
      <c r="D109" s="141"/>
      <c r="E109" s="234"/>
      <c r="F109" s="241" t="str">
        <f>IF('план 2'!F109=0,"",'план 2'!F109)</f>
        <v/>
      </c>
      <c r="G109" s="235" t="str">
        <f>IF('план 2'!G109=0,"",'план 2'!G109)</f>
        <v/>
      </c>
      <c r="H109" s="240">
        <f>'план 2'!L109</f>
        <v>0</v>
      </c>
    </row>
    <row r="110" spans="1:8" ht="78" customHeight="1" x14ac:dyDescent="0.25">
      <c r="A110" s="233" t="s">
        <v>165</v>
      </c>
      <c r="B110" s="229" t="s">
        <v>279</v>
      </c>
      <c r="C110" s="140"/>
      <c r="D110" s="141"/>
      <c r="E110" s="234"/>
      <c r="F110" s="241" t="str">
        <f>IF('план 2'!F110=0,"",'план 2'!F110)</f>
        <v/>
      </c>
      <c r="G110" s="235" t="str">
        <f>IF('план 2'!G110=0,"",'план 2'!G110)</f>
        <v/>
      </c>
      <c r="H110" s="242">
        <f>SUM(H111:H139)</f>
        <v>108.08000000000001</v>
      </c>
    </row>
    <row r="111" spans="1:8" ht="59.25" customHeight="1" x14ac:dyDescent="0.25">
      <c r="A111" s="233" t="s">
        <v>166</v>
      </c>
      <c r="B111" s="229" t="s">
        <v>280</v>
      </c>
      <c r="C111" s="146" t="str">
        <f>IF('план 2'!C111=0,"",'план 2'!C111)</f>
        <v/>
      </c>
      <c r="D111" s="160" t="str">
        <f>'план 2'!D111</f>
        <v>В ходе подготовки к эксплуатации дома в осенне-зимний период</v>
      </c>
      <c r="E111" s="239" t="str">
        <f>'план 2'!E111</f>
        <v>КХ</v>
      </c>
      <c r="F111" s="240">
        <f>IF(D111="работа не выполняется","",'план 2'!F111)</f>
        <v>0</v>
      </c>
      <c r="G111" s="240">
        <f>IF(D111="работа не выполняется","",'план 2'!G111)</f>
        <v>0</v>
      </c>
      <c r="H111" s="240">
        <f>'план 2'!L111</f>
        <v>0.02</v>
      </c>
    </row>
    <row r="112" spans="1:8" ht="57.75" customHeight="1" x14ac:dyDescent="0.25">
      <c r="A112" s="233" t="s">
        <v>167</v>
      </c>
      <c r="B112" s="229" t="s">
        <v>65</v>
      </c>
      <c r="C112" s="146" t="str">
        <f>IF('план 2'!C112=0,"",'план 2'!C112)</f>
        <v/>
      </c>
      <c r="D112" s="160" t="str">
        <f>'план 2'!D112</f>
        <v>В ходе подготовки к эксплуатации дома в осенне-зимний период</v>
      </c>
      <c r="E112" s="239" t="str">
        <f>'план 2'!E112</f>
        <v>КХ</v>
      </c>
      <c r="F112" s="240">
        <f>IF(D112="работа не выполняется","",'план 2'!F112)</f>
        <v>0</v>
      </c>
      <c r="G112" s="240">
        <f>IF(D112="работа не выполняется","",'план 2'!G112)</f>
        <v>0</v>
      </c>
      <c r="H112" s="240">
        <f>'план 2'!L112</f>
        <v>25.49</v>
      </c>
    </row>
    <row r="113" spans="1:8" ht="51.75" customHeight="1" x14ac:dyDescent="0.25">
      <c r="A113" s="233" t="s">
        <v>168</v>
      </c>
      <c r="B113" s="229" t="s">
        <v>281</v>
      </c>
      <c r="C113" s="146" t="str">
        <f>IF('план 2'!C113=0,"",'план 2'!C113)</f>
        <v/>
      </c>
      <c r="D113" s="160" t="str">
        <f>'план 2'!D113</f>
        <v>В ходе подготовки к эксплуатации дома в осенне-зимний период</v>
      </c>
      <c r="E113" s="239" t="str">
        <f>'план 2'!E113</f>
        <v>КХ</v>
      </c>
      <c r="F113" s="240">
        <f>IF(D113="работа не выполняется","",'план 2'!F113)</f>
        <v>0</v>
      </c>
      <c r="G113" s="240">
        <f>IF(D113="работа не выполняется","",'план 2'!G113)</f>
        <v>0</v>
      </c>
      <c r="H113" s="240">
        <f>'план 2'!L113</f>
        <v>0.15</v>
      </c>
    </row>
    <row r="114" spans="1:8" ht="43.5" customHeight="1" x14ac:dyDescent="0.25">
      <c r="A114" s="233" t="s">
        <v>169</v>
      </c>
      <c r="B114" s="229" t="s">
        <v>282</v>
      </c>
      <c r="C114" s="146" t="str">
        <f>IF('план 2'!C114=0,"",'план 2'!C114)</f>
        <v/>
      </c>
      <c r="D114" s="160" t="str">
        <f>'план 2'!D114</f>
        <v>В ходе подготовки к эксплуатации дома в осенне-зимний период</v>
      </c>
      <c r="E114" s="239" t="str">
        <f>'план 2'!E114</f>
        <v>м</v>
      </c>
      <c r="F114" s="240">
        <f>IF(D114="работа не выполняется","",'план 2'!F114)</f>
        <v>0</v>
      </c>
      <c r="G114" s="240">
        <f>IF(D114="работа не выполняется","",'план 2'!G114)</f>
        <v>0</v>
      </c>
      <c r="H114" s="240">
        <f>'план 2'!L114</f>
        <v>0</v>
      </c>
    </row>
    <row r="115" spans="1:8" ht="51.75" customHeight="1" x14ac:dyDescent="0.25">
      <c r="A115" s="233" t="s">
        <v>170</v>
      </c>
      <c r="B115" s="229" t="s">
        <v>66</v>
      </c>
      <c r="C115" s="146" t="str">
        <f>IF('план 2'!C115=0,"",'план 2'!C115)</f>
        <v/>
      </c>
      <c r="D115" s="160" t="str">
        <f>'план 2'!D115</f>
        <v>работа не выполняется</v>
      </c>
      <c r="E115" s="239" t="str">
        <f>'план 2'!E115</f>
        <v/>
      </c>
      <c r="F115" s="240" t="str">
        <f>IF(D115="работа не выполняется","",'план 2'!F115)</f>
        <v/>
      </c>
      <c r="G115" s="240" t="str">
        <f>IF(D115="работа не выполняется","",'план 2'!G115)</f>
        <v/>
      </c>
      <c r="H115" s="240">
        <f>'план 2'!L115</f>
        <v>0</v>
      </c>
    </row>
    <row r="116" spans="1:8" ht="87" customHeight="1" x14ac:dyDescent="0.25">
      <c r="A116" s="233" t="s">
        <v>171</v>
      </c>
      <c r="B116" s="229" t="s">
        <v>67</v>
      </c>
      <c r="C116" s="146" t="str">
        <f>IF('план 2'!C116=0,"",'план 2'!C116)</f>
        <v/>
      </c>
      <c r="D116" s="160" t="str">
        <f>'план 2'!D116</f>
        <v>В ходе подготовки к эксплуатации дома в осенне-зимний период</v>
      </c>
      <c r="E116" s="239" t="str">
        <f>'план 2'!E116</f>
        <v>КХ</v>
      </c>
      <c r="F116" s="240">
        <f>IF(D116="работа не выполняется","",'план 2'!F116)</f>
        <v>0</v>
      </c>
      <c r="G116" s="240">
        <f>IF(D116="работа не выполняется","",'план 2'!G116)</f>
        <v>0</v>
      </c>
      <c r="H116" s="240">
        <f>'план 2'!L116</f>
        <v>0</v>
      </c>
    </row>
    <row r="117" spans="1:8" ht="114.75" customHeight="1" x14ac:dyDescent="0.25">
      <c r="A117" s="233" t="s">
        <v>172</v>
      </c>
      <c r="B117" s="229" t="s">
        <v>283</v>
      </c>
      <c r="C117" s="146" t="str">
        <f>IF('план 2'!C117=0,"",'план 2'!C117)</f>
        <v/>
      </c>
      <c r="D117" s="160" t="str">
        <f>'план 2'!D117</f>
        <v>В ходе подготовки к эксплуатации дома в осенне-зимний период</v>
      </c>
      <c r="E117" s="239" t="str">
        <f>'план 2'!E117</f>
        <v>КХ</v>
      </c>
      <c r="F117" s="240">
        <f>IF(D117="работа не выполняется","",'план 2'!F117)</f>
        <v>0</v>
      </c>
      <c r="G117" s="240">
        <f>IF(D117="работа не выполняется","",'план 2'!G117)</f>
        <v>0</v>
      </c>
      <c r="H117" s="240">
        <f>'план 2'!L117</f>
        <v>0</v>
      </c>
    </row>
    <row r="118" spans="1:8" ht="47.25" customHeight="1" x14ac:dyDescent="0.25">
      <c r="A118" s="233" t="s">
        <v>173</v>
      </c>
      <c r="B118" s="229" t="s">
        <v>68</v>
      </c>
      <c r="C118" s="146" t="str">
        <f>IF('план 2'!C118=0,"",'план 2'!C118)</f>
        <v/>
      </c>
      <c r="D118" s="160" t="str">
        <f>'план 2'!D118</f>
        <v>Устранение по мере обнаружения дефектов</v>
      </c>
      <c r="E118" s="239" t="str">
        <f>'план 2'!E118</f>
        <v>шт.</v>
      </c>
      <c r="F118" s="240">
        <f>IF(D118="работа не выполняется","",'план 2'!F118)</f>
        <v>0</v>
      </c>
      <c r="G118" s="240">
        <f>IF(D118="работа не выполняется","",'план 2'!G118)</f>
        <v>0</v>
      </c>
      <c r="H118" s="240">
        <f>'план 2'!L118</f>
        <v>0</v>
      </c>
    </row>
    <row r="119" spans="1:8" ht="47.25" customHeight="1" x14ac:dyDescent="0.25">
      <c r="A119" s="233" t="s">
        <v>174</v>
      </c>
      <c r="B119" s="229" t="s">
        <v>284</v>
      </c>
      <c r="C119" s="146" t="str">
        <f>IF('план 2'!C119=0,"",'план 2'!C119)</f>
        <v/>
      </c>
      <c r="D119" s="160" t="str">
        <f>'план 2'!D119</f>
        <v>работа не выполняется</v>
      </c>
      <c r="E119" s="239" t="str">
        <f>'план 2'!E119</f>
        <v/>
      </c>
      <c r="F119" s="240" t="str">
        <f>IF(D119="работа не выполняется","",'план 2'!F119)</f>
        <v/>
      </c>
      <c r="G119" s="240" t="str">
        <f>IF(D119="работа не выполняется","",'план 2'!G119)</f>
        <v/>
      </c>
      <c r="H119" s="240">
        <f>'план 2'!L119</f>
        <v>0</v>
      </c>
    </row>
    <row r="120" spans="1:8" ht="58.5" customHeight="1" x14ac:dyDescent="0.25">
      <c r="A120" s="233" t="s">
        <v>175</v>
      </c>
      <c r="B120" s="229" t="s">
        <v>69</v>
      </c>
      <c r="C120" s="146" t="str">
        <f>IF('план 2'!C120=0,"",'план 2'!C120)</f>
        <v/>
      </c>
      <c r="D120" s="160" t="str">
        <f>'план 2'!D120</f>
        <v>работа не выполняется</v>
      </c>
      <c r="E120" s="239" t="str">
        <f>'план 2'!E120</f>
        <v/>
      </c>
      <c r="F120" s="240" t="str">
        <f>IF(D120="работа не выполняется","",'план 2'!F120)</f>
        <v/>
      </c>
      <c r="G120" s="240" t="str">
        <f>IF(D120="работа не выполняется","",'план 2'!G120)</f>
        <v/>
      </c>
      <c r="H120" s="240">
        <f>'план 2'!L120</f>
        <v>0</v>
      </c>
    </row>
    <row r="121" spans="1:8" ht="59.25" customHeight="1" x14ac:dyDescent="0.25">
      <c r="A121" s="233" t="s">
        <v>176</v>
      </c>
      <c r="B121" s="229" t="s">
        <v>285</v>
      </c>
      <c r="C121" s="146" t="str">
        <f>IF('план 2'!C121=0,"",'план 2'!C121)</f>
        <v/>
      </c>
      <c r="D121" s="160" t="str">
        <f>'план 2'!D121</f>
        <v>работа не выполняется</v>
      </c>
      <c r="E121" s="239" t="str">
        <f>'план 2'!E121</f>
        <v/>
      </c>
      <c r="F121" s="240" t="str">
        <f>IF(D121="работа не выполняется","",'план 2'!F121)</f>
        <v/>
      </c>
      <c r="G121" s="240" t="str">
        <f>IF(D121="работа не выполняется","",'план 2'!G121)</f>
        <v/>
      </c>
      <c r="H121" s="240">
        <f>'план 2'!L121</f>
        <v>0</v>
      </c>
    </row>
    <row r="122" spans="1:8" ht="75" customHeight="1" x14ac:dyDescent="0.25">
      <c r="A122" s="233" t="s">
        <v>177</v>
      </c>
      <c r="B122" s="229" t="s">
        <v>286</v>
      </c>
      <c r="C122" s="146">
        <f>IF('план 2'!C122=0,"",'план 2'!C122)</f>
        <v>1</v>
      </c>
      <c r="D122" s="160" t="str">
        <f>'план 2'!D122</f>
        <v>раз в год</v>
      </c>
      <c r="E122" s="239" t="str">
        <f>'план 2'!E122</f>
        <v>КХ</v>
      </c>
      <c r="F122" s="240">
        <f>IF(D122="работа не выполняется","",'план 2'!F122)</f>
        <v>0</v>
      </c>
      <c r="G122" s="240">
        <f>IF(D122="работа не выполняется","",'план 2'!G122)</f>
        <v>0</v>
      </c>
      <c r="H122" s="240">
        <f>'план 2'!L122</f>
        <v>4.2</v>
      </c>
    </row>
    <row r="123" spans="1:8" ht="76.5" customHeight="1" x14ac:dyDescent="0.25">
      <c r="A123" s="233" t="s">
        <v>178</v>
      </c>
      <c r="B123" s="229" t="s">
        <v>287</v>
      </c>
      <c r="C123" s="146" t="str">
        <f>IF('план 2'!C123=0,"",'план 2'!C123)</f>
        <v/>
      </c>
      <c r="D123" s="160" t="str">
        <f>'план 2'!D123</f>
        <v>работа не выполняется</v>
      </c>
      <c r="E123" s="239" t="str">
        <f>IF('план 2'!E123=0,"",'план 2'!E123)</f>
        <v/>
      </c>
      <c r="F123" s="240" t="str">
        <f>IF(D123="работа не выполняется","",'план 2'!F123)</f>
        <v/>
      </c>
      <c r="G123" s="240" t="str">
        <f>IF(D123="работа не выполняется","",'план 2'!G123)</f>
        <v/>
      </c>
      <c r="H123" s="240">
        <f>'план 2'!L123</f>
        <v>0</v>
      </c>
    </row>
    <row r="124" spans="1:8" ht="61.5" customHeight="1" x14ac:dyDescent="0.25">
      <c r="A124" s="233" t="s">
        <v>179</v>
      </c>
      <c r="B124" s="229" t="s">
        <v>288</v>
      </c>
      <c r="C124" s="146" t="str">
        <f>IF('план 2'!C124=0,"",'план 2'!C124)</f>
        <v/>
      </c>
      <c r="D124" s="160" t="str">
        <f>'план 2'!D124</f>
        <v>работа не выполняется</v>
      </c>
      <c r="E124" s="239" t="str">
        <f>IF('план 2'!E124=0,"",'план 2'!E124)</f>
        <v/>
      </c>
      <c r="F124" s="240" t="str">
        <f>IF(D124="работа не выполняется","",'план 2'!F124)</f>
        <v/>
      </c>
      <c r="G124" s="240" t="str">
        <f>IF(D124="работа не выполняется","",'план 2'!G124)</f>
        <v/>
      </c>
      <c r="H124" s="240">
        <f>'план 2'!L124</f>
        <v>0</v>
      </c>
    </row>
    <row r="125" spans="1:8" ht="30" customHeight="1" x14ac:dyDescent="0.25">
      <c r="A125" s="233" t="s">
        <v>180</v>
      </c>
      <c r="B125" s="229" t="s">
        <v>70</v>
      </c>
      <c r="C125" s="146" t="str">
        <f>IF('план 2'!C125=0,"",'план 2'!C125)</f>
        <v/>
      </c>
      <c r="D125" s="160" t="str">
        <f>'план 2'!D125</f>
        <v>работа не выполняется</v>
      </c>
      <c r="E125" s="239" t="str">
        <f>IF('план 2'!E125=0,"",'план 2'!E125)</f>
        <v/>
      </c>
      <c r="F125" s="240" t="str">
        <f>IF(D125="работа не выполняется","",'план 2'!F125)</f>
        <v/>
      </c>
      <c r="G125" s="240" t="str">
        <f>IF(D125="работа не выполняется","",'план 2'!G125)</f>
        <v/>
      </c>
      <c r="H125" s="240">
        <f>'план 2'!L125</f>
        <v>0</v>
      </c>
    </row>
    <row r="126" spans="1:8" ht="97.5" customHeight="1" x14ac:dyDescent="0.25">
      <c r="A126" s="233" t="s">
        <v>181</v>
      </c>
      <c r="B126" s="229" t="s">
        <v>289</v>
      </c>
      <c r="C126" s="146" t="str">
        <f>IF('план 2'!C126=0,"",'план 2'!C126)</f>
        <v/>
      </c>
      <c r="D126" s="160" t="str">
        <f>'план 2'!D126</f>
        <v>В ходе подготовки к эксплуатации дома в осенне-зимний период</v>
      </c>
      <c r="E126" s="239" t="str">
        <f>IF('план 2'!E126=0,"",'план 2'!E126)</f>
        <v>КХ</v>
      </c>
      <c r="F126" s="240">
        <f>IF(D126="работа не выполняется","",'план 2'!F126)</f>
        <v>0</v>
      </c>
      <c r="G126" s="240">
        <f>IF(D126="работа не выполняется","",'план 2'!G126)</f>
        <v>0</v>
      </c>
      <c r="H126" s="240">
        <f>'план 2'!L126</f>
        <v>25.32</v>
      </c>
    </row>
    <row r="127" spans="1:8" ht="77.25" customHeight="1" x14ac:dyDescent="0.25">
      <c r="A127" s="233" t="s">
        <v>182</v>
      </c>
      <c r="B127" s="229" t="s">
        <v>290</v>
      </c>
      <c r="C127" s="146" t="str">
        <f>IF('план 2'!C127=0,"",'план 2'!C127)</f>
        <v/>
      </c>
      <c r="D127" s="160" t="str">
        <f>'план 2'!D127</f>
        <v>В ходе подготовки к эксплуатации дома в осенне-зимний период</v>
      </c>
      <c r="E127" s="239" t="str">
        <f>IF('план 2'!E127=0,"",'план 2'!E127)</f>
        <v>КХ</v>
      </c>
      <c r="F127" s="240">
        <f>IF(D127="работа не выполняется","",'план 2'!F127)</f>
        <v>0</v>
      </c>
      <c r="G127" s="240">
        <f>IF(D127="работа не выполняется","",'план 2'!G127)</f>
        <v>0</v>
      </c>
      <c r="H127" s="240">
        <f>'план 2'!L127</f>
        <v>15.589999999999998</v>
      </c>
    </row>
    <row r="128" spans="1:8" ht="77.25" customHeight="1" x14ac:dyDescent="0.25">
      <c r="A128" s="233" t="s">
        <v>183</v>
      </c>
      <c r="B128" s="229" t="s">
        <v>291</v>
      </c>
      <c r="C128" s="146" t="str">
        <f>IF('план 2'!C128=0,"",'план 2'!C128)</f>
        <v/>
      </c>
      <c r="D128" s="160" t="str">
        <f>'план 2'!D128</f>
        <v>В ходе подготовки к эксплуатации дома в осенне-зимний период</v>
      </c>
      <c r="E128" s="239" t="str">
        <f>IF('план 2'!E128=0,"",'план 2'!E128)</f>
        <v>КХ</v>
      </c>
      <c r="F128" s="240">
        <f>IF(D128="работа не выполняется","",'план 2'!F128)</f>
        <v>0</v>
      </c>
      <c r="G128" s="240">
        <f>IF(D128="работа не выполняется","",'план 2'!G128)</f>
        <v>0</v>
      </c>
      <c r="H128" s="240">
        <f>'план 2'!L128</f>
        <v>15.07</v>
      </c>
    </row>
    <row r="129" spans="1:8" ht="84" customHeight="1" x14ac:dyDescent="0.25">
      <c r="A129" s="233" t="s">
        <v>184</v>
      </c>
      <c r="B129" s="229" t="s">
        <v>292</v>
      </c>
      <c r="C129" s="146" t="str">
        <f>IF('план 2'!C129=0,"",'план 2'!C129)</f>
        <v/>
      </c>
      <c r="D129" s="160" t="str">
        <f>'план 2'!D129</f>
        <v>В ходе подготовки к эксплуатации дома в осенне-зимний период</v>
      </c>
      <c r="E129" s="239" t="str">
        <f>IF('план 2'!E129=0,"",'план 2'!E129)</f>
        <v>КХ</v>
      </c>
      <c r="F129" s="240">
        <f>IF(D129="работа не выполняется","",'план 2'!F129)</f>
        <v>0</v>
      </c>
      <c r="G129" s="240">
        <f>IF(D129="работа не выполняется","",'план 2'!G129)</f>
        <v>0</v>
      </c>
      <c r="H129" s="240">
        <f>'план 2'!L129</f>
        <v>14.120000000000001</v>
      </c>
    </row>
    <row r="130" spans="1:8" ht="86.25" customHeight="1" x14ac:dyDescent="0.25">
      <c r="A130" s="233" t="s">
        <v>185</v>
      </c>
      <c r="B130" s="229" t="s">
        <v>293</v>
      </c>
      <c r="C130" s="146" t="str">
        <f>IF('план 2'!C130=0,"",'план 2'!C130)</f>
        <v/>
      </c>
      <c r="D130" s="160" t="str">
        <f>'план 2'!D130</f>
        <v>В ходе подготовки к эксплуатации дома в осенне-зимний период</v>
      </c>
      <c r="E130" s="239" t="str">
        <f>IF('план 2'!E130=0,"",'план 2'!E130)</f>
        <v>КХ</v>
      </c>
      <c r="F130" s="240">
        <f>IF(D130="работа не выполняется","",'план 2'!F130)</f>
        <v>0</v>
      </c>
      <c r="G130" s="240">
        <f>IF(D130="работа не выполняется","",'план 2'!G130)</f>
        <v>0</v>
      </c>
      <c r="H130" s="240">
        <f>'план 2'!L130</f>
        <v>8.120000000000001</v>
      </c>
    </row>
    <row r="131" spans="1:8" ht="51" customHeight="1" x14ac:dyDescent="0.25">
      <c r="A131" s="233" t="s">
        <v>186</v>
      </c>
      <c r="B131" s="229" t="s">
        <v>79</v>
      </c>
      <c r="C131" s="146" t="str">
        <f>IF('план 2'!C131=0,"",'план 2'!C131)</f>
        <v/>
      </c>
      <c r="D131" s="160" t="str">
        <f>'план 2'!D131</f>
        <v>работа не выполняется</v>
      </c>
      <c r="E131" s="239" t="str">
        <f>IF('план 2'!E131=0,"",'план 2'!E131)</f>
        <v/>
      </c>
      <c r="F131" s="240" t="str">
        <f>IF(D131="работа не выполняется","",'план 2'!F131)</f>
        <v/>
      </c>
      <c r="G131" s="240" t="str">
        <f>IF(D131="работа не выполняется","",'план 2'!G131)</f>
        <v/>
      </c>
      <c r="H131" s="240">
        <f>'план 2'!L131</f>
        <v>0</v>
      </c>
    </row>
    <row r="132" spans="1:8" ht="41.25" customHeight="1" x14ac:dyDescent="0.25">
      <c r="A132" s="233" t="s">
        <v>187</v>
      </c>
      <c r="B132" s="229" t="s">
        <v>80</v>
      </c>
      <c r="C132" s="146" t="str">
        <f>IF('план 2'!C132=0,"",'план 2'!C132)</f>
        <v/>
      </c>
      <c r="D132" s="160" t="str">
        <f>'план 2'!D132</f>
        <v>работа не выполняется</v>
      </c>
      <c r="E132" s="239" t="str">
        <f>'план 2'!E132</f>
        <v/>
      </c>
      <c r="F132" s="240" t="str">
        <f>IF(D132="работа не выполняется","",'план 2'!F132)</f>
        <v/>
      </c>
      <c r="G132" s="240" t="str">
        <f>IF(D132="работа не выполняется","",'план 2'!G132)</f>
        <v/>
      </c>
      <c r="H132" s="240">
        <f>'план 2'!L132</f>
        <v>0</v>
      </c>
    </row>
    <row r="133" spans="1:8" ht="39.75" customHeight="1" x14ac:dyDescent="0.25">
      <c r="A133" s="233" t="s">
        <v>188</v>
      </c>
      <c r="B133" s="229" t="s">
        <v>81</v>
      </c>
      <c r="C133" s="146" t="str">
        <f>IF('план 2'!C133=0,"",'план 2'!C133)</f>
        <v/>
      </c>
      <c r="D133" s="160" t="str">
        <f>'план 2'!D133</f>
        <v>работа не выполняется</v>
      </c>
      <c r="E133" s="239" t="str">
        <f>'план 2'!E133</f>
        <v/>
      </c>
      <c r="F133" s="240" t="str">
        <f>IF(D133="работа не выполняется","",'план 2'!F133)</f>
        <v/>
      </c>
      <c r="G133" s="240" t="str">
        <f>IF(D133="работа не выполняется","",'план 2'!G133)</f>
        <v/>
      </c>
      <c r="H133" s="240">
        <f>'план 2'!L133</f>
        <v>0</v>
      </c>
    </row>
    <row r="134" spans="1:8" ht="39.75" customHeight="1" x14ac:dyDescent="0.25">
      <c r="A134" s="233" t="s">
        <v>189</v>
      </c>
      <c r="B134" s="229" t="s">
        <v>82</v>
      </c>
      <c r="C134" s="146" t="str">
        <f>IF('план 2'!C134=0,"",'план 2'!C134)</f>
        <v/>
      </c>
      <c r="D134" s="160" t="str">
        <f>'план 2'!D134</f>
        <v>работа не выполняется</v>
      </c>
      <c r="E134" s="239" t="str">
        <f>IF('план 2'!E134=0,"",'план 2'!E134)</f>
        <v/>
      </c>
      <c r="F134" s="240" t="str">
        <f>IF(D134="работа не выполняется","",'план 2'!F134)</f>
        <v/>
      </c>
      <c r="G134" s="240" t="str">
        <f>IF(D134="работа не выполняется","",'план 2'!G134)</f>
        <v/>
      </c>
      <c r="H134" s="240">
        <f>'план 2'!L134</f>
        <v>0</v>
      </c>
    </row>
    <row r="135" spans="1:8" ht="43.5" customHeight="1" x14ac:dyDescent="0.25">
      <c r="A135" s="233" t="s">
        <v>338</v>
      </c>
      <c r="B135" s="229" t="s">
        <v>83</v>
      </c>
      <c r="C135" s="146" t="str">
        <f>IF('план 2'!C135=0,"",'план 2'!C135)</f>
        <v/>
      </c>
      <c r="D135" s="160" t="str">
        <f>'план 2'!D135</f>
        <v>работа не выполняется</v>
      </c>
      <c r="E135" s="239" t="str">
        <f>'план 2'!E135</f>
        <v/>
      </c>
      <c r="F135" s="240" t="str">
        <f>IF(D135="работа не выполняется","",'план 2'!F135)</f>
        <v/>
      </c>
      <c r="G135" s="240" t="str">
        <f>IF(D135="работа не выполняется","",'план 2'!G135)</f>
        <v/>
      </c>
      <c r="H135" s="240">
        <f>'план 2'!L135</f>
        <v>0</v>
      </c>
    </row>
    <row r="136" spans="1:8" ht="51.75" customHeight="1" x14ac:dyDescent="0.25">
      <c r="A136" s="233" t="s">
        <v>339</v>
      </c>
      <c r="B136" s="229" t="s">
        <v>84</v>
      </c>
      <c r="C136" s="146" t="str">
        <f>IF('план 2'!C136=0,"",'план 2'!C136)</f>
        <v/>
      </c>
      <c r="D136" s="160" t="str">
        <f>'план 2'!D136</f>
        <v>работа не выполняется</v>
      </c>
      <c r="E136" s="239" t="str">
        <f>IF('план 2'!E136=0,"",'план 2'!E136)</f>
        <v/>
      </c>
      <c r="F136" s="240" t="str">
        <f>IF(D136="работа не выполняется","",'план 2'!F136)</f>
        <v/>
      </c>
      <c r="G136" s="240" t="str">
        <f>IF(D136="работа не выполняется","",'план 2'!G136)</f>
        <v/>
      </c>
      <c r="H136" s="240">
        <f>'план 2'!L136</f>
        <v>0</v>
      </c>
    </row>
    <row r="137" spans="1:8" ht="63.75" customHeight="1" x14ac:dyDescent="0.25">
      <c r="A137" s="233" t="s">
        <v>340</v>
      </c>
      <c r="B137" s="229" t="s">
        <v>85</v>
      </c>
      <c r="C137" s="146" t="str">
        <f>IF('план 2'!C137=0,"",'план 2'!C137)</f>
        <v/>
      </c>
      <c r="D137" s="160" t="str">
        <f>'план 2'!D137</f>
        <v>по мере необходимости</v>
      </c>
      <c r="E137" s="239" t="str">
        <f>'план 2'!E137</f>
        <v>КХ</v>
      </c>
      <c r="F137" s="240">
        <f>IF(D137="работа не выполняется","",'план 2'!F137)</f>
        <v>0</v>
      </c>
      <c r="G137" s="240">
        <f>IF(D137="работа не выполняется","",'план 2'!G137)</f>
        <v>0</v>
      </c>
      <c r="H137" s="240">
        <f>'план 2'!L137</f>
        <v>0</v>
      </c>
    </row>
    <row r="138" spans="1:8" ht="45" customHeight="1" x14ac:dyDescent="0.25">
      <c r="A138" s="233" t="s">
        <v>341</v>
      </c>
      <c r="B138" s="229" t="s">
        <v>86</v>
      </c>
      <c r="C138" s="146" t="str">
        <f>IF('план 2'!C138=0,"",'план 2'!C138)</f>
        <v/>
      </c>
      <c r="D138" s="160" t="str">
        <f>'план 2'!D138</f>
        <v>по мере необходимости</v>
      </c>
      <c r="E138" s="239" t="str">
        <f>'план 2'!E138</f>
        <v>шт.</v>
      </c>
      <c r="F138" s="240">
        <f>IF(D138="работа не выполняется","",'план 2'!F138)</f>
        <v>0</v>
      </c>
      <c r="G138" s="240">
        <f>IF(D138="работа не выполняется","",'план 2'!G138)</f>
        <v>0</v>
      </c>
      <c r="H138" s="240">
        <f>'план 2'!L138</f>
        <v>0</v>
      </c>
    </row>
    <row r="139" spans="1:8" ht="87.75" customHeight="1" x14ac:dyDescent="0.25">
      <c r="A139" s="233" t="s">
        <v>342</v>
      </c>
      <c r="B139" s="229" t="s">
        <v>294</v>
      </c>
      <c r="C139" s="146"/>
      <c r="D139" s="188"/>
      <c r="E139" s="234"/>
      <c r="F139" s="234" t="str">
        <f>IF('план 2'!F139=0,"",'план 2'!F139)</f>
        <v/>
      </c>
      <c r="G139" s="235" t="str">
        <f>IF('план 2'!G139=0,"",'план 2'!G139)</f>
        <v/>
      </c>
      <c r="H139" s="240">
        <f>'план 2'!L139</f>
        <v>0</v>
      </c>
    </row>
    <row r="140" spans="1:8" ht="56.25" customHeight="1" x14ac:dyDescent="0.25">
      <c r="A140" s="233" t="s">
        <v>343</v>
      </c>
      <c r="B140" s="229" t="s">
        <v>295</v>
      </c>
      <c r="C140" s="146"/>
      <c r="D140" s="188"/>
      <c r="E140" s="234"/>
      <c r="F140" s="234" t="str">
        <f>IF('план 2'!F140=0,"",'план 2'!F140)</f>
        <v/>
      </c>
      <c r="G140" s="235" t="str">
        <f>IF('план 2'!G140=0,"",'план 2'!G140)</f>
        <v/>
      </c>
      <c r="H140" s="242">
        <f>H141+H142+H143+H144+H145+H146+H147+H148+H149+H150+H151</f>
        <v>-1.41</v>
      </c>
    </row>
    <row r="141" spans="1:8" ht="72" customHeight="1" x14ac:dyDescent="0.25">
      <c r="A141" s="233" t="s">
        <v>190</v>
      </c>
      <c r="B141" s="229" t="s">
        <v>71</v>
      </c>
      <c r="C141" s="146" t="str">
        <f>IF('план 2'!C141=0,"",'план 2'!C141)</f>
        <v/>
      </c>
      <c r="D141" s="160" t="str">
        <f>'план 2'!D141</f>
        <v>работа не выполняется</v>
      </c>
      <c r="E141" s="239" t="str">
        <f>'план 2'!E141</f>
        <v/>
      </c>
      <c r="F141" s="240" t="str">
        <f>IF(D141="работа не выполняется","",'план 2'!F141)</f>
        <v/>
      </c>
      <c r="G141" s="240" t="str">
        <f>IF(D141="работа не выполняется","",'план 2'!G141)</f>
        <v/>
      </c>
      <c r="H141" s="240">
        <f>'план 2'!L141</f>
        <v>0</v>
      </c>
    </row>
    <row r="142" spans="1:8" ht="48.75" customHeight="1" x14ac:dyDescent="0.25">
      <c r="A142" s="233" t="s">
        <v>344</v>
      </c>
      <c r="B142" s="229" t="s">
        <v>72</v>
      </c>
      <c r="C142" s="146" t="str">
        <f>IF('план 2'!C142=0,"",'план 2'!C142)</f>
        <v/>
      </c>
      <c r="D142" s="160" t="str">
        <f>'план 2'!D142</f>
        <v>работа не выполняется</v>
      </c>
      <c r="E142" s="239" t="str">
        <f>'план 2'!E142</f>
        <v/>
      </c>
      <c r="F142" s="240" t="str">
        <f>IF(D142="работа не выполняется","",'план 2'!F142)</f>
        <v/>
      </c>
      <c r="G142" s="240" t="str">
        <f>IF(D142="работа не выполняется","",'план 2'!G142)</f>
        <v/>
      </c>
      <c r="H142" s="240">
        <f>'план 2'!L142</f>
        <v>0</v>
      </c>
    </row>
    <row r="143" spans="1:8" ht="67.5" customHeight="1" x14ac:dyDescent="0.25">
      <c r="A143" s="233" t="s">
        <v>345</v>
      </c>
      <c r="B143" s="229" t="s">
        <v>73</v>
      </c>
      <c r="C143" s="146" t="str">
        <f>IF('план 2'!C143=0,"",'план 2'!C143)</f>
        <v/>
      </c>
      <c r="D143" s="160" t="str">
        <f>'план 2'!D143</f>
        <v>работа не выполняется</v>
      </c>
      <c r="E143" s="239" t="str">
        <f>'план 2'!E143</f>
        <v/>
      </c>
      <c r="F143" s="240" t="str">
        <f>IF(D143="работа не выполняется","",'план 2'!F143)</f>
        <v/>
      </c>
      <c r="G143" s="240" t="str">
        <f>IF(D143="работа не выполняется","",'план 2'!G143)</f>
        <v/>
      </c>
      <c r="H143" s="240">
        <f>'план 2'!L143</f>
        <v>0</v>
      </c>
    </row>
    <row r="144" spans="1:8" ht="51" customHeight="1" x14ac:dyDescent="0.25">
      <c r="A144" s="233" t="s">
        <v>346</v>
      </c>
      <c r="B144" s="229" t="s">
        <v>215</v>
      </c>
      <c r="C144" s="146" t="str">
        <f>IF('план 2'!C144=0,"",'план 2'!C144)</f>
        <v/>
      </c>
      <c r="D144" s="160" t="str">
        <f>'план 2'!D144</f>
        <v>работа не выполняется</v>
      </c>
      <c r="E144" s="239" t="str">
        <f>'план 2'!E144</f>
        <v/>
      </c>
      <c r="F144" s="240" t="str">
        <f>IF(D144="работа не выполняется","",'план 2'!F144)</f>
        <v/>
      </c>
      <c r="G144" s="240" t="str">
        <f>IF(D144="работа не выполняется","",'план 2'!G144)</f>
        <v/>
      </c>
      <c r="H144" s="240">
        <f>'план 2'!L144</f>
        <v>0</v>
      </c>
    </row>
    <row r="145" spans="1:8" ht="34.5" customHeight="1" x14ac:dyDescent="0.25">
      <c r="A145" s="233" t="s">
        <v>347</v>
      </c>
      <c r="B145" s="229" t="s">
        <v>74</v>
      </c>
      <c r="C145" s="146" t="str">
        <f>IF('план 2'!C145=0,"",'план 2'!C145)</f>
        <v/>
      </c>
      <c r="D145" s="160" t="str">
        <f>'план 2'!D145</f>
        <v>работа не выполняется</v>
      </c>
      <c r="E145" s="239" t="str">
        <f>'план 2'!E145</f>
        <v/>
      </c>
      <c r="F145" s="243" t="str">
        <f>IF(D145="работа не выполняется","",'план 2'!F145)</f>
        <v/>
      </c>
      <c r="G145" s="240" t="str">
        <f>IF(D145="работа не выполняется","",'план 2'!G145)</f>
        <v/>
      </c>
      <c r="H145" s="240">
        <f>'план 2'!L145</f>
        <v>0</v>
      </c>
    </row>
    <row r="146" spans="1:8" ht="46.5" customHeight="1" x14ac:dyDescent="0.25">
      <c r="A146" s="233" t="s">
        <v>348</v>
      </c>
      <c r="B146" s="229" t="s">
        <v>75</v>
      </c>
      <c r="C146" s="146" t="str">
        <f>IF('план 2'!C146=0,"",'план 2'!C146)</f>
        <v/>
      </c>
      <c r="D146" s="160" t="str">
        <f>'план 2'!D146</f>
        <v>работа не выполняется</v>
      </c>
      <c r="E146" s="239" t="str">
        <f>'план 2'!E146</f>
        <v/>
      </c>
      <c r="F146" s="240" t="str">
        <f>IF(D146="работа не выполняется","",'план 2'!F146)</f>
        <v/>
      </c>
      <c r="G146" s="240" t="str">
        <f>IF(D146="работа не выполняется","",'план 2'!G146)</f>
        <v/>
      </c>
      <c r="H146" s="240">
        <f>'план 2'!L146</f>
        <v>0</v>
      </c>
    </row>
    <row r="147" spans="1:8" ht="47.25" customHeight="1" x14ac:dyDescent="0.25">
      <c r="A147" s="233" t="s">
        <v>349</v>
      </c>
      <c r="B147" s="229" t="s">
        <v>76</v>
      </c>
      <c r="C147" s="146" t="str">
        <f>IF('план 2'!C147=0,"",'план 2'!C147)</f>
        <v/>
      </c>
      <c r="D147" s="160" t="str">
        <f>'план 2'!D147</f>
        <v>работа не выполняется</v>
      </c>
      <c r="E147" s="239" t="str">
        <f>'план 2'!E147</f>
        <v/>
      </c>
      <c r="F147" s="240" t="str">
        <f>IF(D147="работа не выполняется","",'план 2'!F147)</f>
        <v/>
      </c>
      <c r="G147" s="240" t="str">
        <f>IF(D147="работа не выполняется","",'план 2'!G147)</f>
        <v/>
      </c>
      <c r="H147" s="240">
        <f>'план 2'!L147</f>
        <v>0</v>
      </c>
    </row>
    <row r="148" spans="1:8" ht="37.5" customHeight="1" x14ac:dyDescent="0.25">
      <c r="A148" s="233" t="s">
        <v>350</v>
      </c>
      <c r="B148" s="229" t="s">
        <v>77</v>
      </c>
      <c r="C148" s="146" t="str">
        <f>IF('план 2'!C148=0,"",'план 2'!C148)</f>
        <v/>
      </c>
      <c r="D148" s="160" t="str">
        <f>'план 2'!D148</f>
        <v>работа не выполняется</v>
      </c>
      <c r="E148" s="239" t="str">
        <f>'план 2'!E148</f>
        <v/>
      </c>
      <c r="F148" s="243" t="str">
        <f>IF(D148="работа не выполняется","",'план 2'!F148)</f>
        <v/>
      </c>
      <c r="G148" s="240" t="str">
        <f>IF(D148="работа не выполняется","",'план 2'!G148)</f>
        <v/>
      </c>
      <c r="H148" s="240">
        <f>'план 2'!L148</f>
        <v>0</v>
      </c>
    </row>
    <row r="149" spans="1:8" ht="38.25" customHeight="1" x14ac:dyDescent="0.25">
      <c r="A149" s="233" t="s">
        <v>351</v>
      </c>
      <c r="B149" s="229" t="s">
        <v>78</v>
      </c>
      <c r="C149" s="146" t="str">
        <f>IF('план 2'!C149=0,"",'план 2'!C149)</f>
        <v/>
      </c>
      <c r="D149" s="160" t="str">
        <f>'план 2'!D149</f>
        <v>работа не выполняется</v>
      </c>
      <c r="E149" s="239" t="str">
        <f>'план 2'!E149</f>
        <v/>
      </c>
      <c r="F149" s="240" t="str">
        <f>IF(D149="работа не выполняется","",'план 2'!F149)</f>
        <v/>
      </c>
      <c r="G149" s="240" t="str">
        <f>IF(D149="работа не выполняется","",'план 2'!G149)</f>
        <v/>
      </c>
      <c r="H149" s="240">
        <f>'план 2'!L149</f>
        <v>0</v>
      </c>
    </row>
    <row r="150" spans="1:8" ht="42.75" customHeight="1" x14ac:dyDescent="0.25">
      <c r="A150" s="233" t="s">
        <v>352</v>
      </c>
      <c r="B150" s="229" t="s">
        <v>296</v>
      </c>
      <c r="C150" s="146" t="str">
        <f>IF('план 2'!C150=0,"",'план 2'!C150)</f>
        <v/>
      </c>
      <c r="D150" s="160" t="str">
        <f>'план 2'!D150</f>
        <v>работа не выполняется</v>
      </c>
      <c r="E150" s="239" t="str">
        <f>'план 2'!E150</f>
        <v/>
      </c>
      <c r="F150" s="240" t="str">
        <f>IF(D150="работа не выполняется","",'план 2'!F150)</f>
        <v/>
      </c>
      <c r="G150" s="240" t="str">
        <f>IF(D150="работа не выполняется","",'план 2'!G150)</f>
        <v/>
      </c>
      <c r="H150" s="240">
        <f>'план 2'!L150</f>
        <v>-1.41</v>
      </c>
    </row>
    <row r="151" spans="1:8" ht="54" customHeight="1" x14ac:dyDescent="0.25">
      <c r="A151" s="233" t="s">
        <v>353</v>
      </c>
      <c r="B151" s="229" t="s">
        <v>297</v>
      </c>
      <c r="C151" s="146"/>
      <c r="D151" s="188"/>
      <c r="E151" s="234"/>
      <c r="F151" s="234" t="str">
        <f>IF('план 2'!F151=0,"",'план 2'!F151)</f>
        <v/>
      </c>
      <c r="G151" s="235" t="str">
        <f>IF('план 2'!G151=0,"",'план 2'!G151)</f>
        <v/>
      </c>
      <c r="H151" s="240">
        <f>'план 2'!L151</f>
        <v>0</v>
      </c>
    </row>
    <row r="152" spans="1:8" ht="60" customHeight="1" x14ac:dyDescent="0.25">
      <c r="A152" s="233" t="s">
        <v>191</v>
      </c>
      <c r="B152" s="229" t="s">
        <v>87</v>
      </c>
      <c r="C152" s="146"/>
      <c r="D152" s="188"/>
      <c r="E152" s="234"/>
      <c r="F152" s="234" t="str">
        <f>IF('план 2'!F152=0,"",'план 2'!F152)</f>
        <v/>
      </c>
      <c r="G152" s="235" t="str">
        <f>IF('план 2'!G152=0,"",'план 2'!G152)</f>
        <v/>
      </c>
      <c r="H152" s="242">
        <f>H153+H154+H155</f>
        <v>0</v>
      </c>
    </row>
    <row r="153" spans="1:8" ht="42.75" customHeight="1" x14ac:dyDescent="0.25">
      <c r="A153" s="233" t="s">
        <v>192</v>
      </c>
      <c r="B153" s="229" t="s">
        <v>88</v>
      </c>
      <c r="C153" s="146" t="str">
        <f>IF('план 2'!C153=0,"",'план 2'!C153)</f>
        <v/>
      </c>
      <c r="D153" s="160" t="str">
        <f>'план 2'!D153</f>
        <v>работа не выполняется</v>
      </c>
      <c r="E153" s="239" t="str">
        <f>'план 2'!E153</f>
        <v/>
      </c>
      <c r="F153" s="243" t="str">
        <f>IF(D153="работа не выполняется","",'план 2'!F153)</f>
        <v/>
      </c>
      <c r="G153" s="240" t="str">
        <f>IF(D153="работа не выполняется","",'план 2'!G153)</f>
        <v/>
      </c>
      <c r="H153" s="240">
        <f>'план 2'!L153</f>
        <v>0</v>
      </c>
    </row>
    <row r="154" spans="1:8" ht="61.5" customHeight="1" x14ac:dyDescent="0.25">
      <c r="A154" s="233" t="s">
        <v>193</v>
      </c>
      <c r="B154" s="229" t="s">
        <v>298</v>
      </c>
      <c r="C154" s="146" t="str">
        <f>IF('план 2'!C154=0,"",'план 2'!C154)</f>
        <v/>
      </c>
      <c r="D154" s="160" t="str">
        <f>'план 2'!D154</f>
        <v>работа не выполняется</v>
      </c>
      <c r="E154" s="239" t="str">
        <f>IF('план 2'!E154=0,"",'план 2'!E154)</f>
        <v/>
      </c>
      <c r="F154" s="240" t="str">
        <f>IF(D154="работа не выполняется","",'план 2'!F154)</f>
        <v/>
      </c>
      <c r="G154" s="240" t="str">
        <f>IF(D154="работа не выполняется","",'план 2'!G154)</f>
        <v/>
      </c>
      <c r="H154" s="240">
        <f>'план 2'!L154</f>
        <v>0</v>
      </c>
    </row>
    <row r="155" spans="1:8" ht="46.5" customHeight="1" x14ac:dyDescent="0.25">
      <c r="A155" s="233" t="s">
        <v>194</v>
      </c>
      <c r="B155" s="229" t="s">
        <v>354</v>
      </c>
      <c r="C155" s="146"/>
      <c r="D155" s="188"/>
      <c r="E155" s="234"/>
      <c r="F155" s="234" t="str">
        <f>IF('план 2'!F155=0,"",'план 2'!F155)</f>
        <v/>
      </c>
      <c r="G155" s="235" t="str">
        <f>IF('план 2'!G155=0,"",'план 2'!G155)</f>
        <v/>
      </c>
      <c r="H155" s="240">
        <f>'план 2'!L155</f>
        <v>0</v>
      </c>
    </row>
    <row r="156" spans="1:8" ht="38.25" customHeight="1" x14ac:dyDescent="0.25">
      <c r="A156" s="233" t="s">
        <v>195</v>
      </c>
      <c r="B156" s="229" t="s">
        <v>89</v>
      </c>
      <c r="C156" s="146"/>
      <c r="D156" s="188"/>
      <c r="E156" s="234"/>
      <c r="F156" s="234" t="str">
        <f>IF('план 2'!F156=0,"",'план 2'!F156)</f>
        <v/>
      </c>
      <c r="G156" s="235" t="str">
        <f>IF('план 2'!G156=0,"",'план 2'!G156)</f>
        <v/>
      </c>
      <c r="H156" s="242">
        <f>H157+H158+H159+H160</f>
        <v>0</v>
      </c>
    </row>
    <row r="157" spans="1:8" ht="42.75" customHeight="1" x14ac:dyDescent="0.25">
      <c r="A157" s="233" t="s">
        <v>196</v>
      </c>
      <c r="B157" s="229" t="s">
        <v>299</v>
      </c>
      <c r="C157" s="146" t="str">
        <f>IF('план 2'!C157=0,"",'план 2'!C157)</f>
        <v/>
      </c>
      <c r="D157" s="160" t="str">
        <f>'план 2'!D157</f>
        <v>работа не выполняется</v>
      </c>
      <c r="E157" s="239" t="str">
        <f>'план 2'!E157</f>
        <v/>
      </c>
      <c r="F157" s="240" t="str">
        <f>IF(D157="работа не выполняется","",'план 2'!F157)</f>
        <v/>
      </c>
      <c r="G157" s="240" t="str">
        <f>IF(D157="работа не выполняется","",'план 2'!G157)</f>
        <v/>
      </c>
      <c r="H157" s="240">
        <f>'план 2'!L157</f>
        <v>0</v>
      </c>
    </row>
    <row r="158" spans="1:8" ht="53.25" customHeight="1" x14ac:dyDescent="0.25">
      <c r="A158" s="233" t="s">
        <v>197</v>
      </c>
      <c r="B158" s="229" t="s">
        <v>300</v>
      </c>
      <c r="C158" s="146" t="str">
        <f>IF('план 2'!C158=0,"",'план 2'!C158)</f>
        <v/>
      </c>
      <c r="D158" s="160" t="str">
        <f>'план 2'!D158</f>
        <v>работа не выполняется</v>
      </c>
      <c r="E158" s="239" t="str">
        <f>'план 2'!E158</f>
        <v/>
      </c>
      <c r="F158" s="240" t="str">
        <f>IF(D158="работа не выполняется","",'план 2'!F158)</f>
        <v/>
      </c>
      <c r="G158" s="240" t="str">
        <f>IF(D158="работа не выполняется","",'план 2'!G158)</f>
        <v/>
      </c>
      <c r="H158" s="240">
        <f>'план 2'!L158</f>
        <v>0</v>
      </c>
    </row>
    <row r="159" spans="1:8" ht="81.75" customHeight="1" x14ac:dyDescent="0.25">
      <c r="A159" s="233" t="s">
        <v>198</v>
      </c>
      <c r="B159" s="229" t="s">
        <v>90</v>
      </c>
      <c r="C159" s="146" t="str">
        <f>IF('план 2'!C159=0,"",'план 2'!C159)</f>
        <v/>
      </c>
      <c r="D159" s="160" t="str">
        <f>'план 2'!D159</f>
        <v>работа не выполняется</v>
      </c>
      <c r="E159" s="239" t="str">
        <f>'план 2'!E159</f>
        <v/>
      </c>
      <c r="F159" s="240" t="str">
        <f>IF(D159="работа не выполняется","",'план 2'!F159)</f>
        <v/>
      </c>
      <c r="G159" s="240" t="str">
        <f>IF(D159="работа не выполняется","",'план 2'!G159)</f>
        <v/>
      </c>
      <c r="H159" s="240">
        <f>'план 2'!L159</f>
        <v>0</v>
      </c>
    </row>
    <row r="160" spans="1:8" ht="51.75" customHeight="1" x14ac:dyDescent="0.25">
      <c r="A160" s="233" t="s">
        <v>355</v>
      </c>
      <c r="B160" s="229" t="s">
        <v>301</v>
      </c>
      <c r="C160" s="146"/>
      <c r="D160" s="188"/>
      <c r="E160" s="234"/>
      <c r="F160" s="234" t="str">
        <f>IF('план 2'!F160=0,"",'план 2'!F160)</f>
        <v/>
      </c>
      <c r="G160" s="235" t="str">
        <f>IF('план 2'!G160=0,"",'план 2'!G160)</f>
        <v/>
      </c>
      <c r="H160" s="240">
        <f>'план 2'!L160</f>
        <v>0</v>
      </c>
    </row>
    <row r="161" spans="1:8" ht="42.75" customHeight="1" x14ac:dyDescent="0.25">
      <c r="A161" s="233" t="s">
        <v>199</v>
      </c>
      <c r="B161" s="229" t="s">
        <v>302</v>
      </c>
      <c r="C161" s="146"/>
      <c r="D161" s="188"/>
      <c r="E161" s="234"/>
      <c r="F161" s="234" t="str">
        <f>IF('план 2'!F161=0,"",'план 2'!F161)</f>
        <v/>
      </c>
      <c r="G161" s="235" t="str">
        <f>IF('план 2'!G161=0,"",'план 2'!G161)</f>
        <v/>
      </c>
      <c r="H161" s="242">
        <f>H162+H163+H164+H165</f>
        <v>17.14</v>
      </c>
    </row>
    <row r="162" spans="1:8" ht="43.5" customHeight="1" x14ac:dyDescent="0.25">
      <c r="A162" s="233" t="s">
        <v>200</v>
      </c>
      <c r="B162" s="229" t="s">
        <v>91</v>
      </c>
      <c r="C162" s="146">
        <f>IF('план 2'!C162=0,"",'план 2'!C162)</f>
        <v>2</v>
      </c>
      <c r="D162" s="160" t="str">
        <f>'план 2'!D162</f>
        <v>раз в год</v>
      </c>
      <c r="E162" s="239" t="str">
        <f>'план 2'!E162</f>
        <v>КХ</v>
      </c>
      <c r="F162" s="240">
        <f>IF(D162="работа не выполняется","",'план 2'!F162)</f>
        <v>0</v>
      </c>
      <c r="G162" s="240">
        <f>IF(D162="работа не выполняется","",'план 2'!G162)</f>
        <v>0</v>
      </c>
      <c r="H162" s="240">
        <f>'план 2'!L162</f>
        <v>17.14</v>
      </c>
    </row>
    <row r="163" spans="1:8" ht="40.5" customHeight="1" x14ac:dyDescent="0.25">
      <c r="A163" s="233" t="s">
        <v>201</v>
      </c>
      <c r="B163" s="229" t="s">
        <v>92</v>
      </c>
      <c r="C163" s="146" t="str">
        <f>IF('план 2'!C163=0,"",'план 2'!C163)</f>
        <v/>
      </c>
      <c r="D163" s="160" t="str">
        <f>'план 2'!D163</f>
        <v>работа не выполняется</v>
      </c>
      <c r="E163" s="239" t="str">
        <f>'план 2'!E163</f>
        <v/>
      </c>
      <c r="F163" s="240" t="str">
        <f>IF(D163="работа не выполняется","",'план 2'!F163)</f>
        <v/>
      </c>
      <c r="G163" s="240" t="str">
        <f>IF(D163="работа не выполняется","",'план 2'!G163)</f>
        <v/>
      </c>
      <c r="H163" s="240">
        <f>'план 2'!L163</f>
        <v>0</v>
      </c>
    </row>
    <row r="164" spans="1:8" ht="55.5" customHeight="1" x14ac:dyDescent="0.25">
      <c r="A164" s="233" t="s">
        <v>356</v>
      </c>
      <c r="B164" s="229" t="s">
        <v>93</v>
      </c>
      <c r="C164" s="146" t="str">
        <f>IF('план 2'!C164=0,"",'план 2'!C164)</f>
        <v/>
      </c>
      <c r="D164" s="160" t="str">
        <f>'план 2'!D164</f>
        <v>Устранение по мере обнаружения дефектов</v>
      </c>
      <c r="E164" s="239" t="str">
        <f>'план 2'!E164</f>
        <v>КХ</v>
      </c>
      <c r="F164" s="240">
        <f>IF(D164="работа не выполняется","",'план 2'!F164)</f>
        <v>0</v>
      </c>
      <c r="G164" s="240">
        <f>IF(D164="работа не выполняется","",'план 2'!G164)</f>
        <v>0</v>
      </c>
      <c r="H164" s="240">
        <f>'план 2'!L164</f>
        <v>0</v>
      </c>
    </row>
    <row r="165" spans="1:8" ht="46.5" customHeight="1" x14ac:dyDescent="0.25">
      <c r="A165" s="233" t="s">
        <v>357</v>
      </c>
      <c r="B165" s="229" t="s">
        <v>303</v>
      </c>
      <c r="C165" s="146"/>
      <c r="D165" s="188"/>
      <c r="E165" s="234"/>
      <c r="F165" s="234" t="str">
        <f>IF('план 2'!F165=0,"",'план 2'!F165)</f>
        <v/>
      </c>
      <c r="G165" s="235" t="str">
        <f>IF('план 2'!G165=0,"",'план 2'!G165)</f>
        <v/>
      </c>
      <c r="H165" s="240">
        <f>'план 2'!L165</f>
        <v>0</v>
      </c>
    </row>
    <row r="166" spans="1:8" ht="60" customHeight="1" x14ac:dyDescent="0.25">
      <c r="A166" s="233" t="s">
        <v>202</v>
      </c>
      <c r="B166" s="229" t="s">
        <v>94</v>
      </c>
      <c r="C166" s="146"/>
      <c r="D166" s="188"/>
      <c r="E166" s="234"/>
      <c r="F166" s="234" t="str">
        <f>IF('план 2'!F166=0,"",'план 2'!F166)</f>
        <v/>
      </c>
      <c r="G166" s="235" t="str">
        <f>IF('план 2'!G166=0,"",'план 2'!G166)</f>
        <v/>
      </c>
      <c r="H166" s="242">
        <f>H167+H168+H169</f>
        <v>25.34</v>
      </c>
    </row>
    <row r="167" spans="1:8" ht="69" customHeight="1" x14ac:dyDescent="0.25">
      <c r="A167" s="233" t="s">
        <v>203</v>
      </c>
      <c r="B167" s="229" t="s">
        <v>304</v>
      </c>
      <c r="C167" s="146">
        <f>IF('план 2'!C167=0,"",'план 2'!C167)</f>
        <v>1</v>
      </c>
      <c r="D167" s="160" t="str">
        <f>'план 2'!D167</f>
        <v>раз в год</v>
      </c>
      <c r="E167" s="239" t="str">
        <f>'план 2'!E167</f>
        <v>КХ</v>
      </c>
      <c r="F167" s="240">
        <f>IF(D167="работа не выполняется","",'план 2'!F167)</f>
        <v>0</v>
      </c>
      <c r="G167" s="240">
        <f>IF(D167="работа не выполняется","",'план 2'!G167)</f>
        <v>0</v>
      </c>
      <c r="H167" s="240">
        <f>'план 2'!L167</f>
        <v>25.34</v>
      </c>
    </row>
    <row r="168" spans="1:8" ht="84" customHeight="1" x14ac:dyDescent="0.25">
      <c r="A168" s="233" t="s">
        <v>204</v>
      </c>
      <c r="B168" s="229" t="s">
        <v>305</v>
      </c>
      <c r="C168" s="146" t="str">
        <f>IF('план 2'!C168=0,"",'план 2'!C168)</f>
        <v/>
      </c>
      <c r="D168" s="160" t="str">
        <f>'план 2'!D168</f>
        <v>работа не выполняется</v>
      </c>
      <c r="E168" s="239" t="str">
        <f>'план 2'!E168</f>
        <v/>
      </c>
      <c r="F168" s="240" t="str">
        <f>IF(D168="работа не выполняется","",'план 2'!F168)</f>
        <v/>
      </c>
      <c r="G168" s="240" t="str">
        <f>IF(D168="работа не выполняется","",'план 2'!G168)</f>
        <v/>
      </c>
      <c r="H168" s="240">
        <f>'план 2'!L168</f>
        <v>0</v>
      </c>
    </row>
    <row r="169" spans="1:8" ht="63.75" customHeight="1" x14ac:dyDescent="0.25">
      <c r="A169" s="233" t="s">
        <v>358</v>
      </c>
      <c r="B169" s="229" t="s">
        <v>306</v>
      </c>
      <c r="C169" s="146"/>
      <c r="D169" s="188"/>
      <c r="E169" s="234"/>
      <c r="F169" s="234" t="str">
        <f>IF('план 2'!F169=0,"",'план 2'!F169)</f>
        <v/>
      </c>
      <c r="G169" s="235" t="str">
        <f>IF('план 2'!G169=0,"",'план 2'!G169)</f>
        <v/>
      </c>
      <c r="H169" s="240">
        <f>'план 2'!L169</f>
        <v>0</v>
      </c>
    </row>
    <row r="170" spans="1:8" ht="54" customHeight="1" x14ac:dyDescent="0.25">
      <c r="A170" s="233" t="s">
        <v>205</v>
      </c>
      <c r="B170" s="229" t="s">
        <v>95</v>
      </c>
      <c r="C170" s="146"/>
      <c r="D170" s="188"/>
      <c r="E170" s="234"/>
      <c r="F170" s="234" t="str">
        <f>IF('план 2'!F170=0,"",'план 2'!F170)</f>
        <v/>
      </c>
      <c r="G170" s="235" t="str">
        <f>IF('план 2'!G170=0,"",'план 2'!G170)</f>
        <v/>
      </c>
      <c r="H170" s="242">
        <f>H171+H172+H173</f>
        <v>22.14</v>
      </c>
    </row>
    <row r="171" spans="1:8" ht="35.25" customHeight="1" x14ac:dyDescent="0.25">
      <c r="A171" s="233" t="s">
        <v>359</v>
      </c>
      <c r="B171" s="229" t="s">
        <v>96</v>
      </c>
      <c r="C171" s="146" t="str">
        <f>IF('план 2'!C171=0,"",'план 2'!C171)</f>
        <v/>
      </c>
      <c r="D171" s="160" t="str">
        <f>'план 2'!D171</f>
        <v>Незамедлительное реагирование с момента получения заявки</v>
      </c>
      <c r="E171" s="239" t="str">
        <f>'план 2'!E171</f>
        <v>КХ</v>
      </c>
      <c r="F171" s="240">
        <f>IF(D171="работа не выполняется","",'план 2'!F171)</f>
        <v>0</v>
      </c>
      <c r="G171" s="240">
        <f>IF(D171="работа не выполняется","",'план 2'!G171)</f>
        <v>0</v>
      </c>
      <c r="H171" s="240">
        <f>'план 2'!L171</f>
        <v>10.67</v>
      </c>
    </row>
    <row r="172" spans="1:8" ht="50.25" customHeight="1" x14ac:dyDescent="0.25">
      <c r="A172" s="233" t="s">
        <v>360</v>
      </c>
      <c r="B172" s="229" t="s">
        <v>97</v>
      </c>
      <c r="C172" s="146" t="str">
        <f>IF('план 2'!C172=0,"",'план 2'!C172)</f>
        <v/>
      </c>
      <c r="D172" s="160" t="str">
        <f>'план 2'!D172</f>
        <v>Незамедлительное реагирование с момента получения заявки</v>
      </c>
      <c r="E172" s="239" t="str">
        <f>'план 2'!E172</f>
        <v>КХ</v>
      </c>
      <c r="F172" s="240">
        <f>IF(D172="работа не выполняется","",'план 2'!F172)</f>
        <v>0</v>
      </c>
      <c r="G172" s="240">
        <f>IF(D172="работа не выполняется","",'план 2'!G172)</f>
        <v>0</v>
      </c>
      <c r="H172" s="240">
        <f>'план 2'!L172</f>
        <v>11.47</v>
      </c>
    </row>
    <row r="173" spans="1:8" ht="63" customHeight="1" x14ac:dyDescent="0.25">
      <c r="A173" s="233" t="s">
        <v>361</v>
      </c>
      <c r="B173" s="229" t="s">
        <v>307</v>
      </c>
      <c r="C173" s="146"/>
      <c r="D173" s="188"/>
      <c r="E173" s="234"/>
      <c r="F173" s="234" t="str">
        <f>IF('план 2'!F173=0,"",'план 2'!F173)</f>
        <v/>
      </c>
      <c r="G173" s="235" t="str">
        <f>IF('план 2'!G173=0,"",'план 2'!G173)</f>
        <v/>
      </c>
      <c r="H173" s="240">
        <f>'план 2'!L173</f>
        <v>0</v>
      </c>
    </row>
    <row r="174" spans="1:8" ht="70.5" customHeight="1" x14ac:dyDescent="0.25">
      <c r="A174" s="233" t="s">
        <v>206</v>
      </c>
      <c r="B174" s="229" t="s">
        <v>98</v>
      </c>
      <c r="C174" s="146"/>
      <c r="D174" s="188"/>
      <c r="E174" s="234"/>
      <c r="F174" s="234" t="str">
        <f>IF('план 2'!F174=0,"",'план 2'!F174)</f>
        <v/>
      </c>
      <c r="G174" s="235" t="str">
        <f>IF('план 2'!G174=0,"",'план 2'!G174)</f>
        <v/>
      </c>
      <c r="H174" s="242">
        <f>'план 2'!L174</f>
        <v>38.19</v>
      </c>
    </row>
    <row r="175" spans="1:8" ht="35.25" customHeight="1" x14ac:dyDescent="0.25">
      <c r="A175" s="233" t="s">
        <v>207</v>
      </c>
      <c r="B175" s="229" t="s">
        <v>308</v>
      </c>
      <c r="C175" s="146"/>
      <c r="D175" s="188"/>
      <c r="E175" s="234"/>
      <c r="F175" s="234" t="str">
        <f>IF('план 2'!F175=0,"",'план 2'!F175)</f>
        <v/>
      </c>
      <c r="G175" s="235" t="str">
        <f>IF('план 2'!G175=0,"",'план 2'!G175)</f>
        <v/>
      </c>
      <c r="H175" s="242">
        <f>'план 2'!L175</f>
        <v>20.96</v>
      </c>
    </row>
    <row r="176" spans="1:8" ht="69" customHeight="1" x14ac:dyDescent="0.25">
      <c r="A176" s="233" t="s">
        <v>208</v>
      </c>
      <c r="B176" s="229" t="s">
        <v>309</v>
      </c>
      <c r="C176" s="146"/>
      <c r="D176" s="188"/>
      <c r="E176" s="234"/>
      <c r="F176" s="234" t="str">
        <f>IF('план 2'!F176=0,"",'план 2'!F176)</f>
        <v/>
      </c>
      <c r="G176" s="235" t="str">
        <f>IF('план 2'!G176=0,"",'план 2'!G176)</f>
        <v/>
      </c>
      <c r="H176" s="242">
        <f>H177+H178</f>
        <v>2.21</v>
      </c>
    </row>
    <row r="177" spans="1:8" ht="28.5" customHeight="1" x14ac:dyDescent="0.25">
      <c r="A177" s="233" t="s">
        <v>209</v>
      </c>
      <c r="B177" s="246" t="s">
        <v>99</v>
      </c>
      <c r="C177" s="146" t="str">
        <f>IF('план 2'!C177=0,"",'план 2'!C177)</f>
        <v/>
      </c>
      <c r="D177" s="160" t="str">
        <f>'план 2'!D177</f>
        <v>работа не выполняется</v>
      </c>
      <c r="E177" s="239" t="str">
        <f>'план 2'!E177</f>
        <v/>
      </c>
      <c r="F177" s="240" t="str">
        <f>IF(D177="работа не выполняется","",'план 2'!F177)</f>
        <v/>
      </c>
      <c r="G177" s="240" t="str">
        <f>IF(D177="работа не выполняется","",'план 2'!G177)</f>
        <v/>
      </c>
      <c r="H177" s="240">
        <f>'план 2'!L177</f>
        <v>0</v>
      </c>
    </row>
    <row r="178" spans="1:8" ht="33.75" customHeight="1" x14ac:dyDescent="0.25">
      <c r="A178" s="233" t="s">
        <v>210</v>
      </c>
      <c r="B178" s="246" t="s">
        <v>100</v>
      </c>
      <c r="C178" s="146">
        <f>IF('план 2'!C178=0,"",'план 2'!C178)</f>
        <v>1</v>
      </c>
      <c r="D178" s="160" t="str">
        <f>'план 2'!D178</f>
        <v>раз в месяц</v>
      </c>
      <c r="E178" s="239" t="str">
        <f>'план 2'!E178</f>
        <v>кв. м</v>
      </c>
      <c r="F178" s="240">
        <f>IF(D178="работа не выполняется","",'план 2'!F178)</f>
        <v>680.6</v>
      </c>
      <c r="G178" s="240">
        <f>IF(D178="работа не выполняется","",'план 2'!G178)</f>
        <v>0.27</v>
      </c>
      <c r="H178" s="240">
        <f>'план 2'!L178</f>
        <v>2.21</v>
      </c>
    </row>
    <row r="179" spans="1:8" ht="54" customHeight="1" x14ac:dyDescent="0.25">
      <c r="A179" s="233">
        <v>16</v>
      </c>
      <c r="B179" s="229" t="s">
        <v>310</v>
      </c>
      <c r="C179" s="146"/>
      <c r="D179" s="188"/>
      <c r="E179" s="234"/>
      <c r="F179" s="234"/>
      <c r="G179" s="235"/>
      <c r="H179" s="242">
        <f>H180+H181+H182</f>
        <v>10.309999999999999</v>
      </c>
    </row>
    <row r="180" spans="1:8" ht="39" customHeight="1" x14ac:dyDescent="0.25">
      <c r="A180" s="233" t="s">
        <v>362</v>
      </c>
      <c r="B180" s="229" t="s">
        <v>101</v>
      </c>
      <c r="C180" s="146" t="str">
        <f>IF('план 2'!C180=0,"",'план 2'!C180)</f>
        <v/>
      </c>
      <c r="D180" s="247" t="str">
        <f>'план 2'!D180</f>
        <v>по мере необходимости</v>
      </c>
      <c r="E180" s="239" t="str">
        <f>'план 2'!E180</f>
        <v>КХ</v>
      </c>
      <c r="F180" s="240">
        <f>IF(D180="работа не выполняется","",'план 2'!F180)</f>
        <v>0</v>
      </c>
      <c r="G180" s="240">
        <f>IF(D180="работа не выполняется","",'план 2'!G180)</f>
        <v>0</v>
      </c>
      <c r="H180" s="240">
        <f>'план 2'!L180</f>
        <v>1.51</v>
      </c>
    </row>
    <row r="181" spans="1:8" ht="67.5" customHeight="1" x14ac:dyDescent="0.25">
      <c r="A181" s="233" t="s">
        <v>363</v>
      </c>
      <c r="B181" s="229" t="s">
        <v>102</v>
      </c>
      <c r="C181" s="146" t="str">
        <f>IF('план 2'!C181=0,"",'план 2'!C181)</f>
        <v/>
      </c>
      <c r="D181" s="160" t="str">
        <f>'план 2'!D181</f>
        <v>работа не выполняется</v>
      </c>
      <c r="E181" s="239" t="str">
        <f>IF('план 2'!E181=0,"",'план 2'!E181)</f>
        <v/>
      </c>
      <c r="F181" s="240" t="str">
        <f>IF(D181="работа не выполняется","",'план 2'!F181)</f>
        <v/>
      </c>
      <c r="G181" s="240" t="str">
        <f>IF(D181="работа не выполняется","",'план 2'!G181)</f>
        <v/>
      </c>
      <c r="H181" s="240">
        <f>'план 2'!L181</f>
        <v>0</v>
      </c>
    </row>
    <row r="182" spans="1:8" ht="59.25" customHeight="1" x14ac:dyDescent="0.25">
      <c r="A182" s="233" t="s">
        <v>364</v>
      </c>
      <c r="B182" s="229" t="s">
        <v>311</v>
      </c>
      <c r="C182" s="146"/>
      <c r="D182" s="188"/>
      <c r="E182" s="234" t="str">
        <f>IF('план 2'!E182=0,"",'план 2'!E182)</f>
        <v/>
      </c>
      <c r="F182" s="234" t="str">
        <f>IF('план 2'!F182=0,"",'план 2'!F182)</f>
        <v/>
      </c>
      <c r="G182" s="235" t="str">
        <f>IF('план 2'!G182=0,"",'план 2'!G182)</f>
        <v/>
      </c>
      <c r="H182" s="240">
        <f>'план 2'!L182</f>
        <v>8.7999999999999989</v>
      </c>
    </row>
    <row r="183" spans="1:8" ht="96.75" customHeight="1" x14ac:dyDescent="0.25">
      <c r="A183" s="239">
        <v>17</v>
      </c>
      <c r="B183" s="229" t="s">
        <v>103</v>
      </c>
      <c r="C183" s="146"/>
      <c r="D183" s="188"/>
      <c r="E183" s="234" t="str">
        <f>IF('план 2'!E183=0,"",'план 2'!E183)</f>
        <v/>
      </c>
      <c r="F183" s="234" t="str">
        <f>IF('план 2'!F183=0,"",'план 2'!F183)</f>
        <v/>
      </c>
      <c r="G183" s="235" t="str">
        <f>IF('план 2'!G183=0,"",'план 2'!G183)</f>
        <v/>
      </c>
      <c r="H183" s="242">
        <f>H184+H185+H186+H187+H188+H189+H190+H191+H192+H193+H194</f>
        <v>0</v>
      </c>
    </row>
    <row r="184" spans="1:8" ht="42" customHeight="1" x14ac:dyDescent="0.25">
      <c r="A184" s="233" t="s">
        <v>365</v>
      </c>
      <c r="B184" s="229" t="s">
        <v>104</v>
      </c>
      <c r="C184" s="146" t="str">
        <f>IF('план 2'!C184=0,"",'план 2'!C184)</f>
        <v/>
      </c>
      <c r="D184" s="160" t="str">
        <f>'план 2'!D184</f>
        <v>работа не выполняется</v>
      </c>
      <c r="E184" s="239" t="str">
        <f>IF('план 2'!E184=0,"",'план 2'!E184)</f>
        <v/>
      </c>
      <c r="F184" s="240" t="str">
        <f>IF(D184="работа не выполняется","",'план 2'!F184)</f>
        <v/>
      </c>
      <c r="G184" s="240" t="str">
        <f>IF(D184="работа не выполняется","",'план 2'!G184)</f>
        <v/>
      </c>
      <c r="H184" s="240">
        <f>'план 2'!L184</f>
        <v>0</v>
      </c>
    </row>
    <row r="185" spans="1:8" ht="33.75" customHeight="1" x14ac:dyDescent="0.25">
      <c r="A185" s="233" t="s">
        <v>366</v>
      </c>
      <c r="B185" s="246" t="s">
        <v>105</v>
      </c>
      <c r="C185" s="146" t="str">
        <f>IF('план 2'!C185=0,"",'план 2'!C185)</f>
        <v/>
      </c>
      <c r="D185" s="160" t="str">
        <f>'план 2'!D185</f>
        <v>работа не выполняется</v>
      </c>
      <c r="E185" s="239" t="str">
        <f>IF('план 2'!E185=0,"",'план 2'!E185)</f>
        <v/>
      </c>
      <c r="F185" s="240" t="str">
        <f>IF(D185="работа не выполняется","",'план 2'!F185)</f>
        <v/>
      </c>
      <c r="G185" s="240" t="str">
        <f>IF(D185="работа не выполняется","",'план 2'!G185)</f>
        <v/>
      </c>
      <c r="H185" s="240">
        <f>'план 2'!L185</f>
        <v>0</v>
      </c>
    </row>
    <row r="186" spans="1:8" ht="35.25" customHeight="1" x14ac:dyDescent="0.25">
      <c r="A186" s="233" t="s">
        <v>367</v>
      </c>
      <c r="B186" s="229" t="s">
        <v>106</v>
      </c>
      <c r="C186" s="146" t="str">
        <f>IF('план 2'!C186=0,"",'план 2'!C186)</f>
        <v/>
      </c>
      <c r="D186" s="160" t="str">
        <f>'план 2'!D186</f>
        <v>работа не выполняется</v>
      </c>
      <c r="E186" s="239" t="str">
        <f>IF('план 2'!E186=0,"",'план 2'!E186)</f>
        <v/>
      </c>
      <c r="F186" s="240" t="str">
        <f>IF(D186="работа не выполняется","",'план 2'!F186)</f>
        <v/>
      </c>
      <c r="G186" s="240" t="str">
        <f>IF(D186="работа не выполняется","",'план 2'!G186)</f>
        <v/>
      </c>
      <c r="H186" s="240">
        <f>'план 2'!L186</f>
        <v>0</v>
      </c>
    </row>
    <row r="187" spans="1:8" ht="45" customHeight="1" x14ac:dyDescent="0.25">
      <c r="A187" s="233" t="s">
        <v>368</v>
      </c>
      <c r="B187" s="229" t="s">
        <v>107</v>
      </c>
      <c r="C187" s="146" t="str">
        <f>IF('план 2'!C187=0,"",'план 2'!C187)</f>
        <v/>
      </c>
      <c r="D187" s="160" t="str">
        <f>'план 2'!D187</f>
        <v>работа не выполняется</v>
      </c>
      <c r="E187" s="239" t="str">
        <f>IF('план 2'!E187=0,"",'план 2'!E187)</f>
        <v/>
      </c>
      <c r="F187" s="240" t="str">
        <f>IF(D187="работа не выполняется","",'план 2'!F187)</f>
        <v/>
      </c>
      <c r="G187" s="240" t="str">
        <f>IF(D187="работа не выполняется","",'план 2'!G187)</f>
        <v/>
      </c>
      <c r="H187" s="240">
        <f>'план 2'!L187</f>
        <v>0</v>
      </c>
    </row>
    <row r="188" spans="1:8" ht="38.25" customHeight="1" x14ac:dyDescent="0.25">
      <c r="A188" s="233" t="s">
        <v>369</v>
      </c>
      <c r="B188" s="229" t="s">
        <v>108</v>
      </c>
      <c r="C188" s="146" t="str">
        <f>IF('план 2'!C188=0,"",'план 2'!C188)</f>
        <v/>
      </c>
      <c r="D188" s="160" t="str">
        <f>'план 2'!D188</f>
        <v>работа не выполняется</v>
      </c>
      <c r="E188" s="239" t="str">
        <f>IF('план 2'!E188=0,"",'план 2'!E188)</f>
        <v/>
      </c>
      <c r="F188" s="240" t="str">
        <f>IF(D188="работа не выполняется","",'план 2'!F188)</f>
        <v/>
      </c>
      <c r="G188" s="240" t="str">
        <f>IF(D188="работа не выполняется","",'план 2'!G188)</f>
        <v/>
      </c>
      <c r="H188" s="240">
        <f>'план 2'!L188</f>
        <v>0</v>
      </c>
    </row>
    <row r="189" spans="1:8" ht="40.5" customHeight="1" x14ac:dyDescent="0.25">
      <c r="A189" s="233" t="s">
        <v>370</v>
      </c>
      <c r="B189" s="229" t="s">
        <v>109</v>
      </c>
      <c r="C189" s="146" t="str">
        <f>IF('план 2'!C189=0,"",'план 2'!C189)</f>
        <v/>
      </c>
      <c r="D189" s="160" t="str">
        <f>'план 2'!D189</f>
        <v>работа не выполняется</v>
      </c>
      <c r="E189" s="239" t="str">
        <f>IF('план 2'!E189=0,"",'план 2'!E189)</f>
        <v/>
      </c>
      <c r="F189" s="240" t="str">
        <f>IF(D189="работа не выполняется","",'план 2'!F189)</f>
        <v/>
      </c>
      <c r="G189" s="240" t="str">
        <f>IF(D189="работа не выполняется","",'план 2'!G189)</f>
        <v/>
      </c>
      <c r="H189" s="240">
        <f>'план 2'!L189</f>
        <v>0</v>
      </c>
    </row>
    <row r="190" spans="1:8" ht="40.5" customHeight="1" x14ac:dyDescent="0.25">
      <c r="A190" s="233" t="s">
        <v>371</v>
      </c>
      <c r="B190" s="229" t="s">
        <v>110</v>
      </c>
      <c r="C190" s="146" t="str">
        <f>IF('план 2'!C190=0,"",'план 2'!C190)</f>
        <v/>
      </c>
      <c r="D190" s="160" t="str">
        <f>'план 2'!D190</f>
        <v>работа не выполняется</v>
      </c>
      <c r="E190" s="239" t="str">
        <f>IF('план 2'!E190=0,"",'план 2'!E190)</f>
        <v/>
      </c>
      <c r="F190" s="240" t="str">
        <f>IF(D190="работа не выполняется","",'план 2'!F190)</f>
        <v/>
      </c>
      <c r="G190" s="240" t="str">
        <f>IF(D190="работа не выполняется","",'план 2'!G190)</f>
        <v/>
      </c>
      <c r="H190" s="240">
        <f>'план 2'!L190</f>
        <v>0</v>
      </c>
    </row>
    <row r="191" spans="1:8" ht="61.5" customHeight="1" x14ac:dyDescent="0.25">
      <c r="A191" s="233" t="s">
        <v>372</v>
      </c>
      <c r="B191" s="229" t="s">
        <v>111</v>
      </c>
      <c r="C191" s="146" t="str">
        <f>IF('план 2'!C191=0,"",'план 2'!C191)</f>
        <v/>
      </c>
      <c r="D191" s="160" t="str">
        <f>'план 2'!D191</f>
        <v>работа не выполняется</v>
      </c>
      <c r="E191" s="239" t="str">
        <f>IF('план 2'!E191=0,"",'план 2'!E191)</f>
        <v/>
      </c>
      <c r="F191" s="240" t="str">
        <f>IF(D191="работа не выполняется","",'план 2'!F191)</f>
        <v/>
      </c>
      <c r="G191" s="240" t="str">
        <f>IF(D191="работа не выполняется","",'план 2'!G191)</f>
        <v/>
      </c>
      <c r="H191" s="240">
        <f>'план 2'!L191</f>
        <v>0</v>
      </c>
    </row>
    <row r="192" spans="1:8" ht="41.25" customHeight="1" x14ac:dyDescent="0.25">
      <c r="A192" s="233" t="s">
        <v>373</v>
      </c>
      <c r="B192" s="229" t="s">
        <v>112</v>
      </c>
      <c r="C192" s="146" t="str">
        <f>IF('план 2'!C192=0,"",'план 2'!C192)</f>
        <v/>
      </c>
      <c r="D192" s="160" t="str">
        <f>'план 2'!D192</f>
        <v>работа не выполняется</v>
      </c>
      <c r="E192" s="239" t="str">
        <f>IF('план 2'!E192=0,"",'план 2'!E192)</f>
        <v/>
      </c>
      <c r="F192" s="240" t="str">
        <f>IF(D192="работа не выполняется","",'план 2'!F192)</f>
        <v/>
      </c>
      <c r="G192" s="240" t="str">
        <f>IF(D192="работа не выполняется","",'план 2'!G192)</f>
        <v/>
      </c>
      <c r="H192" s="240">
        <f>'план 2'!L192</f>
        <v>0</v>
      </c>
    </row>
    <row r="193" spans="1:8" ht="39.75" customHeight="1" x14ac:dyDescent="0.25">
      <c r="A193" s="233" t="s">
        <v>374</v>
      </c>
      <c r="B193" s="229" t="s">
        <v>113</v>
      </c>
      <c r="C193" s="146" t="str">
        <f>IF('план 2'!C193=0,"",'план 2'!C193)</f>
        <v/>
      </c>
      <c r="D193" s="160" t="str">
        <f>'план 2'!D193</f>
        <v>работа не выполняется</v>
      </c>
      <c r="E193" s="239" t="str">
        <f>IF('план 2'!E193=0,"",'план 2'!E193)</f>
        <v/>
      </c>
      <c r="F193" s="240" t="str">
        <f>IF(D193="работа не выполняется","",'план 2'!F193)</f>
        <v/>
      </c>
      <c r="G193" s="240" t="str">
        <f>IF(D193="работа не выполняется","",'план 2'!G193)</f>
        <v/>
      </c>
      <c r="H193" s="240">
        <f>'план 2'!L193</f>
        <v>0</v>
      </c>
    </row>
    <row r="194" spans="1:8" ht="108" customHeight="1" x14ac:dyDescent="0.25">
      <c r="A194" s="233" t="s">
        <v>375</v>
      </c>
      <c r="B194" s="229" t="s">
        <v>312</v>
      </c>
      <c r="C194" s="146" t="str">
        <f>IF('план 2'!C194=0,"",'план 2'!C194)</f>
        <v/>
      </c>
      <c r="D194" s="160" t="str">
        <f>'план 2'!D194</f>
        <v>работа не выполняется</v>
      </c>
      <c r="E194" s="239" t="str">
        <f>IF('план 2'!E194=0,"",'план 2'!E194)</f>
        <v/>
      </c>
      <c r="F194" s="240" t="str">
        <f>IF(D194="работа не выполняется","",'план 2'!F194)</f>
        <v/>
      </c>
      <c r="G194" s="240" t="str">
        <f>IF(D194="работа не выполняется","",'план 2'!G194)</f>
        <v/>
      </c>
      <c r="H194" s="240">
        <f>'план 2'!L194</f>
        <v>0</v>
      </c>
    </row>
    <row r="197" spans="1:8" s="219" customFormat="1" ht="18.75" x14ac:dyDescent="0.3">
      <c r="A197" s="217"/>
      <c r="B197" s="218" t="s">
        <v>1178</v>
      </c>
      <c r="D197" s="220"/>
    </row>
    <row r="198" spans="1:8" ht="18.75" x14ac:dyDescent="0.3">
      <c r="B198" s="218" t="s">
        <v>1180</v>
      </c>
      <c r="G198" s="219" t="s">
        <v>1179</v>
      </c>
    </row>
  </sheetData>
  <sheetProtection password="FA74" sheet="1" selectLockedCells="1" selectUnlockedCells="1"/>
  <mergeCells count="1">
    <mergeCell ref="A9:G9"/>
  </mergeCells>
  <printOptions horizontalCentered="1"/>
  <pageMargins left="0.19685039370078741" right="0.19685039370078741" top="0.39370078740157483" bottom="0.19685039370078741" header="0" footer="0"/>
  <pageSetup paperSize="9" scale="70" orientation="portrait" r:id="rId1"/>
  <drawing r:id="rId2"/>
  <legacyDrawing r:id="rId3"/>
  <controls>
    <mc:AlternateContent xmlns:mc="http://schemas.openxmlformats.org/markup-compatibility/2006">
      <mc:Choice Requires="x14">
        <control shapeId="15361" r:id="rId4" name="ComboBox1">
          <controlPr defaultSize="0" autoLine="0" linkedCell="$F$3" listFillRange="объемы!$B$5:$B$286" r:id="rId5">
            <anchor moveWithCells="1">
              <from>
                <xdr:col>5</xdr:col>
                <xdr:colOff>0</xdr:colOff>
                <xdr:row>0</xdr:row>
                <xdr:rowOff>152400</xdr:rowOff>
              </from>
              <to>
                <xdr:col>7</xdr:col>
                <xdr:colOff>1133475</xdr:colOff>
                <xdr:row>2</xdr:row>
                <xdr:rowOff>76200</xdr:rowOff>
              </to>
            </anchor>
          </controlPr>
        </control>
      </mc:Choice>
      <mc:Fallback>
        <control shapeId="15361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L194"/>
  <sheetViews>
    <sheetView topLeftCell="A139" zoomScale="70" zoomScaleNormal="70" workbookViewId="0">
      <selection activeCell="F147" sqref="F147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19.42578125" style="197" customWidth="1"/>
    <col min="11" max="11" width="15.28515625" style="212" customWidth="1"/>
    <col min="12" max="12" width="17.42578125" style="5" customWidth="1"/>
    <col min="13" max="16384" width="9.140625" style="5"/>
  </cols>
  <sheetData>
    <row r="2" spans="1:12" x14ac:dyDescent="0.25">
      <c r="E2" s="130" t="s">
        <v>1099</v>
      </c>
    </row>
    <row r="3" spans="1:12" x14ac:dyDescent="0.25">
      <c r="F3" s="138" t="str">
        <f>'план 2016'!F3</f>
        <v>Арх. Власова ул. д. 5 к. 1</v>
      </c>
    </row>
    <row r="4" spans="1:12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98"/>
      <c r="L4" s="2"/>
    </row>
    <row r="5" spans="1:12" ht="18.75" x14ac:dyDescent="0.25">
      <c r="A5" s="2"/>
      <c r="B5" s="131" t="s">
        <v>875</v>
      </c>
      <c r="C5" s="2"/>
      <c r="D5" s="2"/>
      <c r="E5" s="2"/>
      <c r="F5" s="2"/>
      <c r="G5" s="2"/>
      <c r="H5" s="2"/>
      <c r="I5" s="2"/>
      <c r="J5" s="199"/>
      <c r="L5" s="2"/>
    </row>
    <row r="6" spans="1:12" x14ac:dyDescent="0.25">
      <c r="B6" s="139">
        <f>SUMIF(объемы!$B$5:$B$286,$F$3,объемы!$A$5:$A$286)</f>
        <v>4132</v>
      </c>
    </row>
    <row r="7" spans="1:12" s="134" customFormat="1" x14ac:dyDescent="0.25">
      <c r="A7" s="132"/>
      <c r="B7" s="133"/>
      <c r="D7" s="159"/>
      <c r="I7" s="135"/>
      <c r="J7" s="200"/>
      <c r="K7" s="213"/>
    </row>
    <row r="8" spans="1:12" ht="51.75" customHeight="1" x14ac:dyDescent="0.25">
      <c r="A8" s="7" t="s">
        <v>0</v>
      </c>
      <c r="B8" s="8" t="s">
        <v>1</v>
      </c>
      <c r="C8" s="250" t="s">
        <v>2</v>
      </c>
      <c r="D8" s="251"/>
      <c r="E8" s="7" t="s">
        <v>3</v>
      </c>
      <c r="F8" s="7" t="s">
        <v>4</v>
      </c>
      <c r="G8" s="7" t="s">
        <v>5</v>
      </c>
      <c r="H8" s="7" t="s">
        <v>6</v>
      </c>
      <c r="I8" s="149" t="s">
        <v>1102</v>
      </c>
      <c r="J8" s="201" t="s">
        <v>1177</v>
      </c>
      <c r="L8" s="7" t="s">
        <v>6</v>
      </c>
    </row>
    <row r="9" spans="1:12" x14ac:dyDescent="0.25">
      <c r="A9" s="252" t="s">
        <v>7</v>
      </c>
      <c r="B9" s="252"/>
      <c r="C9" s="252"/>
      <c r="D9" s="252"/>
      <c r="E9" s="252"/>
      <c r="F9" s="252"/>
      <c r="G9" s="252"/>
      <c r="H9" s="155">
        <f>H10+H11+H43+H47+H110+H140+H152+H156+H161+H166+H170+H174+H175+H176+H179+H183</f>
        <v>571.04</v>
      </c>
      <c r="I9" s="211">
        <f>ROUND(VLOOKUP(B6,ПНР!$A$3:$M$284,13,0)/1000,2)</f>
        <v>565.26</v>
      </c>
      <c r="J9" s="210">
        <f>SUM(J10:J194)</f>
        <v>1.09002</v>
      </c>
      <c r="K9" s="214">
        <f>ROUND(I9-H9,2)</f>
        <v>-5.78</v>
      </c>
      <c r="L9" s="155">
        <f>L10+L11+L43+L47+L110+L140+L152+L156+L161+L166+L170+L174+L175+L176+L179+L183</f>
        <v>565.27</v>
      </c>
    </row>
    <row r="10" spans="1:12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131.99</v>
      </c>
      <c r="I10" s="150"/>
      <c r="J10" s="203"/>
      <c r="L10" s="154">
        <f>H10</f>
        <v>131.99</v>
      </c>
    </row>
    <row r="11" spans="1:12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134.35000000000002</v>
      </c>
      <c r="I11" s="150"/>
      <c r="J11" s="203"/>
      <c r="L11" s="156">
        <f>L12+L13+L14+L15+L16+L17+L20+L21+L32+L36+L39+L40+L41+L42</f>
        <v>134.35000000000002</v>
      </c>
    </row>
    <row r="12" spans="1:12" ht="45" x14ac:dyDescent="0.25">
      <c r="A12" s="9" t="s">
        <v>8</v>
      </c>
      <c r="B12" s="8" t="s">
        <v>23</v>
      </c>
      <c r="C12" s="144">
        <v>1</v>
      </c>
      <c r="D12" s="145" t="s">
        <v>853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IF(F12&gt;0,IF(VLOOKUP($B$6,объемы!$A$5:$FI$286,18,0)&gt;5,расценки!F121,расценки!F118),0)</f>
        <v>1.57</v>
      </c>
      <c r="H12" s="148">
        <f>IF(E12="КХ",I12,ROUND(F12*G12*IF(OR(D12="раз в день",D12="раз в неделю",D12="раз в месяц",D12="раз в квартал",D12="раз в год"),C12,1)*IF(D12="раз в день",366,IF(D12="раз в неделю",52,IF(D12="раз в месяц",12,IF(D12="раз в квартал",4,IF(D12="раз в год",1,1)))))/1000,2))</f>
        <v>69.77</v>
      </c>
      <c r="I12" s="151"/>
      <c r="J12" s="204"/>
      <c r="L12" s="148">
        <f>H12</f>
        <v>69.77</v>
      </c>
    </row>
    <row r="13" spans="1:12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1098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IF(F13&gt;0,IF(VLOOKUP($B$6,объемы!$A$5:$FI$286,18,0)&gt;5,расценки!F126,расценки!F123),0)</f>
        <v>1.2</v>
      </c>
      <c r="H13" s="148">
        <f>IF(E13="КХ",I13,ROUND(F13*G13*IF(OR(D13="раз в день",D13="раз в неделю",D13="раз в месяц",D13="раз в квартал",D13="раз в год"),C13,1)*IF(D13="раз в день",366,IF(D13="раз в неделю",52,IF(D13="раз в месяц",12,IF(D13="раз в квартал",4,IF(D13="раз в год",1,1)))))/1000,2))</f>
        <v>22.66</v>
      </c>
      <c r="I13" s="151"/>
      <c r="J13" s="204"/>
      <c r="L13" s="148">
        <f t="shared" ref="L13:L16" si="0">H13</f>
        <v>22.66</v>
      </c>
    </row>
    <row r="14" spans="1:12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IF(F14&gt;0,IF(VLOOKUP($B$6,объемы!$A$5:$FI$286,18,0)&gt;5,расценки!F147,0),0)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день",366,IF(D14="раз в неделю",52,IF(D14="раз в месяц",12,IF(D14="раз в квартал",4,IF(D14="раз в год",1,1)))))/1000,2))</f>
        <v>0</v>
      </c>
      <c r="I14" s="151"/>
      <c r="J14" s="204"/>
      <c r="L14" s="148">
        <f t="shared" si="0"/>
        <v>0</v>
      </c>
    </row>
    <row r="15" spans="1:12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IF(F15&gt;0,IF(VLOOKUP($B$6,объемы!$A$5:$FI$286,12,0)&gt;5,расценки!F187,0),0)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день",366,IF(D15="раз в неделю",52,IF(D15="раз в месяц",12,IF(D15="раз в квартал",4,IF(D15="раз в год",1,1)))))/1000,2))</f>
        <v>0</v>
      </c>
      <c r="I15" s="151"/>
      <c r="J15" s="204"/>
      <c r="L15" s="148">
        <f t="shared" si="0"/>
        <v>0</v>
      </c>
    </row>
    <row r="16" spans="1:12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IF(F16&gt;0,IF(VLOOKUP(B6,объемы!$A$5:$FI$286,12,0)&gt;5,расценки!F150,0),0)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день",366,IF(D16="раз в неделю",52,IF(D16="раз в месяц",12,IF(D16="раз в квартал",4,IF(D16="раз в год",1,1)))))/1000,2))</f>
        <v>0</v>
      </c>
      <c r="I16" s="151"/>
      <c r="J16" s="204"/>
      <c r="L16" s="148">
        <f t="shared" si="0"/>
        <v>0</v>
      </c>
    </row>
    <row r="17" spans="1:12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24.92</v>
      </c>
      <c r="I17" s="151"/>
      <c r="J17" s="204"/>
      <c r="L17" s="157">
        <f>SUM(L18:L19)</f>
        <v>24.92</v>
      </c>
    </row>
    <row r="18" spans="1:12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1104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IF(F18&gt;0,IF(VLOOKUP($B$6,объемы!$A$5:$FI$286,18,0)&gt;5,расценки!F131,расценки!F128),0)</f>
        <v>3.84</v>
      </c>
      <c r="H18" s="148">
        <f>IF(E18="КХ",I18,ROUND(F18*G18*IF(OR(D18="раз в день",D18="раз в неделю",D18="раз в месяц",D18="раз в квартал",D18="раз в год"),C18,1)*IF(D18="раз в день",366,IF(D18="раз в неделю",52,IF(D18="раз в месяц",12,IF(D18="раз в квартал",4,IF(D18="раз в год",1,1)))))/1000,2))</f>
        <v>11.19</v>
      </c>
      <c r="I18" s="150"/>
      <c r="J18" s="203"/>
      <c r="L18" s="148">
        <f>H18</f>
        <v>11.19</v>
      </c>
    </row>
    <row r="19" spans="1:12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1104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IF(F19&gt;0,IF(VLOOKUP($B$6,объемы!$A$5:$FI$286,18,0)&gt;5,расценки!F136,расценки!F133),0)</f>
        <v>3.15</v>
      </c>
      <c r="H19" s="148">
        <f>IF(E19="КХ",I19,ROUND(F19*G19*IF(OR(D19="раз в день",D19="раз в неделю",D19="раз в месяц",D19="раз в квартал",D19="раз в год"),C19,1)*IF(D19="раз в день",366,IF(D19="раз в неделю",52,IF(D19="раз в месяц",12,IF(D19="раз в квартал",4,IF(D19="раз в год",1,1)))))/1000,2))</f>
        <v>13.73</v>
      </c>
      <c r="I19" s="150"/>
      <c r="J19" s="203"/>
      <c r="L19" s="148">
        <f t="shared" ref="L19:L20" si="1">H19</f>
        <v>13.73</v>
      </c>
    </row>
    <row r="20" spans="1:12" x14ac:dyDescent="0.25">
      <c r="A20" s="9" t="s">
        <v>16</v>
      </c>
      <c r="B20" s="8" t="s">
        <v>26</v>
      </c>
      <c r="C20" s="146">
        <v>1</v>
      </c>
      <c r="D20" s="160" t="s">
        <v>1120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IF(F20&gt;0,расценки!F93,0)</f>
        <v>7.95</v>
      </c>
      <c r="H20" s="148">
        <f>IF(E20="КХ",I20,ROUND(F20*G20*IF(OR(D20="раз в день",D20="раз в неделю",D20="раз в месяц",D20="раз в квартал",D20="раз в год"),C20,1)*IF(D20="раз в день",366,IF(D20="раз в неделю",52,IF(D20="раз в месяц",12,IF(D20="раз в квартал",4,IF(D20="раз в год",1,1)))))/1000,2))</f>
        <v>0.18</v>
      </c>
      <c r="I20" s="150"/>
      <c r="J20" s="203"/>
      <c r="L20" s="148">
        <f t="shared" si="1"/>
        <v>0.18</v>
      </c>
    </row>
    <row r="21" spans="1:12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5.13</v>
      </c>
      <c r="I21" s="150"/>
      <c r="J21" s="203"/>
      <c r="L21" s="157">
        <f>SUM(L22:L31)</f>
        <v>5.13</v>
      </c>
    </row>
    <row r="22" spans="1:12" ht="30" x14ac:dyDescent="0.25">
      <c r="A22" s="9" t="s">
        <v>314</v>
      </c>
      <c r="B22" s="8" t="s">
        <v>221</v>
      </c>
      <c r="C22" s="146">
        <v>1</v>
      </c>
      <c r="D22" s="160" t="s">
        <v>1120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выполняется",0,VLOOKUP($B$6,объемы!$A$5:$FI$286,75,0))</f>
        <v>1827.5</v>
      </c>
      <c r="G22" s="148">
        <f>IF(F22&gt;0,расценки!F138,0)</f>
        <v>2.65</v>
      </c>
      <c r="H22" s="148">
        <f t="shared" ref="H22:H30" si="2">IF(E22="КХ",I22,ROUND(F22*G22*IF(OR(D22="раз в день",D22="раз в неделю",D22="раз в месяц",D22="раз в квартал",D22="раз в год"),C22,1)*IF(D22="раз в день",366,IF(D22="раз в неделю",52,IF(D22="раз в месяц",12,IF(D22="раз в квартал",4,IF(D22="раз в год",1,1)))))/1000,2))</f>
        <v>4.84</v>
      </c>
      <c r="I22" s="150"/>
      <c r="J22" s="203"/>
      <c r="L22" s="148">
        <f>H22</f>
        <v>4.84</v>
      </c>
    </row>
    <row r="23" spans="1:12" ht="30" x14ac:dyDescent="0.25">
      <c r="A23" s="9" t="s">
        <v>315</v>
      </c>
      <c r="B23" s="8" t="s">
        <v>222</v>
      </c>
      <c r="C23" s="146">
        <v>1</v>
      </c>
      <c r="D23" s="160" t="s">
        <v>1120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IF(F23&gt;0,расценки!F140,0)</f>
        <v>1.66</v>
      </c>
      <c r="H23" s="148">
        <f t="shared" si="2"/>
        <v>0.05</v>
      </c>
      <c r="I23" s="150"/>
      <c r="J23" s="203"/>
      <c r="L23" s="148">
        <f t="shared" ref="L23:L31" si="3">H23</f>
        <v>0.05</v>
      </c>
    </row>
    <row r="24" spans="1:12" ht="30.75" customHeight="1" x14ac:dyDescent="0.25">
      <c r="A24" s="9" t="s">
        <v>316</v>
      </c>
      <c r="B24" s="8" t="s">
        <v>223</v>
      </c>
      <c r="C24" s="146">
        <v>1</v>
      </c>
      <c r="D24" s="160" t="s">
        <v>1120</v>
      </c>
      <c r="E24" s="11" t="str">
        <f t="shared" ref="E24:E31" si="4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IF(F24&gt;0,расценки!F95,0)</f>
        <v>3.87</v>
      </c>
      <c r="H24" s="148">
        <f t="shared" si="2"/>
        <v>0.11</v>
      </c>
      <c r="I24" s="150"/>
      <c r="J24" s="203"/>
      <c r="L24" s="148">
        <f t="shared" si="3"/>
        <v>0.11</v>
      </c>
    </row>
    <row r="25" spans="1:12" ht="30" x14ac:dyDescent="0.25">
      <c r="A25" s="9" t="s">
        <v>317</v>
      </c>
      <c r="B25" s="8" t="s">
        <v>224</v>
      </c>
      <c r="C25" s="146">
        <v>2</v>
      </c>
      <c r="D25" s="160" t="s">
        <v>1120</v>
      </c>
      <c r="E25" s="11" t="str">
        <f t="shared" si="4"/>
        <v>кв. м</v>
      </c>
      <c r="F25" s="148">
        <f>IF(D25="работа не выполняется",0,VLOOKUP($B$6,объемы!$A$5:$FI$286,139,0))</f>
        <v>5.76</v>
      </c>
      <c r="G25" s="148">
        <f>IF(F25&gt;0,расценки!F139,0)</f>
        <v>3.85</v>
      </c>
      <c r="H25" s="148">
        <f t="shared" si="2"/>
        <v>0.04</v>
      </c>
      <c r="I25" s="150"/>
      <c r="J25" s="203"/>
      <c r="L25" s="148">
        <f t="shared" si="3"/>
        <v>0.04</v>
      </c>
    </row>
    <row r="26" spans="1:12" ht="30" x14ac:dyDescent="0.25">
      <c r="A26" s="9" t="s">
        <v>318</v>
      </c>
      <c r="B26" s="8" t="s">
        <v>225</v>
      </c>
      <c r="C26" s="146">
        <v>1</v>
      </c>
      <c r="D26" s="160" t="s">
        <v>1120</v>
      </c>
      <c r="E26" s="11" t="str">
        <f t="shared" si="4"/>
        <v>кв. м</v>
      </c>
      <c r="F26" s="148">
        <f>IF(D26="работа не выполняется",0,VLOOKUP($B$6,объемы!$A$5:$FI$286,140,0))</f>
        <v>0</v>
      </c>
      <c r="G26" s="148">
        <f>IF(F26&gt;0,расценки!F94,0)</f>
        <v>0</v>
      </c>
      <c r="H26" s="148">
        <f t="shared" si="2"/>
        <v>0</v>
      </c>
      <c r="I26" s="150"/>
      <c r="J26" s="203"/>
      <c r="L26" s="148">
        <f t="shared" si="3"/>
        <v>0</v>
      </c>
    </row>
    <row r="27" spans="1:12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4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IF(F27&gt;0,расценки!F144,0)</f>
        <v>2.4900000000000002</v>
      </c>
      <c r="H27" s="148">
        <f t="shared" si="2"/>
        <v>0.02</v>
      </c>
      <c r="I27" s="150"/>
      <c r="J27" s="203"/>
      <c r="L27" s="148">
        <f t="shared" si="3"/>
        <v>0.02</v>
      </c>
    </row>
    <row r="28" spans="1:12" ht="30" x14ac:dyDescent="0.25">
      <c r="A28" s="9" t="s">
        <v>320</v>
      </c>
      <c r="B28" s="8" t="s">
        <v>227</v>
      </c>
      <c r="C28" s="146">
        <v>2</v>
      </c>
      <c r="D28" s="160" t="s">
        <v>1120</v>
      </c>
      <c r="E28" s="11" t="str">
        <f t="shared" si="4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IF(F28&gt;0,расценки!F141,0)</f>
        <v>4.78</v>
      </c>
      <c r="H28" s="148">
        <f t="shared" si="2"/>
        <v>0.03</v>
      </c>
      <c r="I28" s="150"/>
      <c r="J28" s="203"/>
      <c r="L28" s="148">
        <f t="shared" si="3"/>
        <v>0.03</v>
      </c>
    </row>
    <row r="29" spans="1:12" ht="45" x14ac:dyDescent="0.25">
      <c r="A29" s="9" t="s">
        <v>321</v>
      </c>
      <c r="B29" s="8" t="s">
        <v>228</v>
      </c>
      <c r="C29" s="146">
        <v>1</v>
      </c>
      <c r="D29" s="160" t="s">
        <v>1120</v>
      </c>
      <c r="E29" s="11" t="str">
        <f t="shared" si="4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IF(F29&gt;0,расценки!F143,0)</f>
        <v>2.38</v>
      </c>
      <c r="H29" s="148">
        <f t="shared" si="2"/>
        <v>0.03</v>
      </c>
      <c r="I29" s="150"/>
      <c r="J29" s="203"/>
      <c r="L29" s="148">
        <f t="shared" si="3"/>
        <v>0.03</v>
      </c>
    </row>
    <row r="30" spans="1:12" ht="30" x14ac:dyDescent="0.25">
      <c r="A30" s="9" t="s">
        <v>322</v>
      </c>
      <c r="B30" s="8" t="s">
        <v>229</v>
      </c>
      <c r="C30" s="146">
        <v>1</v>
      </c>
      <c r="D30" s="160" t="s">
        <v>1120</v>
      </c>
      <c r="E30" s="11" t="str">
        <f t="shared" si="4"/>
        <v>кв. м</v>
      </c>
      <c r="F30" s="148">
        <f>IF(D30="работа не выполняется",0,VLOOKUP($B$6,объемы!$A$5:$FI$286,144,0))</f>
        <v>6.5</v>
      </c>
      <c r="G30" s="148">
        <f>IF(F30&gt;0,расценки!F142,0)</f>
        <v>1.93</v>
      </c>
      <c r="H30" s="148">
        <f t="shared" si="2"/>
        <v>0.01</v>
      </c>
      <c r="I30" s="150"/>
      <c r="J30" s="203"/>
      <c r="L30" s="148">
        <f t="shared" si="3"/>
        <v>0.01</v>
      </c>
    </row>
    <row r="31" spans="1:12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4"/>
        <v/>
      </c>
      <c r="F31" s="148">
        <f>IF(D31="работа не выполняется",0,VLOOKUP($B$6,объемы!$A$5:$FI$286,145,0))</f>
        <v>0</v>
      </c>
      <c r="G31" s="148">
        <f>IF(F31&gt;0,расценки!F145,0)</f>
        <v>0</v>
      </c>
      <c r="H31" s="148">
        <f t="shared" ref="H31" si="5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  <c r="J31" s="203"/>
      <c r="L31" s="148">
        <f t="shared" si="3"/>
        <v>0</v>
      </c>
    </row>
    <row r="32" spans="1:12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8.870000000000001</v>
      </c>
      <c r="I32" s="150"/>
      <c r="J32" s="203"/>
      <c r="L32" s="157">
        <f>SUM(L33:L35)</f>
        <v>8.870000000000001</v>
      </c>
    </row>
    <row r="33" spans="1:12" ht="60" x14ac:dyDescent="0.25">
      <c r="A33" s="9" t="s">
        <v>324</v>
      </c>
      <c r="B33" s="8" t="s">
        <v>231</v>
      </c>
      <c r="C33" s="146">
        <v>2</v>
      </c>
      <c r="D33" s="160" t="s">
        <v>1120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IF(F33&gt;0,расценки!F8,0)</f>
        <v>1.89</v>
      </c>
      <c r="H33" s="148">
        <f>IF(E33="КХ",I33,ROUND(F33*G33*IF(OR(D33="раз в день",D33="раз в неделю",D33="раз в месяц",D33="раз в квартал",D33="раз в год"),C33,1)*IF(D33="раз в день",366,IF(D33="раз в неделю",52,IF(D33="раз в месяц",12,IF(D33="раз в квартал",4,IF(D33="раз в год",1,1)))))/1000,2))</f>
        <v>3.08</v>
      </c>
      <c r="I33" s="150"/>
      <c r="J33" s="203"/>
      <c r="L33" s="148">
        <f>H33</f>
        <v>3.08</v>
      </c>
    </row>
    <row r="34" spans="1:12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выполняется",0,VLOOKUP($B$6,объемы!$A$5:$FI$286,83,0))</f>
        <v>816</v>
      </c>
      <c r="G34" s="148">
        <f>IF(F34&gt;0,расценки!F10,0)</f>
        <v>7.09</v>
      </c>
      <c r="H34" s="148">
        <f>IF(E34="КХ",I34,ROUND(F34*G34*IF(OR(D34="раз в день",D34="раз в неделю",D34="раз в месяц",D34="раз в квартал",D34="раз в год"),C34,1)*IF(D34="раз в день",366,IF(D34="раз в неделю",52,IF(D34="раз в месяц",12,IF(D34="раз в квартал",4,IF(D34="раз в год",1,1)))))/1000,2))</f>
        <v>5.79</v>
      </c>
      <c r="I34" s="150"/>
      <c r="J34" s="203"/>
      <c r="L34" s="148">
        <f t="shared" ref="L34:L35" si="6">H34</f>
        <v>5.79</v>
      </c>
    </row>
    <row r="35" spans="1:12" ht="30" x14ac:dyDescent="0.25">
      <c r="A35" s="9" t="s">
        <v>326</v>
      </c>
      <c r="B35" s="8" t="s">
        <v>233</v>
      </c>
      <c r="C35" s="146" t="s">
        <v>1130</v>
      </c>
      <c r="D35" s="160" t="s">
        <v>1131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день",366,IF(D35="раз в неделю",52,IF(D35="раз в месяц",12,IF(D35="раз в квартал",4,IF(D35="раз в год",1,1)))))/1000,2))</f>
        <v>0</v>
      </c>
      <c r="I35" s="150"/>
      <c r="J35" s="203"/>
      <c r="L35" s="148">
        <f t="shared" si="6"/>
        <v>0</v>
      </c>
    </row>
    <row r="36" spans="1:12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0.34</v>
      </c>
      <c r="I36" s="150"/>
      <c r="J36" s="203"/>
      <c r="L36" s="157">
        <f>SUM(L37:L38)</f>
        <v>0.34</v>
      </c>
    </row>
    <row r="37" spans="1:12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день",366,IF(D37="раз в неделю",52,IF(D37="раз в месяц",12,IF(D37="раз в квартал",4,IF(D37="раз в год",1,1)))))/1000,2))</f>
        <v>0.34</v>
      </c>
      <c r="I37" s="184">
        <f>IFERROR(IF(ROUND(IF(D37="работа не выполняется",0,J37*('план 0'!$I$9-'план 0'!$H$9)),2)&lt;0,0,ROUND(IF(D37="работа не выполняется",0,J37*('план 0'!$I$9-'план 0'!$H$9)),2)),0)</f>
        <v>0.34</v>
      </c>
      <c r="J37" s="196">
        <f>IF(VLOOKUP($B$6,объемы!$A$5:$FI$286,18,0)&gt;5,0%,0.2%)</f>
        <v>2E-3</v>
      </c>
      <c r="L37" s="148">
        <f>H37</f>
        <v>0.34</v>
      </c>
    </row>
    <row r="38" spans="1:12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5">
        <f>IF(D38="работа не выполняется",0,IF(VLOOKUP($B$6,объемы!$A$5:$FI$286,18,0)&gt;5,2,0))</f>
        <v>0</v>
      </c>
      <c r="G38" s="148">
        <f>IF(F38&gt;0,расценки!F24,0)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день",366,IF(D38="раз в неделю",52,IF(D38="раз в месяц",12,IF(D38="раз в квартал",4,IF(D38="раз в год",1,1)))))/1000,2))</f>
        <v>0</v>
      </c>
      <c r="I38" s="150"/>
      <c r="J38" s="203"/>
      <c r="L38" s="148">
        <f t="shared" ref="L38:L42" si="7">H38</f>
        <v>0</v>
      </c>
    </row>
    <row r="39" spans="1:12" ht="30" x14ac:dyDescent="0.25">
      <c r="A39" s="9" t="s">
        <v>20</v>
      </c>
      <c r="B39" s="8" t="s">
        <v>237</v>
      </c>
      <c r="C39" s="146">
        <v>1</v>
      </c>
      <c r="D39" s="160" t="s">
        <v>1120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IF(F39&gt;0,расценки!F164,0)</f>
        <v>1.56</v>
      </c>
      <c r="H39" s="148">
        <f>IF(E39="КХ",I39,ROUND(F39*G39*IF(OR(D39="раз в день",D39="раз в неделю",D39="раз в месяц",D39="раз в квартал",D39="раз в год"),C39,1)*IF(D39="раз в день",366,IF(D39="раз в неделю",52,IF(D39="раз в месяц",12,IF(D39="раз в квартал",4,IF(D39="раз в год",1,1)))))/1000,2))</f>
        <v>2.12</v>
      </c>
      <c r="I39" s="150"/>
      <c r="J39" s="203"/>
      <c r="L39" s="148">
        <f t="shared" si="7"/>
        <v>2.12</v>
      </c>
    </row>
    <row r="40" spans="1:12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IF(F40&gt;0,расценки!F186,0)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день",366,IF(D40="раз в неделю",52,IF(D40="раз в месяц",12,IF(D40="раз в квартал",4,IF(D40="раз в год",1,1)))))/1000,2))</f>
        <v>0</v>
      </c>
      <c r="I40" s="150"/>
      <c r="J40" s="203"/>
      <c r="L40" s="148">
        <f t="shared" si="7"/>
        <v>0</v>
      </c>
    </row>
    <row r="41" spans="1:12" ht="48" x14ac:dyDescent="0.25">
      <c r="A41" s="9" t="s">
        <v>27</v>
      </c>
      <c r="B41" s="8" t="s">
        <v>239</v>
      </c>
      <c r="C41" s="146">
        <v>1</v>
      </c>
      <c r="D41" s="160" t="s">
        <v>1133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день",366,IF(D41="раз в неделю",52,IF(D41="раз в месяц",12,IF(D41="раз в квартал",4,IF(D41="раз в год",1,1)))))/1000,2))</f>
        <v>0.36</v>
      </c>
      <c r="I41" s="184">
        <f>IF(ROUND(IF(D41="работа не выполняется",0,J41*('план 0'!$I$9-'план 0'!$H$9)),2)&lt;0,0,ROUND(IF(D41="работа не выполняется",0,J41*('план 0'!$I$9-'план 0'!$H$9)),2))</f>
        <v>0.36</v>
      </c>
      <c r="J41" s="196">
        <v>2.0999999999999999E-3</v>
      </c>
      <c r="L41" s="148">
        <f t="shared" si="7"/>
        <v>0.36</v>
      </c>
    </row>
    <row r="42" spans="1:12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6">
        <v>0</v>
      </c>
      <c r="I42" s="150"/>
      <c r="J42" s="203"/>
      <c r="L42" s="148">
        <f t="shared" si="7"/>
        <v>0</v>
      </c>
    </row>
    <row r="43" spans="1:12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  <c r="J43" s="203"/>
      <c r="L43" s="157">
        <f>SUM(L44:L45)</f>
        <v>0</v>
      </c>
    </row>
    <row r="44" spans="1:12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этаже",IF(VLOOKUP($B$6,объемы!$A$5:$FI$286,150,0)="Переносной",расценки!F175,расценки!F177),IF(VLOOKUP($B$6,объемы!$A$5:$FI$286,149,0)="в цок. этаже",IF(VLOOKUP($B$6,объемы!$A$5:$FI$286,150,0)="Переносной",расценки!F179,расценки!F181),IF(VLOOKUP($B$6,объемы!$A$5:$FI$286,149,0)="в подвале",IF(VLOOKUP($B$6,объемы!$A$5:$FI$286,150,0)="Переносной",расценки!F183,расценки!F185)))),0)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день",366,IF(D44="раз в неделю",52,IF(D44="раз в месяц",12,IF(D44="раз в квартал",4,IF(D44="раз в год",1,1)))))/1000,2))</f>
        <v>0</v>
      </c>
      <c r="I44" s="150"/>
      <c r="J44" s="203"/>
      <c r="L44" s="148">
        <f>H44</f>
        <v>0</v>
      </c>
    </row>
    <row r="45" spans="1:12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  <c r="J45" s="203"/>
      <c r="L45" s="148">
        <f>H45</f>
        <v>0</v>
      </c>
    </row>
    <row r="46" spans="1:12" ht="45" x14ac:dyDescent="0.25">
      <c r="A46" s="9" t="s">
        <v>32</v>
      </c>
      <c r="B46" s="8" t="s">
        <v>243</v>
      </c>
      <c r="C46" s="146"/>
      <c r="D46" s="160" t="s">
        <v>1142</v>
      </c>
      <c r="E46" s="11" t="str">
        <f>IF(D46="работа не выполняется","","куб. м")</f>
        <v>куб. м</v>
      </c>
      <c r="F46" s="148">
        <v>0</v>
      </c>
      <c r="G46" s="148">
        <v>0</v>
      </c>
      <c r="H46" s="148">
        <f>IF(E46="КХ",I46,ROUND(F46*G46*IF(OR(D46="раз в день",D46="раз в неделю",D46="раз в месяц",D46="раз в квартал",D46="раз в год"),C46,1)*IF(D46="раз в день",366,IF(D46="раз в неделю",52,IF(D46="раз в месяц",12,IF(D46="раз в квартал",4,IF(D46="раз в год",1,1)))))/1000,2))</f>
        <v>0</v>
      </c>
      <c r="I46" s="150"/>
      <c r="J46" s="203"/>
      <c r="L46" s="148">
        <f>H46</f>
        <v>0</v>
      </c>
    </row>
    <row r="47" spans="1:12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55.970000000000006</v>
      </c>
      <c r="I47" s="150"/>
      <c r="J47" s="203"/>
      <c r="L47" s="157">
        <f>L48+L54+L64+L69+L78+L86+L99+L104</f>
        <v>55.970000000000006</v>
      </c>
    </row>
    <row r="48" spans="1:12" x14ac:dyDescent="0.25">
      <c r="A48" s="9" t="s">
        <v>1181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9.0100000000000016</v>
      </c>
      <c r="I48" s="150"/>
      <c r="J48" s="203"/>
      <c r="L48" s="157">
        <f>L49+L50+L51+L52+L53</f>
        <v>9.0100000000000016</v>
      </c>
    </row>
    <row r="49" spans="1:12" ht="72" x14ac:dyDescent="0.25">
      <c r="A49" s="9" t="s">
        <v>114</v>
      </c>
      <c r="B49" s="8" t="s">
        <v>245</v>
      </c>
      <c r="C49" s="146">
        <v>1</v>
      </c>
      <c r="D49" s="160" t="s">
        <v>1144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день",366,IF(D49="раз в неделю",52,IF(D49="раз в месяц",12,IF(D49="раз в квартал",4,IF(D49="раз в год",1,1)))))/1000,2))</f>
        <v>3.06</v>
      </c>
      <c r="I49" s="184">
        <f>IF(ROUND(IF(D49="работа не выполняется",0,J49*('план 0'!$I$9-'план 0'!$H$9)),2)&lt;0,0,ROUND(IF(D49="работа не выполняется",0,J49*('план 0'!$I$9-'план 0'!$H$9)),2))</f>
        <v>3.06</v>
      </c>
      <c r="J49" s="196">
        <v>1.7999999999999999E-2</v>
      </c>
      <c r="L49" s="148">
        <f>H49</f>
        <v>3.06</v>
      </c>
    </row>
    <row r="50" spans="1:12" ht="72" x14ac:dyDescent="0.25">
      <c r="A50" s="9" t="s">
        <v>329</v>
      </c>
      <c r="B50" s="8" t="s">
        <v>246</v>
      </c>
      <c r="C50" s="146">
        <v>1</v>
      </c>
      <c r="D50" s="160" t="s">
        <v>1144</v>
      </c>
      <c r="E50" s="11" t="str">
        <f>IF(D50="работа не выполняется","","КХ")</f>
        <v>КХ</v>
      </c>
      <c r="F50" s="148"/>
      <c r="G50" s="148"/>
      <c r="H50" s="148">
        <f t="shared" ref="H50:H52" si="8">IF(E50="КХ",I50,ROUND(F50*G50*IF(OR(D50="раз в день",D50="раз в неделю",D50="раз в месяц",D50="раз в квартал",D50="раз в год"),C50,1)*IF(D50="раз в день",366,IF(D50="раз в неделю",52,IF(D50="раз в месяц",12,IF(D50="раз в квартал",4,IF(D50="раз в год",1,1)))))/1000,2))</f>
        <v>2.72</v>
      </c>
      <c r="I50" s="184">
        <f>IF(ROUND(IF(D50="работа не выполняется",0,J50*('план 0'!$I$9-'план 0'!$H$9)),2)&lt;0,0,ROUND(IF(D50="работа не выполняется",0,J50*('план 0'!$I$9-'план 0'!$H$9)),2))</f>
        <v>2.72</v>
      </c>
      <c r="J50" s="196">
        <v>1.6E-2</v>
      </c>
      <c r="L50" s="148">
        <f t="shared" ref="L50:L53" si="9">H50</f>
        <v>2.72</v>
      </c>
    </row>
    <row r="51" spans="1:12" ht="72" x14ac:dyDescent="0.25">
      <c r="A51" s="9" t="s">
        <v>330</v>
      </c>
      <c r="B51" s="8" t="s">
        <v>247</v>
      </c>
      <c r="C51" s="146">
        <v>1</v>
      </c>
      <c r="D51" s="160" t="s">
        <v>1144</v>
      </c>
      <c r="E51" s="11" t="str">
        <f>IF(D51="работа не выполняется","","КХ")</f>
        <v>КХ</v>
      </c>
      <c r="F51" s="148"/>
      <c r="G51" s="148"/>
      <c r="H51" s="148">
        <f t="shared" si="8"/>
        <v>1.36</v>
      </c>
      <c r="I51" s="184">
        <f>IF(ROUND(IF(D51="работа не выполняется",0,J51*('план 0'!$I$9-'план 0'!$H$9)),2)&lt;0,0,ROUND(IF(D51="работа не выполняется",0,J51*('план 0'!$I$9-'план 0'!$H$9)),2))</f>
        <v>1.36</v>
      </c>
      <c r="J51" s="196">
        <v>8.0000000000000002E-3</v>
      </c>
      <c r="L51" s="148">
        <f t="shared" si="9"/>
        <v>1.36</v>
      </c>
    </row>
    <row r="52" spans="1:12" ht="72" x14ac:dyDescent="0.25">
      <c r="A52" s="9" t="s">
        <v>331</v>
      </c>
      <c r="B52" s="8" t="s">
        <v>248</v>
      </c>
      <c r="C52" s="146">
        <v>1</v>
      </c>
      <c r="D52" s="160" t="s">
        <v>1144</v>
      </c>
      <c r="E52" s="11" t="str">
        <f>IF(D52="работа не выполняется","","КХ")</f>
        <v>КХ</v>
      </c>
      <c r="F52" s="148"/>
      <c r="G52" s="148"/>
      <c r="H52" s="148">
        <f t="shared" si="8"/>
        <v>1.87</v>
      </c>
      <c r="I52" s="184">
        <f>IF(ROUND(IF(D52="работа не выполняется",0,J52*('план 0'!$I$9-'план 0'!$H$9)),2)&lt;0,0,ROUND(IF(D52="работа не выполняется",0,J52*('план 0'!$I$9-'план 0'!$H$9)),2))</f>
        <v>1.87</v>
      </c>
      <c r="J52" s="196">
        <v>1.0999999999999999E-2</v>
      </c>
      <c r="L52" s="148">
        <f t="shared" si="9"/>
        <v>1.87</v>
      </c>
    </row>
    <row r="53" spans="1:12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  <c r="J53" s="203"/>
      <c r="L53" s="148">
        <f t="shared" si="9"/>
        <v>0</v>
      </c>
    </row>
    <row r="54" spans="1:12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8.379999999999999</v>
      </c>
      <c r="I54" s="150"/>
      <c r="J54" s="203"/>
      <c r="L54" s="157">
        <f>L55+L56+L57+L58+L59+L60+L61+L62+L63</f>
        <v>8.379999999999999</v>
      </c>
    </row>
    <row r="55" spans="1:12" ht="72" x14ac:dyDescent="0.25">
      <c r="A55" s="9" t="s">
        <v>116</v>
      </c>
      <c r="B55" s="8" t="s">
        <v>250</v>
      </c>
      <c r="C55" s="146">
        <v>1</v>
      </c>
      <c r="D55" s="160" t="s">
        <v>1144</v>
      </c>
      <c r="E55" s="11" t="str">
        <f t="shared" ref="E55:E62" si="10">IF(D55="работа не выполняется","","КХ")</f>
        <v>КХ</v>
      </c>
      <c r="F55" s="148"/>
      <c r="G55" s="148"/>
      <c r="H55" s="148">
        <f t="shared" ref="H55:H62" si="11">IF(E55="КХ",I55,ROUND(F55*G55*IF(OR(D55="раз в день",D55="раз в неделю",D55="раз в месяц",D55="раз в квартал",D55="раз в год"),C55,1)*IF(D55="раз в день",366,IF(D55="раз в неделю",52,IF(D55="раз в месяц",12,IF(D55="раз в квартал",4,IF(D55="раз в год",1,1)))))/1000,2))</f>
        <v>0</v>
      </c>
      <c r="I55" s="184">
        <f>IF(ROUND(IF(D55="работа не выполняется",0,J55*('план 0'!$I$9-'план 0'!$H$9)),2)&lt;0,0,ROUND(IF(D55="работа не выполняется",0,J55*('план 0'!$I$9-'план 0'!$H$9)),2))</f>
        <v>0</v>
      </c>
      <c r="J55" s="196">
        <v>0</v>
      </c>
      <c r="L55" s="148">
        <f>H55</f>
        <v>0</v>
      </c>
    </row>
    <row r="56" spans="1:12" ht="72" x14ac:dyDescent="0.25">
      <c r="A56" s="9" t="s">
        <v>117</v>
      </c>
      <c r="B56" s="8" t="s">
        <v>38</v>
      </c>
      <c r="C56" s="146">
        <v>1</v>
      </c>
      <c r="D56" s="160" t="s">
        <v>1144</v>
      </c>
      <c r="E56" s="11" t="str">
        <f t="shared" si="10"/>
        <v>КХ</v>
      </c>
      <c r="F56" s="148"/>
      <c r="G56" s="148"/>
      <c r="H56" s="148">
        <f t="shared" si="11"/>
        <v>0.51</v>
      </c>
      <c r="I56" s="184">
        <f>IF(ROUND(IF(D56="работа не выполняется",0,J56*('план 0'!$I$9-'план 0'!$H$9)),2)&lt;0,0,ROUND(IF(D56="работа не выполняется",0,J56*('план 0'!$I$9-'план 0'!$H$9)),2))</f>
        <v>0.51</v>
      </c>
      <c r="J56" s="196">
        <v>3.0000000000000001E-3</v>
      </c>
      <c r="L56" s="148">
        <f t="shared" ref="L56:L63" si="12">H56</f>
        <v>0.51</v>
      </c>
    </row>
    <row r="57" spans="1:12" ht="72" x14ac:dyDescent="0.25">
      <c r="A57" s="9" t="s">
        <v>118</v>
      </c>
      <c r="B57" s="8" t="s">
        <v>251</v>
      </c>
      <c r="C57" s="146">
        <v>1</v>
      </c>
      <c r="D57" s="160" t="s">
        <v>1144</v>
      </c>
      <c r="E57" s="11" t="str">
        <f t="shared" si="10"/>
        <v>КХ</v>
      </c>
      <c r="F57" s="148"/>
      <c r="G57" s="148"/>
      <c r="H57" s="148">
        <f t="shared" si="11"/>
        <v>0.85</v>
      </c>
      <c r="I57" s="184">
        <f>IF(ROUND(IF(D57="работа не выполняется",0,J57*('план 0'!$I$9-'план 0'!$H$9)),2)&lt;0,0,ROUND(IF(D57="работа не выполняется",0,J57*('план 0'!$I$9-'план 0'!$H$9)),2))</f>
        <v>0.85</v>
      </c>
      <c r="J57" s="196">
        <v>5.0000000000000001E-3</v>
      </c>
      <c r="L57" s="148">
        <f t="shared" si="12"/>
        <v>0.85</v>
      </c>
    </row>
    <row r="58" spans="1:12" ht="72" x14ac:dyDescent="0.25">
      <c r="A58" s="9" t="s">
        <v>119</v>
      </c>
      <c r="B58" s="8" t="s">
        <v>39</v>
      </c>
      <c r="C58" s="146">
        <v>1</v>
      </c>
      <c r="D58" s="160" t="s">
        <v>1144</v>
      </c>
      <c r="E58" s="11" t="str">
        <f t="shared" si="10"/>
        <v>КХ</v>
      </c>
      <c r="F58" s="148"/>
      <c r="G58" s="148"/>
      <c r="H58" s="148">
        <f t="shared" si="11"/>
        <v>0</v>
      </c>
      <c r="I58" s="184">
        <f>IF(ROUND(IF(D58="работа не выполняется",0,J58*('план 0'!$I$9-'план 0'!$H$9)),2)&lt;0,0,ROUND(IF(D58="работа не выполняется",0,J58*('план 0'!$I$9-'план 0'!$H$9)),2))</f>
        <v>0</v>
      </c>
      <c r="J58" s="196">
        <v>0</v>
      </c>
      <c r="L58" s="148">
        <f t="shared" si="12"/>
        <v>0</v>
      </c>
    </row>
    <row r="59" spans="1:12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10"/>
        <v>КХ</v>
      </c>
      <c r="F59" s="148"/>
      <c r="G59" s="148"/>
      <c r="H59" s="148">
        <f t="shared" si="11"/>
        <v>5.27</v>
      </c>
      <c r="I59" s="184">
        <f>IF(ROUND(IF(D59="работа не выполняется",0,J59*('план 0'!$I$9-'план 0'!$H$9)),2)&lt;0,0,ROUND(IF(D59="работа не выполняется",0,J59*('план 0'!$I$9-'план 0'!$H$9)),2))</f>
        <v>5.27</v>
      </c>
      <c r="J59" s="196">
        <v>3.1E-2</v>
      </c>
      <c r="L59" s="148">
        <f t="shared" si="12"/>
        <v>5.27</v>
      </c>
    </row>
    <row r="60" spans="1:12" ht="72" x14ac:dyDescent="0.25">
      <c r="A60" s="9" t="s">
        <v>121</v>
      </c>
      <c r="B60" s="8" t="s">
        <v>40</v>
      </c>
      <c r="C60" s="146">
        <v>1</v>
      </c>
      <c r="D60" s="160" t="s">
        <v>1144</v>
      </c>
      <c r="E60" s="11" t="str">
        <f t="shared" si="10"/>
        <v>КХ</v>
      </c>
      <c r="F60" s="148"/>
      <c r="G60" s="148"/>
      <c r="H60" s="148">
        <f t="shared" si="11"/>
        <v>1.73</v>
      </c>
      <c r="I60" s="184">
        <f>IF(ROUND(IF(D60="работа не выполняется",0,J60*('план 0'!$I$9-'план 0'!$H$9)),2)&lt;0,0,ROUND(IF(D60="работа не выполняется",0,J60*('план 0'!$I$9-'план 0'!$H$9)),2))</f>
        <v>1.73</v>
      </c>
      <c r="J60" s="196">
        <v>1.0200000000000001E-2</v>
      </c>
      <c r="L60" s="148">
        <f t="shared" si="12"/>
        <v>1.73</v>
      </c>
    </row>
    <row r="61" spans="1:12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10"/>
        <v>КХ</v>
      </c>
      <c r="F61" s="148"/>
      <c r="G61" s="148"/>
      <c r="H61" s="148">
        <f t="shared" si="11"/>
        <v>0.02</v>
      </c>
      <c r="I61" s="184">
        <f>IF(ROUND(IF(D61="работа не выполняется",0,J61*('план 0'!$I$9-'план 0'!$H$9)),2)&lt;0,0,ROUND(IF(D61="работа не выполняется",0,J61*('план 0'!$I$9-'план 0'!$H$9)),2))</f>
        <v>0.02</v>
      </c>
      <c r="J61" s="196">
        <v>1E-4</v>
      </c>
      <c r="L61" s="148">
        <f t="shared" si="12"/>
        <v>0.02</v>
      </c>
    </row>
    <row r="62" spans="1:12" ht="72" x14ac:dyDescent="0.25">
      <c r="A62" s="9" t="s">
        <v>123</v>
      </c>
      <c r="B62" s="8" t="s">
        <v>254</v>
      </c>
      <c r="C62" s="146">
        <v>1</v>
      </c>
      <c r="D62" s="160" t="s">
        <v>1144</v>
      </c>
      <c r="E62" s="11" t="str">
        <f t="shared" si="10"/>
        <v>КХ</v>
      </c>
      <c r="F62" s="148"/>
      <c r="G62" s="148"/>
      <c r="H62" s="148">
        <f t="shared" si="11"/>
        <v>0</v>
      </c>
      <c r="I62" s="184">
        <f>IF(ROUND(IF(D62="работа не выполняется",0,J62*('план 0'!$I$9-'план 0'!$H$9)),2)&lt;0,0,ROUND(IF(D62="работа не выполняется",0,J62*('план 0'!$I$9-'план 0'!$H$9)),2))</f>
        <v>0</v>
      </c>
      <c r="J62" s="196">
        <v>0</v>
      </c>
      <c r="L62" s="148">
        <f t="shared" si="12"/>
        <v>0</v>
      </c>
    </row>
    <row r="63" spans="1:12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  <c r="J63" s="203"/>
      <c r="L63" s="148">
        <f t="shared" si="12"/>
        <v>0</v>
      </c>
    </row>
    <row r="64" spans="1:12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  <c r="J64" s="203"/>
      <c r="L64" s="157">
        <f>L65+L66+L67+L68</f>
        <v>0</v>
      </c>
    </row>
    <row r="65" spans="1:12" ht="30" x14ac:dyDescent="0.25">
      <c r="A65" s="9" t="s">
        <v>126</v>
      </c>
      <c r="B65" s="8" t="s">
        <v>256</v>
      </c>
      <c r="C65" s="146"/>
      <c r="D65" s="160" t="s">
        <v>1131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  <c r="J65" s="203"/>
      <c r="L65" s="148">
        <f>H65</f>
        <v>0</v>
      </c>
    </row>
    <row r="66" spans="1:12" ht="24" x14ac:dyDescent="0.25">
      <c r="A66" s="9" t="s">
        <v>127</v>
      </c>
      <c r="B66" s="8" t="s">
        <v>42</v>
      </c>
      <c r="C66" s="146"/>
      <c r="D66" s="160" t="s">
        <v>1131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  <c r="J66" s="203"/>
      <c r="L66" s="148">
        <f t="shared" ref="L66:L68" si="13">H66</f>
        <v>0</v>
      </c>
    </row>
    <row r="67" spans="1:12" ht="24" x14ac:dyDescent="0.25">
      <c r="A67" s="9" t="s">
        <v>128</v>
      </c>
      <c r="B67" s="8" t="s">
        <v>43</v>
      </c>
      <c r="C67" s="146"/>
      <c r="D67" s="160" t="s">
        <v>1131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  <c r="J67" s="203"/>
      <c r="L67" s="148">
        <f t="shared" si="13"/>
        <v>0</v>
      </c>
    </row>
    <row r="68" spans="1:12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  <c r="J68" s="203"/>
      <c r="L68" s="148">
        <f t="shared" si="13"/>
        <v>0</v>
      </c>
    </row>
    <row r="69" spans="1:12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11.81</v>
      </c>
      <c r="I69" s="150"/>
      <c r="J69" s="203"/>
      <c r="L69" s="157">
        <f>L70+L71+L72+L73+L76+L77</f>
        <v>11.81</v>
      </c>
    </row>
    <row r="70" spans="1:12" ht="45" x14ac:dyDescent="0.25">
      <c r="A70" s="9" t="s">
        <v>130</v>
      </c>
      <c r="B70" s="8" t="s">
        <v>258</v>
      </c>
      <c r="C70" s="146"/>
      <c r="D70" s="160" t="s">
        <v>1131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  <c r="J70" s="203"/>
      <c r="L70" s="148">
        <f>H70</f>
        <v>0</v>
      </c>
    </row>
    <row r="71" spans="1:12" ht="60" x14ac:dyDescent="0.25">
      <c r="A71" s="9" t="s">
        <v>131</v>
      </c>
      <c r="B71" s="8" t="s">
        <v>259</v>
      </c>
      <c r="C71" s="146"/>
      <c r="D71" s="160" t="s">
        <v>1131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  <c r="J71" s="203"/>
      <c r="L71" s="148">
        <f t="shared" ref="L71:L72" si="14">H71</f>
        <v>0</v>
      </c>
    </row>
    <row r="72" spans="1:12" ht="72" x14ac:dyDescent="0.25">
      <c r="A72" s="9" t="s">
        <v>132</v>
      </c>
      <c r="B72" s="8" t="s">
        <v>260</v>
      </c>
      <c r="C72" s="146">
        <v>1</v>
      </c>
      <c r="D72" s="160" t="s">
        <v>1144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день",366,IF(D72="раз в неделю",52,IF(D72="раз в месяц",12,IF(D72="раз в квартал",4,IF(D72="раз в год",1,1)))))/1000,2))</f>
        <v>11.56</v>
      </c>
      <c r="I72" s="184">
        <f>IF(ROUND(IF(D72="работа не выполняется",0,J72*('план 0'!$I$9-'план 0'!$H$9)),2)&lt;0,0,ROUND(IF(D72="работа не выполняется",0,J72*('план 0'!$I$9-'план 0'!$H$9)),2))</f>
        <v>11.56</v>
      </c>
      <c r="J72" s="196">
        <f>IF(VLOOKUP($B$6,объемы!$A$5:$FI$286,18,0)&gt;5,4.5%,6.8%)</f>
        <v>6.8000000000000005E-2</v>
      </c>
      <c r="L72" s="148">
        <f t="shared" si="14"/>
        <v>11.56</v>
      </c>
    </row>
    <row r="73" spans="1:12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215">
        <f>H74+H75</f>
        <v>0.25</v>
      </c>
      <c r="I73" s="150"/>
      <c r="J73" s="203"/>
      <c r="L73" s="148">
        <f>L74+L75</f>
        <v>0.25</v>
      </c>
    </row>
    <row r="74" spans="1:12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 t="shared" ref="H74:H75" si="15">IF(E74="КХ",I74,ROUND(F74*G74*IF(OR(D74="раз в день",D74="раз в неделю",D74="раз в месяц",D74="раз в квартал",D74="раз в год"),C74,1)*IF(D74="раз в день",366,IF(D74="раз в неделю",52,IF(D74="раз в месяц",12,IF(D74="раз в квартал",4,IF(D74="раз в год",1,1)))))/1000,2))</f>
        <v>0.15</v>
      </c>
      <c r="I74" s="150">
        <f>IF(ROUND(IF(D74="работа не выполняется",0,J74*('план 0'!$I$9-'план 0'!$H$9)),2)&lt;0,0,ROUND(IF(D74="работа не выполняется",0,J74*('план 0'!$I$9-'план 0'!$H$9)),2))</f>
        <v>0.15</v>
      </c>
      <c r="J74" s="203">
        <v>8.9999999999999998E-4</v>
      </c>
      <c r="L74" s="148">
        <f>H74</f>
        <v>0.15</v>
      </c>
    </row>
    <row r="75" spans="1:12" ht="48" x14ac:dyDescent="0.25">
      <c r="A75" s="9" t="s">
        <v>264</v>
      </c>
      <c r="B75" s="8" t="s">
        <v>265</v>
      </c>
      <c r="C75" s="146"/>
      <c r="D75" s="160" t="s">
        <v>211</v>
      </c>
      <c r="E75" s="11" t="str">
        <f>IF(D75="работа не выполняется","","КХ")</f>
        <v>КХ</v>
      </c>
      <c r="F75" s="148"/>
      <c r="G75" s="148"/>
      <c r="H75" s="148">
        <f t="shared" si="15"/>
        <v>0.1</v>
      </c>
      <c r="I75" s="150">
        <f>IF(ROUND(IF(D75="работа не выполняется",0,J75*('план 0'!$I$9-'план 0'!$H$9)),2)&lt;0,0,ROUND(IF(D75="работа не выполняется",0,J75*('план 0'!$I$9-'план 0'!$H$9)),2))</f>
        <v>0.1</v>
      </c>
      <c r="J75" s="203">
        <v>5.9999999999999995E-4</v>
      </c>
      <c r="L75" s="148">
        <f t="shared" ref="L75:L77" si="16">H75</f>
        <v>0.1</v>
      </c>
    </row>
    <row r="76" spans="1:12" ht="30" x14ac:dyDescent="0.25">
      <c r="A76" s="9" t="s">
        <v>134</v>
      </c>
      <c r="B76" s="8" t="s">
        <v>266</v>
      </c>
      <c r="C76" s="146"/>
      <c r="D76" s="160" t="s">
        <v>1131</v>
      </c>
      <c r="E76" s="11"/>
      <c r="F76" s="148"/>
      <c r="G76" s="148"/>
      <c r="H76" s="148">
        <v>0</v>
      </c>
      <c r="I76" s="150">
        <f>IF(ROUND(IF(D76="работа не выполняется",0,J76*('план 0'!$I$9-'план 0'!$H$9)),2)&lt;0,0,ROUND(IF(D76="работа не выполняется",0,J76*('план 0'!$I$9-'план 0'!$H$9)),2))</f>
        <v>0</v>
      </c>
      <c r="J76" s="203"/>
      <c r="L76" s="148">
        <f t="shared" si="16"/>
        <v>0</v>
      </c>
    </row>
    <row r="77" spans="1:12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  <c r="J77" s="203"/>
      <c r="L77" s="148">
        <f t="shared" si="16"/>
        <v>0</v>
      </c>
    </row>
    <row r="78" spans="1:12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2.85</v>
      </c>
      <c r="I78" s="150"/>
      <c r="J78" s="203"/>
      <c r="L78" s="157">
        <f>SUM(L79:L85)</f>
        <v>2.85</v>
      </c>
    </row>
    <row r="79" spans="1:12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5"/>
      <c r="G79" s="148"/>
      <c r="H79" s="148">
        <f>IF(E79="КХ",I79,ROUND(F79*G79*IF(OR(D79="раз в день",D79="раз в неделю",D79="раз в месяц",D79="раз в квартал",D79="раз в год"),C79,1)*IF(D79="раз в день",366,IF(D79="раз в неделю",52,IF(D79="раз в месяц",12,IF(D79="раз в квартал",4,IF(D79="раз в год",1,1)))))/1000,2))</f>
        <v>1.36</v>
      </c>
      <c r="I79" s="184">
        <f>IF(ROUND(IF(D79="работа не выполняется",0,J79*('план 0'!$I$9-'план 0'!$H$9)),2)&lt;0,0,ROUND(IF(D79="работа не выполняется",0,J79*('план 0'!$I$9-'план 0'!$H$9)),2))</f>
        <v>1.36</v>
      </c>
      <c r="J79" s="196">
        <v>8.0000000000000002E-3</v>
      </c>
      <c r="L79" s="148">
        <f>H79</f>
        <v>1.36</v>
      </c>
    </row>
    <row r="80" spans="1:12" ht="30" x14ac:dyDescent="0.25">
      <c r="A80" s="9" t="s">
        <v>138</v>
      </c>
      <c r="B80" s="8" t="s">
        <v>46</v>
      </c>
      <c r="C80" s="146"/>
      <c r="D80" s="160" t="s">
        <v>1142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день",366,IF(D80="раз в неделю",52,IF(D80="раз в месяц",12,IF(D80="раз в квартал",4,IF(D80="раз в год",1,1)))))/1000,2))</f>
        <v>0</v>
      </c>
      <c r="I80" s="195">
        <f>ROUND(VLOOKUP(B6,смета!$A$4:$AE$283,29,0)/1000,2)</f>
        <v>0</v>
      </c>
      <c r="J80" s="205"/>
      <c r="L80" s="148">
        <f t="shared" ref="L80:L85" si="17">H80</f>
        <v>0</v>
      </c>
    </row>
    <row r="81" spans="1:12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  <c r="J81" s="203"/>
      <c r="L81" s="148">
        <f t="shared" si="17"/>
        <v>0</v>
      </c>
    </row>
    <row r="82" spans="1:12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5"/>
      <c r="G82" s="148"/>
      <c r="H82" s="148">
        <f>IF(E82="КХ",I82,ROUND(F82*G82*IF(OR(D82="раз в день",D82="раз в неделю",D82="раз в месяц",D82="раз в квартал",D82="раз в год"),C82,1)*IF(D82="раз в день",366,IF(D82="раз в неделю",52,IF(D82="раз в месяц",12,IF(D82="раз в квартал",4,IF(D82="раз в год",1,1)))))/1000,2))</f>
        <v>0.85</v>
      </c>
      <c r="I82" s="184">
        <f>IF(ROUND(IF(D82="работа не выполняется",0,J82*('план 0'!$I$9-'план 0'!$H$9)),2)&lt;0,0,ROUND(IF(D82="работа не выполняется",0,J82*('план 0'!$I$9-'план 0'!$H$9)),2))</f>
        <v>0.85</v>
      </c>
      <c r="J82" s="196">
        <v>5.0000000000000001E-3</v>
      </c>
      <c r="L82" s="148">
        <f t="shared" si="17"/>
        <v>0.85</v>
      </c>
    </row>
    <row r="83" spans="1:12" ht="30" x14ac:dyDescent="0.25">
      <c r="A83" s="9" t="s">
        <v>141</v>
      </c>
      <c r="B83" s="8" t="s">
        <v>48</v>
      </c>
      <c r="C83" s="146"/>
      <c r="D83" s="160" t="s">
        <v>1142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день",366,IF(D83="раз в неделю",52,IF(D83="раз в месяц",12,IF(D83="раз в квартал",4,IF(D83="раз в год",1,1)))))/1000,2))</f>
        <v>0</v>
      </c>
      <c r="I83" s="195">
        <f>ROUND(VLOOKUP(B6,смета!$A$4:$AE$283,28,0)/1000,2)</f>
        <v>0</v>
      </c>
      <c r="J83" s="205"/>
      <c r="L83" s="148">
        <f t="shared" si="17"/>
        <v>0</v>
      </c>
    </row>
    <row r="84" spans="1:12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5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день",366,IF(D84="раз в неделю",52,IF(D84="раз в месяц",12,IF(D84="раз в квартал",4,IF(D84="раз в год",1,1)))))/1000,2))</f>
        <v>0.64</v>
      </c>
      <c r="I84" s="150"/>
      <c r="J84" s="203"/>
      <c r="L84" s="148">
        <f t="shared" si="17"/>
        <v>0.64</v>
      </c>
    </row>
    <row r="85" spans="1:12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  <c r="J85" s="203"/>
      <c r="L85" s="148">
        <f t="shared" si="17"/>
        <v>0</v>
      </c>
    </row>
    <row r="86" spans="1:12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2.79</v>
      </c>
      <c r="I86" s="150"/>
      <c r="J86" s="203"/>
      <c r="L86" s="157">
        <f>SUM(L87:L98)</f>
        <v>2.79</v>
      </c>
    </row>
    <row r="87" spans="1:12" ht="72" x14ac:dyDescent="0.25">
      <c r="A87" s="9" t="s">
        <v>143</v>
      </c>
      <c r="B87" s="8" t="s">
        <v>50</v>
      </c>
      <c r="C87" s="146">
        <v>1</v>
      </c>
      <c r="D87" s="160" t="s">
        <v>1144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день",366,IF(D87="раз в неделю",52,IF(D87="раз в месяц",12,IF(D87="раз в квартал",4,IF(D87="раз в год",1,1)))))/1000,2))</f>
        <v>2.65</v>
      </c>
      <c r="I87" s="150">
        <f>IF(ROUND(IF(D87="работа не выполняется",0,J87*('план 0'!$I$9-'план 0'!$H$9)),2)&lt;0,0,ROUND(IF(D87="работа не выполняется",0,J87*('план 0'!$I$9-'план 0'!$H$9)),2))</f>
        <v>2.65</v>
      </c>
      <c r="J87" s="203">
        <f>IF(VLOOKUP($B$6,объемы!$A$5:$FI$286,18,0)&gt;5,3.56%,1.56%)</f>
        <v>1.5600000000000001E-2</v>
      </c>
      <c r="L87" s="148">
        <f>H87</f>
        <v>2.65</v>
      </c>
    </row>
    <row r="88" spans="1:12" ht="24" x14ac:dyDescent="0.25">
      <c r="A88" s="9" t="s">
        <v>144</v>
      </c>
      <c r="B88" s="8" t="s">
        <v>51</v>
      </c>
      <c r="C88" s="146"/>
      <c r="D88" s="160" t="s">
        <v>1131</v>
      </c>
      <c r="E88" s="11"/>
      <c r="F88" s="148"/>
      <c r="G88" s="148"/>
      <c r="H88" s="148">
        <v>0</v>
      </c>
      <c r="I88" s="150">
        <f>IF(ROUND(IF(D88="работа не выполняется",0,J88*('план 0'!$I$9-'план 0'!$H$9)),2)&lt;0,0,ROUND(IF(D88="работа не выполняется",0,J88*('план 0'!$I$9-'план 0'!$H$9)),2))</f>
        <v>0</v>
      </c>
      <c r="J88" s="203"/>
      <c r="L88" s="148">
        <f t="shared" ref="L88:L98" si="18">H88</f>
        <v>0</v>
      </c>
    </row>
    <row r="89" spans="1:12" ht="24" x14ac:dyDescent="0.25">
      <c r="A89" s="9" t="s">
        <v>145</v>
      </c>
      <c r="B89" s="8" t="s">
        <v>52</v>
      </c>
      <c r="C89" s="146"/>
      <c r="D89" s="160" t="s">
        <v>1131</v>
      </c>
      <c r="E89" s="11"/>
      <c r="F89" s="148"/>
      <c r="G89" s="148"/>
      <c r="H89" s="148">
        <v>0</v>
      </c>
      <c r="I89" s="150">
        <f>IF(ROUND(IF(D89="работа не выполняется",0,J89*('план 0'!$I$9-'план 0'!$H$9)),2)&lt;0,0,ROUND(IF(D89="работа не выполняется",0,J89*('план 0'!$I$9-'план 0'!$H$9)),2))</f>
        <v>0</v>
      </c>
      <c r="J89" s="203"/>
      <c r="L89" s="148">
        <f t="shared" si="18"/>
        <v>0</v>
      </c>
    </row>
    <row r="90" spans="1:12" ht="24" x14ac:dyDescent="0.25">
      <c r="A90" s="9" t="s">
        <v>146</v>
      </c>
      <c r="B90" s="8" t="s">
        <v>53</v>
      </c>
      <c r="C90" s="146"/>
      <c r="D90" s="160" t="s">
        <v>1131</v>
      </c>
      <c r="E90" s="11"/>
      <c r="F90" s="148"/>
      <c r="G90" s="148"/>
      <c r="H90" s="148">
        <v>0</v>
      </c>
      <c r="I90" s="150">
        <f>IF(ROUND(IF(D90="работа не выполняется",0,J90*('план 0'!$I$9-'план 0'!$H$9)),2)&lt;0,0,ROUND(IF(D90="работа не выполняется",0,J90*('план 0'!$I$9-'план 0'!$H$9)),2))</f>
        <v>0</v>
      </c>
      <c r="J90" s="203"/>
      <c r="L90" s="148">
        <f t="shared" si="18"/>
        <v>0</v>
      </c>
    </row>
    <row r="91" spans="1:12" ht="72" x14ac:dyDescent="0.25">
      <c r="A91" s="9" t="s">
        <v>147</v>
      </c>
      <c r="B91" s="8" t="s">
        <v>54</v>
      </c>
      <c r="C91" s="146">
        <v>1</v>
      </c>
      <c r="D91" s="160" t="s">
        <v>1144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день",366,IF(D91="раз в неделю",52,IF(D91="раз в месяц",12,IF(D91="раз в квартал",4,IF(D91="раз в год",1,1)))))/1000,2))</f>
        <v>0.14000000000000001</v>
      </c>
      <c r="I91" s="150">
        <f>IF(ROUND(IF(D91="работа не выполняется",0,J91*('план 0'!$I$9-'план 0'!$H$9)),2)&lt;0,0,ROUND(IF(D91="работа не выполняется",0,J91*('план 0'!$I$9-'план 0'!$H$9)),2))</f>
        <v>0.14000000000000001</v>
      </c>
      <c r="J91" s="203">
        <v>8.0000000000000004E-4</v>
      </c>
      <c r="L91" s="148">
        <f t="shared" si="18"/>
        <v>0.14000000000000001</v>
      </c>
    </row>
    <row r="92" spans="1:12" ht="24" x14ac:dyDescent="0.25">
      <c r="A92" s="9" t="s">
        <v>148</v>
      </c>
      <c r="B92" s="8" t="s">
        <v>55</v>
      </c>
      <c r="C92" s="146"/>
      <c r="D92" s="160" t="s">
        <v>1131</v>
      </c>
      <c r="E92" s="11"/>
      <c r="F92" s="148"/>
      <c r="G92" s="148"/>
      <c r="H92" s="148">
        <v>0</v>
      </c>
      <c r="I92" s="150">
        <f>IF(ROUND(IF(D92="работа не выполняется",0,J92*('план 0'!$I$9-'план 0'!$H$9)),2)&lt;0,0,ROUND(IF(D92="работа не выполняется",0,J92*('план 0'!$I$9-'план 0'!$H$9)),2))</f>
        <v>0</v>
      </c>
      <c r="J92" s="203"/>
      <c r="L92" s="148">
        <f t="shared" si="18"/>
        <v>0</v>
      </c>
    </row>
    <row r="93" spans="1:12" ht="72" x14ac:dyDescent="0.25">
      <c r="A93" s="9" t="s">
        <v>149</v>
      </c>
      <c r="B93" s="8" t="s">
        <v>270</v>
      </c>
      <c r="C93" s="146">
        <v>1</v>
      </c>
      <c r="D93" s="160" t="s">
        <v>1144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день",366,IF(D93="раз в неделю",52,IF(D93="раз в месяц",12,IF(D93="раз в квартал",4,IF(D93="раз в год",1,1)))))/1000,2))</f>
        <v>0</v>
      </c>
      <c r="I93" s="150">
        <f>IF(ROUND(IF(D93="работа не выполняется",0,J93*('план 0'!$I$9-'план 0'!$H$9)),2)&lt;0,0,ROUND(IF(D93="работа не выполняется",0,J93*('план 0'!$I$9-'план 0'!$H$9)),2))</f>
        <v>0</v>
      </c>
      <c r="J93" s="203"/>
      <c r="L93" s="148">
        <f t="shared" si="18"/>
        <v>0</v>
      </c>
    </row>
    <row r="94" spans="1:12" ht="30" x14ac:dyDescent="0.25">
      <c r="A94" s="9" t="s">
        <v>150</v>
      </c>
      <c r="B94" s="8" t="s">
        <v>56</v>
      </c>
      <c r="C94" s="146"/>
      <c r="D94" s="160" t="s">
        <v>1131</v>
      </c>
      <c r="E94" s="11"/>
      <c r="F94" s="148"/>
      <c r="G94" s="148"/>
      <c r="H94" s="148">
        <v>0</v>
      </c>
      <c r="I94" s="150">
        <f>IF(ROUND(IF(D94="работа не выполняется",0,J94*('план 0'!$I$9-'план 0'!$H$9)),2)&lt;0,0,ROUND(IF(D94="работа не выполняется",0,J94*('план 0'!$I$9-'план 0'!$H$9)),2))</f>
        <v>0</v>
      </c>
      <c r="J94" s="203"/>
      <c r="L94" s="148">
        <f t="shared" si="18"/>
        <v>0</v>
      </c>
    </row>
    <row r="95" spans="1:12" ht="72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день",366,IF(D95="раз в неделю",52,IF(D95="раз в месяц",12,IF(D95="раз в квартал",4,IF(D95="раз в год",1,1)))))/1000,2))</f>
        <v>0</v>
      </c>
      <c r="I95" s="150">
        <f>IF(ROUND(IF(D95="работа не выполняется",0,J95*('план 0'!$I$9-'план 0'!$H$9)),2)&lt;0,0,ROUND(IF(D95="работа не выполняется",0,J95*('план 0'!$I$9-'план 0'!$H$9)),2))</f>
        <v>0</v>
      </c>
      <c r="J95" s="203"/>
      <c r="L95" s="148">
        <f t="shared" si="18"/>
        <v>0</v>
      </c>
    </row>
    <row r="96" spans="1:12" ht="30" x14ac:dyDescent="0.25">
      <c r="A96" s="9" t="s">
        <v>152</v>
      </c>
      <c r="B96" s="8" t="s">
        <v>58</v>
      </c>
      <c r="C96" s="146"/>
      <c r="D96" s="160" t="s">
        <v>1131</v>
      </c>
      <c r="E96" s="11"/>
      <c r="F96" s="148"/>
      <c r="G96" s="148"/>
      <c r="H96" s="148">
        <v>0</v>
      </c>
      <c r="I96" s="150">
        <f>IF(ROUND(IF(D96="работа не выполняется",0,J96*('план 0'!$I$9-'план 0'!$H$9)),2)&lt;0,0,ROUND(IF(D96="работа не выполняется",0,J96*('план 0'!$I$9-'план 0'!$H$9)),2))</f>
        <v>0</v>
      </c>
      <c r="J96" s="203"/>
      <c r="L96" s="148">
        <f t="shared" si="18"/>
        <v>0</v>
      </c>
    </row>
    <row r="97" spans="1:12" ht="72" x14ac:dyDescent="0.25">
      <c r="A97" s="9" t="s">
        <v>153</v>
      </c>
      <c r="B97" s="8" t="s">
        <v>271</v>
      </c>
      <c r="C97" s="146">
        <v>1</v>
      </c>
      <c r="D97" s="160" t="s">
        <v>1144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день",366,IF(D97="раз в неделю",52,IF(D97="раз в месяц",12,IF(D97="раз в квартал",4,IF(D97="раз в год",1,1)))))/1000,2))</f>
        <v>0</v>
      </c>
      <c r="I97" s="150">
        <f>IF(ROUND(IF(D97="работа не выполняется",0,J97*('план 0'!$I$9-'план 0'!$H$9)),2)&lt;0,0,ROUND(IF(D97="работа не выполняется",0,J97*('план 0'!$I$9-'план 0'!$H$9)),2))</f>
        <v>0</v>
      </c>
      <c r="J97" s="203"/>
      <c r="L97" s="148">
        <f t="shared" si="18"/>
        <v>0</v>
      </c>
    </row>
    <row r="98" spans="1:12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  <c r="J98" s="203"/>
      <c r="L98" s="148">
        <f t="shared" si="18"/>
        <v>0</v>
      </c>
    </row>
    <row r="99" spans="1:12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21.130000000000003</v>
      </c>
      <c r="I99" s="150"/>
      <c r="J99" s="203"/>
      <c r="L99" s="157">
        <f>SUM(L100:L103)</f>
        <v>21.130000000000003</v>
      </c>
    </row>
    <row r="100" spans="1:12" ht="72" x14ac:dyDescent="0.25">
      <c r="A100" s="9" t="s">
        <v>156</v>
      </c>
      <c r="B100" s="8" t="s">
        <v>274</v>
      </c>
      <c r="C100" s="146">
        <v>1</v>
      </c>
      <c r="D100" s="160" t="s">
        <v>1144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день",366,IF(D100="раз в неделю",52,IF(D100="раз в месяц",12,IF(D100="раз в квартал",4,IF(D100="раз в год",1,1)))))/1000,2))</f>
        <v>0.34</v>
      </c>
      <c r="I100" s="184">
        <f>IF(ROUND(IF(D100="работа не выполняется",0,J100*('план 0'!$I$9-'план 0'!$H$9)),2)&lt;0,0,ROUND(IF(D100="работа не выполняется",0,J100*('план 0'!$I$9-'план 0'!$H$9)),2))</f>
        <v>0.34</v>
      </c>
      <c r="J100" s="196">
        <f>IF(VLOOKUP($B$6,объемы!$A$5:$FI$286,18,0)&gt;5,0.7%,0.2%)</f>
        <v>2E-3</v>
      </c>
      <c r="L100" s="148">
        <f>H100</f>
        <v>0.34</v>
      </c>
    </row>
    <row r="101" spans="1:12" ht="72" x14ac:dyDescent="0.25">
      <c r="A101" s="9" t="s">
        <v>157</v>
      </c>
      <c r="B101" s="8" t="s">
        <v>275</v>
      </c>
      <c r="C101" s="146">
        <v>1</v>
      </c>
      <c r="D101" s="160" t="s">
        <v>1144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день",366,IF(D101="раз в неделю",52,IF(D101="раз в месяц",12,IF(D101="раз в квартал",4,IF(D101="раз в год",1,1)))))/1000,2))</f>
        <v>3.4</v>
      </c>
      <c r="I101" s="184">
        <f>IF(ROUND(IF(D101="работа не выполняется",0,J101*('план 0'!$I$9-'план 0'!$H$9)),2)&lt;0,0,ROUND(IF(D101="работа не выполняется",0,J101*('план 0'!$I$9-'план 0'!$H$9)),2))</f>
        <v>3.4</v>
      </c>
      <c r="J101" s="196">
        <v>0.02</v>
      </c>
      <c r="L101" s="148">
        <f t="shared" ref="L101:L103" si="19">H101</f>
        <v>3.4</v>
      </c>
    </row>
    <row r="102" spans="1:12" ht="72" x14ac:dyDescent="0.25">
      <c r="A102" s="9" t="s">
        <v>158</v>
      </c>
      <c r="B102" s="8" t="s">
        <v>276</v>
      </c>
      <c r="C102" s="146">
        <v>1</v>
      </c>
      <c r="D102" s="160" t="s">
        <v>1144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день",366,IF(D102="раз в неделю",52,IF(D102="раз в месяц",12,IF(D102="раз в квартал",4,IF(D102="раз в год",1,1)))))/1000,2))</f>
        <v>2.09</v>
      </c>
      <c r="I102" s="184">
        <f>IF(ROUND(IF(D102="работа не выполняется",0,J102*('план 0'!$I$9-'план 0'!$H$9)),2)&lt;0,0,ROUND(IF(D102="работа не выполняется",0,J102*('план 0'!$I$9-'план 0'!$H$9)),2))</f>
        <v>2.09</v>
      </c>
      <c r="J102" s="196">
        <v>1.23E-2</v>
      </c>
      <c r="L102" s="148">
        <f t="shared" si="19"/>
        <v>2.09</v>
      </c>
    </row>
    <row r="103" spans="1:12" ht="60" customHeight="1" x14ac:dyDescent="0.25">
      <c r="A103" s="9" t="s">
        <v>159</v>
      </c>
      <c r="B103" s="8" t="s">
        <v>59</v>
      </c>
      <c r="C103" s="146">
        <v>1</v>
      </c>
      <c r="D103" s="160" t="s">
        <v>1144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день",366,IF(D103="раз в неделю",52,IF(D103="раз в месяц",12,IF(D103="раз в квартал",4,IF(D103="раз в год",1,1)))))/1000,2))</f>
        <v>15.3</v>
      </c>
      <c r="I103" s="208">
        <f>IF(ROUND(IF(D103="работа не выполняется",0,J103*('план 0'!$I$9-'план 0'!$H$9)),2)&lt;0,0,ROUND(IF(D103="работа не выполняется",0,J103*('план 0'!$I$9-'план 0'!$H$9)),2))</f>
        <v>15.3</v>
      </c>
      <c r="J103" s="209">
        <f>IF(('план 1'!$I$9-'план 1'!$H$9)&gt;0,9%,0)</f>
        <v>0.09</v>
      </c>
      <c r="L103" s="148">
        <f t="shared" si="19"/>
        <v>15.3</v>
      </c>
    </row>
    <row r="104" spans="1:12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  <c r="J104" s="203"/>
      <c r="L104" s="157">
        <f>SUM(L105:L109)</f>
        <v>0</v>
      </c>
    </row>
    <row r="105" spans="1:12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/>
      <c r="G105" s="148"/>
      <c r="H105" s="148">
        <f t="shared" ref="H105:H108" si="20">IF(E105="КХ",I105,ROUND(F105*G105*IF(OR(D105="раз в день",D105="раз в неделю",D105="раз в месяц",D105="раз в квартал",D105="раз в год"),C105,1)*IF(D105="раз в день",366,IF(D105="раз в неделю",52,IF(D105="раз в месяц",12,IF(D105="раз в квартал",4,IF(D105="раз в год",1,1)))))/1000,2))</f>
        <v>0</v>
      </c>
      <c r="I105" s="150">
        <f>IF(ROUND(IF(D105="работа не выполняется",0,J105*('план 0'!$I$9-'план 0'!$H$9)),2)&lt;0,0,ROUND(IF(D105="работа не выполняется",0,J105*('план 0'!$I$9-'план 0'!$H$9)),2))</f>
        <v>0.15</v>
      </c>
      <c r="J105" s="203">
        <v>8.9999999999999998E-4</v>
      </c>
      <c r="L105" s="148">
        <f>H105</f>
        <v>0</v>
      </c>
    </row>
    <row r="106" spans="1:12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/>
      <c r="G106" s="148"/>
      <c r="H106" s="148">
        <f t="shared" si="20"/>
        <v>0</v>
      </c>
      <c r="I106" s="150">
        <f>IF(ROUND(IF(D106="работа не выполняется",0,J106*('план 0'!$I$9-'план 0'!$H$9)),2)&lt;0,0,ROUND(IF(D106="работа не выполняется",0,J106*('план 0'!$I$9-'план 0'!$H$9)),2))</f>
        <v>0.2</v>
      </c>
      <c r="J106" s="203">
        <v>1.1999999999999999E-3</v>
      </c>
      <c r="L106" s="148">
        <f t="shared" ref="L106:L109" si="21">H106</f>
        <v>0</v>
      </c>
    </row>
    <row r="107" spans="1:12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/>
      <c r="G107" s="148"/>
      <c r="H107" s="148">
        <f t="shared" si="20"/>
        <v>0</v>
      </c>
      <c r="I107" s="150">
        <f>IF(ROUND(IF(D107="работа не выполняется",0,J107*('план 0'!$I$9-'план 0'!$H$9)),2)&lt;0,0,ROUND(IF(D107="работа не выполняется",0,J107*('план 0'!$I$9-'план 0'!$H$9)),2))</f>
        <v>0.2</v>
      </c>
      <c r="J107" s="203">
        <v>1.1999999999999999E-3</v>
      </c>
      <c r="L107" s="148">
        <f t="shared" si="21"/>
        <v>0</v>
      </c>
    </row>
    <row r="108" spans="1:12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/>
      <c r="G108" s="148"/>
      <c r="H108" s="148">
        <f t="shared" si="20"/>
        <v>0</v>
      </c>
      <c r="I108" s="150">
        <f>IF(ROUND(IF(D108="работа не выполняется",0,J108*('план 0'!$I$9-'план 0'!$H$9)),2)&lt;0,0,ROUND(IF(D108="работа не выполняется",0,J108*('план 0'!$I$9-'план 0'!$H$9)),2))</f>
        <v>0</v>
      </c>
      <c r="J108" s="203"/>
      <c r="L108" s="148">
        <f t="shared" si="21"/>
        <v>0</v>
      </c>
    </row>
    <row r="109" spans="1:12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  <c r="J109" s="203"/>
      <c r="L109" s="148">
        <f t="shared" si="21"/>
        <v>0</v>
      </c>
    </row>
    <row r="110" spans="1:12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113.85</v>
      </c>
      <c r="I110" s="150"/>
      <c r="J110" s="203"/>
      <c r="L110" s="157">
        <f>SUM(L111:L139)</f>
        <v>108.08000000000001</v>
      </c>
    </row>
    <row r="111" spans="1:12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22">IF(E111="КХ",I111,ROUND(F111*G111*IF(OR(D111="раз в день",D111="раз в неделю",D111="раз в месяц",D111="раз в квартал",D111="раз в год"),C111,1)*IF(D111="раз в день",366,IF(D111="раз в неделю",52,IF(D111="раз в месяц",12,IF(D111="раз в квартал",4,IF(D111="раз в год",1,1)))))/1000,2))</f>
        <v>0.02</v>
      </c>
      <c r="I111" s="184">
        <f>IF(ROUND(IF(D111="работа не выполняется",0,J111*('план 0'!$I$9-'план 0'!$H$9)),2)&lt;0,0,ROUND(IF(D111="работа не выполняется",0,J111*('план 0'!$I$9-'план 0'!$H$9)),2))</f>
        <v>0.02</v>
      </c>
      <c r="J111" s="196">
        <v>1.2E-4</v>
      </c>
      <c r="L111" s="148">
        <f>H111</f>
        <v>0.02</v>
      </c>
    </row>
    <row r="112" spans="1:12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22"/>
        <v>25.49</v>
      </c>
      <c r="I112" s="184">
        <f>IF(ROUND(IF(D112="работа не выполняется",0,J112*('план 0'!$I$9-'план 0'!$H$9)),2)&lt;0,0,ROUND(IF(D112="работа не выполняется",0,J112*('план 0'!$I$9-'план 0'!$H$9)),2))</f>
        <v>25.49</v>
      </c>
      <c r="J112" s="196">
        <v>0.15</v>
      </c>
      <c r="L112" s="148">
        <f t="shared" ref="L112:L139" si="23">H112</f>
        <v>25.49</v>
      </c>
    </row>
    <row r="113" spans="1:12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22"/>
        <v>0.15</v>
      </c>
      <c r="I113" s="184">
        <f>IF(ROUND(IF(D113="работа не выполняется",0,J113*('план 0'!$I$9-'план 0'!$H$9)),2)&lt;0,0,ROUND(IF(D113="работа не выполняется",0,J113*('план 0'!$I$9-'план 0'!$H$9)),2))</f>
        <v>0.15</v>
      </c>
      <c r="J113" s="196">
        <v>8.9999999999999998E-4</v>
      </c>
      <c r="L113" s="148">
        <f t="shared" si="23"/>
        <v>0.15</v>
      </c>
    </row>
    <row r="114" spans="1:12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22"/>
        <v>0</v>
      </c>
      <c r="I114" s="150"/>
      <c r="J114" s="203"/>
      <c r="L114" s="148">
        <f t="shared" si="23"/>
        <v>0</v>
      </c>
    </row>
    <row r="115" spans="1:12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22"/>
        <v>0</v>
      </c>
      <c r="I115" s="184"/>
      <c r="J115" s="196"/>
      <c r="L115" s="148">
        <f t="shared" si="23"/>
        <v>0</v>
      </c>
    </row>
    <row r="116" spans="1:12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22"/>
        <v>0</v>
      </c>
      <c r="I116" s="150">
        <f>IF(ROUND(IF(D116="работа не выполняется",0,J116*('план 0'!$I$9-'план 0'!$H$9)),2)&lt;0,0,ROUND(IF(D116="работа не выполняется",0,J116*('план 0'!$I$9-'план 0'!$H$9)),2))</f>
        <v>0</v>
      </c>
      <c r="J116" s="203"/>
      <c r="L116" s="148">
        <f t="shared" si="23"/>
        <v>0</v>
      </c>
    </row>
    <row r="117" spans="1:12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22"/>
        <v>0</v>
      </c>
      <c r="I117" s="150">
        <f>IF(ROUND(IF(D117="работа не выполняется",0,J117*('план 0'!$I$9-'план 0'!$H$9)),2)&lt;0,0,ROUND(IF(D117="работа не выполняется",0,J117*('план 0'!$I$9-'план 0'!$H$9)),2))</f>
        <v>0</v>
      </c>
      <c r="J117" s="203"/>
      <c r="L117" s="148">
        <f t="shared" si="23"/>
        <v>0</v>
      </c>
    </row>
    <row r="118" spans="1:12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22"/>
        <v>0</v>
      </c>
      <c r="I118" s="150">
        <f>IF(ROUND(IF(D118="работа не выполняется",0,J118*('план 0'!$I$9-'план 0'!$H$9)),2)&lt;0,0,ROUND(IF(D118="работа не выполняется",0,J118*('план 0'!$I$9-'план 0'!$H$9)),2))</f>
        <v>0</v>
      </c>
      <c r="J118" s="203"/>
      <c r="L118" s="148">
        <f t="shared" si="23"/>
        <v>0</v>
      </c>
    </row>
    <row r="119" spans="1:12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22"/>
        <v>0</v>
      </c>
      <c r="I119" s="150"/>
      <c r="J119" s="203"/>
      <c r="L119" s="148">
        <f t="shared" si="23"/>
        <v>0</v>
      </c>
    </row>
    <row r="120" spans="1:12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  <c r="J120" s="203"/>
      <c r="L120" s="148">
        <f t="shared" si="23"/>
        <v>0</v>
      </c>
    </row>
    <row r="121" spans="1:12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>
        <f>IF(ROUND(IF(D121="работа не выполняется",0,J121*('план 0'!$I$9-'план 0'!$H$9)),2)&lt;0,0,ROUND(IF(D121="работа не выполняется",0,J121*('план 0'!$I$9-'план 0'!$H$9)),2))</f>
        <v>0</v>
      </c>
      <c r="J121" s="203"/>
      <c r="L121" s="148">
        <f t="shared" si="23"/>
        <v>0</v>
      </c>
    </row>
    <row r="122" spans="1:12" ht="75" x14ac:dyDescent="0.25">
      <c r="A122" s="9" t="s">
        <v>177</v>
      </c>
      <c r="B122" s="8" t="s">
        <v>286</v>
      </c>
      <c r="C122" s="146">
        <v>1</v>
      </c>
      <c r="D122" s="160" t="s">
        <v>1120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>
        <f>IF(ROUND(IF(D122="работа не выполняется",0,J122*('план 0'!$I$9-'план 0'!$H$9)),2)&lt;0,0,ROUND(IF(D122="работа не выполняется",0,J122*('план 0'!$I$9-'план 0'!$H$9)),2))</f>
        <v>0</v>
      </c>
      <c r="J122" s="203"/>
      <c r="L122" s="148">
        <f t="shared" si="23"/>
        <v>4.2</v>
      </c>
    </row>
    <row r="123" spans="1:12" ht="60" x14ac:dyDescent="0.25">
      <c r="A123" s="9" t="s">
        <v>178</v>
      </c>
      <c r="B123" s="8" t="s">
        <v>287</v>
      </c>
      <c r="C123" s="146"/>
      <c r="D123" s="160" t="s">
        <v>1131</v>
      </c>
      <c r="E123" s="11"/>
      <c r="F123" s="148"/>
      <c r="G123" s="148"/>
      <c r="H123" s="148">
        <v>0</v>
      </c>
      <c r="I123" s="150">
        <f>IF(ROUND(IF(D123="работа не выполняется",0,J123*('план 0'!$I$9-'план 0'!$H$9)),2)&lt;0,0,ROUND(IF(D123="работа не выполняется",0,J123*('план 0'!$I$9-'план 0'!$H$9)),2))</f>
        <v>0</v>
      </c>
      <c r="J123" s="203"/>
      <c r="L123" s="148">
        <f t="shared" si="23"/>
        <v>0</v>
      </c>
    </row>
    <row r="124" spans="1:12" ht="60" x14ac:dyDescent="0.25">
      <c r="A124" s="9" t="s">
        <v>179</v>
      </c>
      <c r="B124" s="8" t="s">
        <v>288</v>
      </c>
      <c r="C124" s="146"/>
      <c r="D124" s="160" t="s">
        <v>1131</v>
      </c>
      <c r="E124" s="11"/>
      <c r="F124" s="148"/>
      <c r="G124" s="148"/>
      <c r="H124" s="148">
        <v>0</v>
      </c>
      <c r="I124" s="150">
        <f>IF(ROUND(IF(D124="работа не выполняется",0,J124*('план 0'!$I$9-'план 0'!$H$9)),2)&lt;0,0,ROUND(IF(D124="работа не выполняется",0,J124*('план 0'!$I$9-'план 0'!$H$9)),2))</f>
        <v>0</v>
      </c>
      <c r="J124" s="203"/>
      <c r="L124" s="148">
        <f t="shared" si="23"/>
        <v>0</v>
      </c>
    </row>
    <row r="125" spans="1:12" ht="24" x14ac:dyDescent="0.25">
      <c r="A125" s="9" t="s">
        <v>180</v>
      </c>
      <c r="B125" s="8" t="s">
        <v>70</v>
      </c>
      <c r="C125" s="146"/>
      <c r="D125" s="160" t="s">
        <v>1131</v>
      </c>
      <c r="E125" s="11"/>
      <c r="F125" s="148"/>
      <c r="G125" s="148"/>
      <c r="H125" s="148">
        <v>0</v>
      </c>
      <c r="I125" s="150">
        <f>IF(ROUND(IF(D125="работа не выполняется",0,J125*('план 0'!$I$9-'план 0'!$H$9)),2)&lt;0,0,ROUND(IF(D125="работа не выполняется",0,J125*('план 0'!$I$9-'план 0'!$H$9)),2))</f>
        <v>0</v>
      </c>
      <c r="J125" s="203"/>
      <c r="L125" s="148">
        <f t="shared" si="23"/>
        <v>0</v>
      </c>
    </row>
    <row r="126" spans="1:12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24">IF(E126="КХ",I126,ROUND(F126*G126*IF(OR(D126="раз в день",D126="раз в неделю",D126="раз в месяц",D126="раз в квартал",D126="раз в год"),C126,1)*IF(D126="раз в день",366,IF(D126="раз в неделю",52,IF(D126="раз в месяц",12,IF(D126="раз в квартал",4,IF(D126="раз в год",1,1)))))/1000,2))</f>
        <v>27.19</v>
      </c>
      <c r="I126" s="150">
        <f>IF(ROUND(IF(D126="работа не выполняется",0,J126*('план 0'!$I$9-'план 0'!$H$9)),2)&lt;0,0,ROUND(IF(D126="работа не выполняется",0,J126*('план 0'!$I$9-'план 0'!$H$9)),2))</f>
        <v>27.19</v>
      </c>
      <c r="J126" s="203">
        <v>0.16</v>
      </c>
      <c r="K126" s="212">
        <f>ROUND(IF(J126&gt;0,IF(I126&gt;0,($K$9/($I$126+$I$127+$I$128+$I$129+$I$130)*I126),0),0),2)</f>
        <v>-1.87</v>
      </c>
      <c r="L126" s="148">
        <f>H126+K126</f>
        <v>25.32</v>
      </c>
    </row>
    <row r="127" spans="1:12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24"/>
        <v>16.739999999999998</v>
      </c>
      <c r="I127" s="150">
        <f>IF(ROUND(IF(D127="работа не выполняется",0,J127*('план 0'!$I$9-'план 0'!$H$9)),2)&lt;0,0,ROUND(IF(D127="работа не выполняется",0,J127*('план 0'!$I$9-'план 0'!$H$9)),2))</f>
        <v>16.739999999999998</v>
      </c>
      <c r="J127" s="203">
        <v>9.8500000000000004E-2</v>
      </c>
      <c r="K127" s="212">
        <f>ROUND(IF(J127&gt;0,IF(I127&gt;0,($K$9/($I$126+$I$127+$I$128+$I$129+$I$130)*I127),0),0),2)</f>
        <v>-1.1499999999999999</v>
      </c>
      <c r="L127" s="148">
        <f t="shared" ref="L127:L130" si="25">H127+K127</f>
        <v>15.589999999999998</v>
      </c>
    </row>
    <row r="128" spans="1:12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24"/>
        <v>16.18</v>
      </c>
      <c r="I128" s="150">
        <f>IF(ROUND(IF(D128="работа не выполняется",0,J128*('план 0'!$I$9-'план 0'!$H$9)),2)&lt;0,0,ROUND(IF(D128="работа не выполняется",0,J128*('план 0'!$I$9-'план 0'!$H$9)),2))</f>
        <v>16.18</v>
      </c>
      <c r="J128" s="203">
        <v>9.5200000000000007E-2</v>
      </c>
      <c r="K128" s="212">
        <f>ROUND(IF(J128&gt;0,IF(I128&gt;0,($K$9/($I$126+$I$127+$I$128+$I$129+$I$130)*I128),0),0),2)</f>
        <v>-1.1100000000000001</v>
      </c>
      <c r="L128" s="148">
        <f t="shared" si="25"/>
        <v>15.07</v>
      </c>
    </row>
    <row r="129" spans="1:12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24"/>
        <v>15.16</v>
      </c>
      <c r="I129" s="150">
        <f>IF(ROUND(IF(D129="работа не выполняется",0,J129*('план 0'!$I$9-'план 0'!$H$9)),2)&lt;0,0,ROUND(IF(D129="работа не выполняется",0,J129*('план 0'!$I$9-'план 0'!$H$9)),2))</f>
        <v>15.16</v>
      </c>
      <c r="J129" s="203">
        <v>8.9200000000000002E-2</v>
      </c>
      <c r="K129" s="212">
        <f>ROUND(IF(J129&gt;0,IF(I129&gt;0,($K$9/($I$126+$I$127+$I$128+$I$129+$I$130)*I129),0),0),2)</f>
        <v>-1.04</v>
      </c>
      <c r="L129" s="148">
        <f t="shared" si="25"/>
        <v>14.120000000000001</v>
      </c>
    </row>
    <row r="130" spans="1:12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>IF(E130="КХ",I130,ROUND(F130*G130*IF(OR(D130="раз в день",D130="раз в неделю",D130="раз в месяц",D130="раз в квартал",D130="раз в год"),C130,1)*IF(D130="раз в день",366,IF(D130="раз в неделю",52,IF(D130="раз в месяц",12,IF(D130="раз в квартал",4,IF(D130="раз в год",1,1)))))/1000,2))</f>
        <v>8.7200000000000006</v>
      </c>
      <c r="I130" s="150">
        <f>IF(ROUND(IF(D130="работа не выполняется",0,J130*('план 0'!$I$9-'план 0'!$H$9)),2)&lt;0,0,ROUND(IF(D130="работа не выполняется",0,J130*('план 0'!$I$9-'план 0'!$H$9)),2))</f>
        <v>8.7200000000000006</v>
      </c>
      <c r="J130" s="203">
        <v>5.1299999999999998E-2</v>
      </c>
      <c r="K130" s="212">
        <f>ROUND(IF(J130&gt;0,IF(I130&gt;0,($K$9/($I$126+$I$127+$I$128+$I$129+$I$130)*I130),0),0),2)</f>
        <v>-0.6</v>
      </c>
      <c r="L130" s="148">
        <f t="shared" si="25"/>
        <v>8.120000000000001</v>
      </c>
    </row>
    <row r="131" spans="1:12" ht="30" x14ac:dyDescent="0.25">
      <c r="A131" s="9" t="s">
        <v>186</v>
      </c>
      <c r="B131" s="8" t="s">
        <v>79</v>
      </c>
      <c r="C131" s="146"/>
      <c r="D131" s="160" t="s">
        <v>1131</v>
      </c>
      <c r="E131" s="11"/>
      <c r="F131" s="148"/>
      <c r="G131" s="148"/>
      <c r="H131" s="148">
        <f t="shared" si="24"/>
        <v>0</v>
      </c>
      <c r="I131" s="150"/>
      <c r="J131" s="203"/>
      <c r="L131" s="148">
        <f t="shared" si="23"/>
        <v>0</v>
      </c>
    </row>
    <row r="132" spans="1:12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24"/>
        <v>0</v>
      </c>
      <c r="I132" s="195">
        <f>ROUND(VLOOKUP(B6,смета!$A$4:$AE$283,21,0)/1000,2)</f>
        <v>0</v>
      </c>
      <c r="J132" s="205"/>
      <c r="L132" s="148">
        <f t="shared" si="23"/>
        <v>0</v>
      </c>
    </row>
    <row r="133" spans="1:12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24"/>
        <v>0</v>
      </c>
      <c r="I133" s="195">
        <f>ROUND(VLOOKUP(B6,смета!$A$4:$AE$283,20,0)/1000,2)</f>
        <v>0</v>
      </c>
      <c r="J133" s="205"/>
      <c r="L133" s="148">
        <f t="shared" si="23"/>
        <v>0</v>
      </c>
    </row>
    <row r="134" spans="1:12" ht="30" x14ac:dyDescent="0.25">
      <c r="A134" s="9" t="s">
        <v>189</v>
      </c>
      <c r="B134" s="8" t="s">
        <v>82</v>
      </c>
      <c r="C134" s="146"/>
      <c r="D134" s="160" t="s">
        <v>1131</v>
      </c>
      <c r="E134" s="11"/>
      <c r="F134" s="148"/>
      <c r="G134" s="148"/>
      <c r="H134" s="148">
        <v>0</v>
      </c>
      <c r="I134" s="150"/>
      <c r="J134" s="203"/>
      <c r="L134" s="148">
        <f t="shared" si="23"/>
        <v>0</v>
      </c>
    </row>
    <row r="135" spans="1:12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  <c r="J135" s="203"/>
      <c r="L135" s="148">
        <f t="shared" si="23"/>
        <v>0</v>
      </c>
    </row>
    <row r="136" spans="1:12" ht="30" x14ac:dyDescent="0.25">
      <c r="A136" s="9" t="s">
        <v>339</v>
      </c>
      <c r="B136" s="8" t="s">
        <v>84</v>
      </c>
      <c r="C136" s="146"/>
      <c r="D136" s="160" t="s">
        <v>1131</v>
      </c>
      <c r="E136" s="11"/>
      <c r="F136" s="148"/>
      <c r="G136" s="148"/>
      <c r="H136" s="148">
        <v>0</v>
      </c>
      <c r="I136" s="150"/>
      <c r="J136" s="203"/>
      <c r="L136" s="148">
        <f t="shared" si="23"/>
        <v>0</v>
      </c>
    </row>
    <row r="137" spans="1:12" ht="60" x14ac:dyDescent="0.25">
      <c r="A137" s="9" t="s">
        <v>340</v>
      </c>
      <c r="B137" s="8" t="s">
        <v>85</v>
      </c>
      <c r="C137" s="146"/>
      <c r="D137" s="160" t="s">
        <v>1142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день",366,IF(D137="раз в неделю",52,IF(D137="раз в месяц",12,IF(D137="раз в квартал",4,IF(D137="раз в год",1,1)))))/1000,2))</f>
        <v>0</v>
      </c>
      <c r="I137" s="184"/>
      <c r="J137" s="196"/>
      <c r="L137" s="148">
        <f t="shared" si="23"/>
        <v>0</v>
      </c>
    </row>
    <row r="138" spans="1:12" ht="45" x14ac:dyDescent="0.25">
      <c r="A138" s="9" t="s">
        <v>341</v>
      </c>
      <c r="B138" s="8" t="s">
        <v>86</v>
      </c>
      <c r="C138" s="146"/>
      <c r="D138" s="160" t="s">
        <v>1142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день",366,IF(D138="раз в неделю",52,IF(D138="раз в месяц",12,IF(D138="раз в квартал",4,IF(D138="раз в год",1,1)))))/1000,2))</f>
        <v>0</v>
      </c>
      <c r="I138" s="150">
        <f>IF(ROUND(IF(D138="работа не выполняется",0,J138*('план 0'!$I$9-'план 0'!$H$9)),2)&lt;0,0,ROUND(IF(D138="работа не выполняется",0,J138*('план 0'!$I$9-'план 0'!$H$9)),2))</f>
        <v>0</v>
      </c>
      <c r="J138" s="203"/>
      <c r="L138" s="148">
        <f t="shared" si="23"/>
        <v>0</v>
      </c>
    </row>
    <row r="139" spans="1:12" ht="105" x14ac:dyDescent="0.25">
      <c r="A139" s="9" t="s">
        <v>342</v>
      </c>
      <c r="B139" s="8" t="s">
        <v>294</v>
      </c>
      <c r="C139" s="146"/>
      <c r="D139" s="188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  <c r="J139" s="203"/>
      <c r="L139" s="148">
        <f t="shared" si="23"/>
        <v>0</v>
      </c>
    </row>
    <row r="140" spans="1:12" ht="45" x14ac:dyDescent="0.25">
      <c r="A140" s="9" t="s">
        <v>343</v>
      </c>
      <c r="B140" s="8" t="s">
        <v>295</v>
      </c>
      <c r="C140" s="146"/>
      <c r="D140" s="188"/>
      <c r="E140" s="142"/>
      <c r="F140" s="142"/>
      <c r="G140" s="143"/>
      <c r="H140" s="157">
        <f>H141+H142+H143+H144+H145+H146+H147+H148+H149+H150+H151</f>
        <v>-1.41</v>
      </c>
      <c r="I140" s="150"/>
      <c r="J140" s="203"/>
      <c r="L140" s="157">
        <f>L141+L142+L143+L144+L145+L146+L147+L148+L149+L150+L151</f>
        <v>-1.41</v>
      </c>
    </row>
    <row r="141" spans="1:12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49" si="26">IF(E141="КХ",I141,ROUND(F141*G141*IF(OR(D141="раз в день",D141="раз в неделю",D141="раз в месяц",D141="раз в квартал",D141="раз в год"),C141,1)*IF(D141="раз в день",366,IF(D141="раз в неделю",52,IF(D141="раз в месяц",12,IF(D141="раз в квартал",4,IF(D141="раз в год",1,1)))))/1000,2))</f>
        <v>0</v>
      </c>
      <c r="I141" s="184">
        <f>IF(ROUND(IF(D141="работа не выполняется",0,J141*('план 0'!$I$9-'план 0'!$H$9)),2)&lt;0,0,ROUND(IF(D141="работа не выполняется",0,J141*('план 0'!$I$9-'план 0'!$H$9)),2))</f>
        <v>0</v>
      </c>
      <c r="J141" s="196"/>
      <c r="L141" s="148">
        <f>H141</f>
        <v>0</v>
      </c>
    </row>
    <row r="142" spans="1:12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26"/>
        <v>0</v>
      </c>
      <c r="I142" s="184">
        <f>IF(ROUND(IF(D142="работа не выполняется",0,J142*('план 0'!$I$9-'план 0'!$H$9)),2)&lt;0,0,ROUND(IF(D142="работа не выполняется",0,J142*('план 0'!$I$9-'план 0'!$H$9)),2))</f>
        <v>0</v>
      </c>
      <c r="J142" s="196">
        <v>5.0000000000000001E-4</v>
      </c>
      <c r="L142" s="148">
        <f t="shared" ref="L142:L151" si="27">H142</f>
        <v>0</v>
      </c>
    </row>
    <row r="143" spans="1:12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26"/>
        <v>0</v>
      </c>
      <c r="I143" s="195">
        <f>ROUND(VLOOKUP(B6,смета!$A$4:$AE$283,10,0)/1000,2)</f>
        <v>0</v>
      </c>
      <c r="J143" s="205"/>
      <c r="L143" s="148">
        <f t="shared" si="27"/>
        <v>0</v>
      </c>
    </row>
    <row r="144" spans="1:12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IF(F144&gt;0,IF(VLOOKUP($B$6,объемы!$A$5:$FI$286,18,0)&gt;5,расценки!F187,0),0)</f>
        <v>0</v>
      </c>
      <c r="H144" s="148">
        <f t="shared" si="26"/>
        <v>0</v>
      </c>
      <c r="I144" s="150"/>
      <c r="J144" s="203"/>
      <c r="L144" s="148">
        <f t="shared" si="27"/>
        <v>0</v>
      </c>
    </row>
    <row r="145" spans="1:12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5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IF(F145&gt;0,IF(VLOOKUP($B$6,объемы!$A$5:$FI$286,150,0)="Переносной",расценки!F189,расценки!F188),0)</f>
        <v>0</v>
      </c>
      <c r="H145" s="148">
        <f t="shared" si="26"/>
        <v>0</v>
      </c>
      <c r="I145" s="150"/>
      <c r="J145" s="203"/>
      <c r="L145" s="148">
        <f t="shared" si="27"/>
        <v>0</v>
      </c>
    </row>
    <row r="146" spans="1:12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выполняется","","шт.")</f>
        <v/>
      </c>
      <c r="F146" s="148">
        <f>IF(D146="работа не выполняется",0,VLOOKUP($B$6,[2]объемы!$A$5:$FI$286,89,0))</f>
        <v>0</v>
      </c>
      <c r="G146" s="148">
        <f>IF(F146&gt;0,"58,78",0)</f>
        <v>0</v>
      </c>
      <c r="H146" s="148">
        <f t="shared" si="26"/>
        <v>0</v>
      </c>
      <c r="I146" s="184">
        <f>IF(ROUND(IF(D146="работа не выполняется",0,J146*('план 0'!$I$9-'план 0'!$H$9)),2)&lt;0,0,ROUND(IF(D146="работа не выполняется",0,J146*('план 0'!$I$9-'план 0'!$H$9)),2))</f>
        <v>0</v>
      </c>
      <c r="J146" s="196">
        <v>1.1299999999999999E-2</v>
      </c>
      <c r="L146" s="148">
        <f t="shared" si="27"/>
        <v>0</v>
      </c>
    </row>
    <row r="147" spans="1:12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выполняется",0,IF(I147=0,0,VLOOKUP($B$6,[2]объемы!$A$5:$FI$286,90,0)))</f>
        <v>0</v>
      </c>
      <c r="G147" s="148">
        <f>IFERROR(ROUND(I147*1000/F147,2),0)</f>
        <v>0</v>
      </c>
      <c r="H147" s="148">
        <f t="shared" si="26"/>
        <v>0</v>
      </c>
      <c r="I147" s="184">
        <f>IF(ROUND(IF(D147="работа не выполняется",0,J147*('план 0'!$I$9-'план 0'!$H$9)),2)&lt;0,0,ROUND(IF(D147="работа не выполняется",0,J147*('план 0'!$I$9-'план 0'!$H$9)),2))</f>
        <v>0</v>
      </c>
      <c r="J147" s="196">
        <v>2.3599999999999999E-2</v>
      </c>
      <c r="L147" s="148">
        <f t="shared" si="27"/>
        <v>0</v>
      </c>
    </row>
    <row r="148" spans="1:12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5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IF(F148&gt;0,IF(VLOOKUP($B$6,объемы!$A$5:$FI$286,150,0)="Переносной",расценки!F197,расценки!F196),0)</f>
        <v>0</v>
      </c>
      <c r="H148" s="148">
        <f t="shared" si="26"/>
        <v>0</v>
      </c>
      <c r="I148" s="150"/>
      <c r="J148" s="203"/>
      <c r="L148" s="148">
        <f t="shared" si="27"/>
        <v>0</v>
      </c>
    </row>
    <row r="149" spans="1:12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26"/>
        <v>0</v>
      </c>
      <c r="I149" s="184">
        <f>IF(ROUND(IF(D149="работа не выполняется",0,J149*('план 0'!$I$9-'план 0'!$H$9)),2)&lt;0,0,ROUND(IF(D149="работа не выполняется",0,J149*('план 0'!$I$9-'план 0'!$H$9)),2))</f>
        <v>0</v>
      </c>
      <c r="J149" s="196">
        <v>2.5000000000000001E-3</v>
      </c>
      <c r="L149" s="148">
        <f t="shared" si="27"/>
        <v>0</v>
      </c>
    </row>
    <row r="150" spans="1:12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>IF(E150="КХ",I150,ROUND(F150*G150*IF(OR(D150="раз в день",D150="раз в неделю",D150="раз в месяц",D150="раз в квартал",D150="раз в год"),C150,1)*IF(D150="раз в день",366,IF(D150="раз в неделю",52,IF(D150="раз в месяц",12,IF(D150="раз в квартал",4,IF(D150="раз в год",1,1)))))/1000,2))+('[2]план 1'!H146-'[2]план 2'!H146)</f>
        <v>-1.41</v>
      </c>
      <c r="I150" s="184">
        <f>IF(ROUND(IF(D150="работа не выполняется",0,J150*('план 0'!$I$9-'план 0'!$H$9)),2)&lt;0,0,ROUND(IF(D150="работа не выполняется",0,J150*('план 0'!$I$9-'план 0'!$H$9)),2))</f>
        <v>0</v>
      </c>
      <c r="J150" s="196">
        <v>6.4999999999999997E-3</v>
      </c>
      <c r="L150" s="148">
        <f t="shared" si="27"/>
        <v>-1.41</v>
      </c>
    </row>
    <row r="151" spans="1:12" ht="45" x14ac:dyDescent="0.25">
      <c r="A151" s="9" t="s">
        <v>353</v>
      </c>
      <c r="B151" s="8" t="s">
        <v>297</v>
      </c>
      <c r="C151" s="146"/>
      <c r="D151" s="188"/>
      <c r="E151" s="142"/>
      <c r="F151" s="142"/>
      <c r="G151" s="143"/>
      <c r="H151" s="148">
        <v>0</v>
      </c>
      <c r="I151" s="150"/>
      <c r="J151" s="203"/>
      <c r="L151" s="148">
        <f t="shared" si="27"/>
        <v>0</v>
      </c>
    </row>
    <row r="152" spans="1:12" ht="45" x14ac:dyDescent="0.25">
      <c r="A152" s="9" t="s">
        <v>191</v>
      </c>
      <c r="B152" s="8" t="s">
        <v>87</v>
      </c>
      <c r="C152" s="146"/>
      <c r="D152" s="188"/>
      <c r="E152" s="142"/>
      <c r="F152" s="142"/>
      <c r="G152" s="143"/>
      <c r="H152" s="157">
        <f>H153+H154+H155</f>
        <v>0</v>
      </c>
      <c r="I152" s="150"/>
      <c r="J152" s="203"/>
      <c r="L152" s="157">
        <f>L153+L154+L155</f>
        <v>0</v>
      </c>
    </row>
    <row r="153" spans="1:12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5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день",366,IF(D153="раз в неделю",52,IF(D153="раз в месяц",12,IF(D153="раз в квартал",4,IF(D153="раз в год",1,1)))))/1000,2))</f>
        <v>0</v>
      </c>
      <c r="I153" s="195">
        <f>ROUND(VLOOKUP(B6,смета!$A$4:$AE$283,12,0)/1000,2)</f>
        <v>0</v>
      </c>
      <c r="J153" s="205"/>
      <c r="L153" s="148">
        <f>H153</f>
        <v>0</v>
      </c>
    </row>
    <row r="154" spans="1:12" ht="60" x14ac:dyDescent="0.25">
      <c r="A154" s="9" t="s">
        <v>193</v>
      </c>
      <c r="B154" s="8" t="s">
        <v>298</v>
      </c>
      <c r="C154" s="146"/>
      <c r="D154" s="160" t="s">
        <v>1131</v>
      </c>
      <c r="E154" s="11"/>
      <c r="F154" s="148"/>
      <c r="G154" s="148"/>
      <c r="H154" s="148">
        <v>0</v>
      </c>
      <c r="I154" s="150"/>
      <c r="J154" s="203"/>
      <c r="L154" s="148">
        <f t="shared" ref="L154:L155" si="28">H154</f>
        <v>0</v>
      </c>
    </row>
    <row r="155" spans="1:12" ht="45" x14ac:dyDescent="0.25">
      <c r="A155" s="9" t="s">
        <v>194</v>
      </c>
      <c r="B155" s="8" t="s">
        <v>354</v>
      </c>
      <c r="C155" s="146"/>
      <c r="D155" s="188"/>
      <c r="E155" s="142"/>
      <c r="F155" s="142"/>
      <c r="G155" s="143"/>
      <c r="H155" s="148">
        <v>0</v>
      </c>
      <c r="I155" s="150"/>
      <c r="J155" s="203"/>
      <c r="L155" s="148">
        <f t="shared" si="28"/>
        <v>0</v>
      </c>
    </row>
    <row r="156" spans="1:12" ht="45" x14ac:dyDescent="0.25">
      <c r="A156" s="9" t="s">
        <v>195</v>
      </c>
      <c r="B156" s="8" t="s">
        <v>89</v>
      </c>
      <c r="C156" s="146"/>
      <c r="D156" s="188"/>
      <c r="E156" s="142"/>
      <c r="F156" s="142"/>
      <c r="G156" s="143"/>
      <c r="H156" s="157">
        <f>H157+H158+H159+H160</f>
        <v>0</v>
      </c>
      <c r="I156" s="150"/>
      <c r="J156" s="203"/>
      <c r="L156" s="157">
        <f>L157+L158+L159+L160</f>
        <v>0</v>
      </c>
    </row>
    <row r="157" spans="1:12" ht="45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  <c r="J157" s="203"/>
      <c r="L157" s="148">
        <f>H157</f>
        <v>0</v>
      </c>
    </row>
    <row r="158" spans="1:12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  <c r="J158" s="203"/>
      <c r="L158" s="148">
        <f t="shared" ref="L158:L160" si="29">H158</f>
        <v>0</v>
      </c>
    </row>
    <row r="159" spans="1:12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день",366,IF(D159="раз в неделю",52,IF(D159="раз в месяц",12,IF(D159="раз в квартал",4,IF(D159="раз в год",1,1)))))/1000,2))</f>
        <v>0</v>
      </c>
      <c r="I159" s="150"/>
      <c r="J159" s="203"/>
      <c r="L159" s="148">
        <f t="shared" si="29"/>
        <v>0</v>
      </c>
    </row>
    <row r="160" spans="1:12" ht="45" x14ac:dyDescent="0.25">
      <c r="A160" s="9" t="s">
        <v>355</v>
      </c>
      <c r="B160" s="8" t="s">
        <v>301</v>
      </c>
      <c r="C160" s="146"/>
      <c r="D160" s="188"/>
      <c r="E160" s="142"/>
      <c r="F160" s="142"/>
      <c r="G160" s="143"/>
      <c r="H160" s="148">
        <v>0</v>
      </c>
      <c r="I160" s="150"/>
      <c r="J160" s="203"/>
      <c r="L160" s="148">
        <f t="shared" si="29"/>
        <v>0</v>
      </c>
    </row>
    <row r="161" spans="1:12" ht="30" x14ac:dyDescent="0.25">
      <c r="A161" s="9" t="s">
        <v>199</v>
      </c>
      <c r="B161" s="8" t="s">
        <v>302</v>
      </c>
      <c r="C161" s="146"/>
      <c r="D161" s="188"/>
      <c r="E161" s="142"/>
      <c r="F161" s="142"/>
      <c r="G161" s="143"/>
      <c r="H161" s="157">
        <f>H162+H163+H164+H165</f>
        <v>17.14</v>
      </c>
      <c r="I161" s="150"/>
      <c r="J161" s="203"/>
      <c r="L161" s="157">
        <f>L162+L163+L164+L165</f>
        <v>17.14</v>
      </c>
    </row>
    <row r="162" spans="1:12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1120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17.14</v>
      </c>
      <c r="I162" s="150">
        <f>IF(ROUND(IF(D162="работа не выполняется",0,J162*('план 0'!$I$9-'план 0'!$H$9)),2)&lt;0,0,ROUND(IF(D162="работа не выполняется",0,J162*('план 0'!$I$9-'план 0'!$H$9)),2))</f>
        <v>0</v>
      </c>
      <c r="J162" s="203"/>
      <c r="L162" s="148">
        <f>H162</f>
        <v>17.14</v>
      </c>
    </row>
    <row r="163" spans="1:12" ht="30" x14ac:dyDescent="0.25">
      <c r="A163" s="9" t="s">
        <v>201</v>
      </c>
      <c r="B163" s="8" t="s">
        <v>92</v>
      </c>
      <c r="C163" s="146"/>
      <c r="D163" s="160" t="s">
        <v>1131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  <c r="J163" s="203"/>
      <c r="L163" s="148">
        <f t="shared" ref="L163:L165" si="30">H163</f>
        <v>0</v>
      </c>
    </row>
    <row r="164" spans="1:12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день",366,IF(D164="раз в неделю",52,IF(D164="раз в месяц",12,IF(D164="раз в квартал",4,IF(D164="раз в год",1,1)))))/1000,2))</f>
        <v>0</v>
      </c>
      <c r="I164" s="150"/>
      <c r="J164" s="203"/>
      <c r="L164" s="148">
        <f t="shared" si="30"/>
        <v>0</v>
      </c>
    </row>
    <row r="165" spans="1:12" ht="30" x14ac:dyDescent="0.25">
      <c r="A165" s="9" t="s">
        <v>357</v>
      </c>
      <c r="B165" s="8" t="s">
        <v>303</v>
      </c>
      <c r="C165" s="146"/>
      <c r="D165" s="188"/>
      <c r="E165" s="142"/>
      <c r="F165" s="142"/>
      <c r="G165" s="143"/>
      <c r="H165" s="148">
        <v>0</v>
      </c>
      <c r="I165" s="150"/>
      <c r="J165" s="203"/>
      <c r="L165" s="148">
        <f t="shared" si="30"/>
        <v>0</v>
      </c>
    </row>
    <row r="166" spans="1:12" ht="60" x14ac:dyDescent="0.25">
      <c r="A166" s="9" t="s">
        <v>202</v>
      </c>
      <c r="B166" s="8" t="s">
        <v>94</v>
      </c>
      <c r="C166" s="146"/>
      <c r="D166" s="188"/>
      <c r="E166" s="142"/>
      <c r="F166" s="142"/>
      <c r="G166" s="143"/>
      <c r="H166" s="157">
        <f>H167+H168+H169</f>
        <v>25.34</v>
      </c>
      <c r="I166" s="150"/>
      <c r="J166" s="203"/>
      <c r="L166" s="157">
        <f>L167+L168+L169</f>
        <v>25.34</v>
      </c>
    </row>
    <row r="167" spans="1:12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  <c r="J167" s="203"/>
      <c r="L167" s="148">
        <f>H167</f>
        <v>25.34</v>
      </c>
    </row>
    <row r="168" spans="1:12" ht="75" x14ac:dyDescent="0.25">
      <c r="A168" s="9" t="s">
        <v>204</v>
      </c>
      <c r="B168" s="8" t="s">
        <v>305</v>
      </c>
      <c r="C168" s="146"/>
      <c r="D168" s="160" t="s">
        <v>1131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  <c r="J168" s="203"/>
      <c r="L168" s="148">
        <f t="shared" ref="L168:L169" si="31">H168</f>
        <v>0</v>
      </c>
    </row>
    <row r="169" spans="1:12" ht="60" x14ac:dyDescent="0.25">
      <c r="A169" s="9" t="s">
        <v>358</v>
      </c>
      <c r="B169" s="8" t="s">
        <v>306</v>
      </c>
      <c r="C169" s="146"/>
      <c r="D169" s="188"/>
      <c r="E169" s="142"/>
      <c r="F169" s="142"/>
      <c r="G169" s="143"/>
      <c r="H169" s="148">
        <v>0</v>
      </c>
      <c r="I169" s="150"/>
      <c r="J169" s="203"/>
      <c r="L169" s="148">
        <f t="shared" si="31"/>
        <v>0</v>
      </c>
    </row>
    <row r="170" spans="1:12" ht="60" x14ac:dyDescent="0.25">
      <c r="A170" s="9" t="s">
        <v>205</v>
      </c>
      <c r="B170" s="8" t="s">
        <v>95</v>
      </c>
      <c r="C170" s="146"/>
      <c r="D170" s="188"/>
      <c r="E170" s="142"/>
      <c r="F170" s="142"/>
      <c r="G170" s="143"/>
      <c r="H170" s="157">
        <f>H171+H172+H173</f>
        <v>22.14</v>
      </c>
      <c r="I170" s="150"/>
      <c r="J170" s="203"/>
      <c r="L170" s="157">
        <f>L171+L172+L173</f>
        <v>22.14</v>
      </c>
    </row>
    <row r="171" spans="1:12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10.67</v>
      </c>
      <c r="I171" s="150"/>
      <c r="J171" s="203"/>
      <c r="L171" s="148">
        <f>H171</f>
        <v>10.67</v>
      </c>
    </row>
    <row r="172" spans="1:12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 t="shared" ref="H172" si="32">IF(E172="КХ",I172,ROUND(F172*G172*IF(OR(D172="раз в день",D172="раз в неделю",D172="раз в месяц",D172="раз в квартал",D172="раз в год"),C172,1)*IF(D172="раз в день",366,IF(D172="раз в неделю",52,IF(D172="раз в месяц",12,IF(D172="раз в квартал",4,IF(D172="раз в год",1,1)))))/1000,2))</f>
        <v>11.47</v>
      </c>
      <c r="I172" s="184">
        <f>IF(ROUND(IF(D172="работа не выполняется",0,J172*('план 0'!$I$9-'план 0'!$H$9)),2)&lt;0,0,ROUND(IF(D172="работа не выполняется",0,J172*('план 0'!$I$9-'план 0'!$H$9)),2))</f>
        <v>11.47</v>
      </c>
      <c r="J172" s="196">
        <v>6.7500000000000004E-2</v>
      </c>
      <c r="L172" s="148">
        <f t="shared" ref="L172:L173" si="33">H172</f>
        <v>11.47</v>
      </c>
    </row>
    <row r="173" spans="1:12" ht="57.75" customHeight="1" x14ac:dyDescent="0.25">
      <c r="A173" s="9" t="s">
        <v>361</v>
      </c>
      <c r="B173" s="8" t="s">
        <v>307</v>
      </c>
      <c r="C173" s="146"/>
      <c r="D173" s="188"/>
      <c r="E173" s="142"/>
      <c r="F173" s="142"/>
      <c r="G173" s="143"/>
      <c r="H173" s="148">
        <v>0</v>
      </c>
      <c r="I173" s="150"/>
      <c r="J173" s="203"/>
      <c r="L173" s="148">
        <f t="shared" si="33"/>
        <v>0</v>
      </c>
    </row>
    <row r="174" spans="1:12" ht="75" x14ac:dyDescent="0.25">
      <c r="A174" s="9" t="s">
        <v>206</v>
      </c>
      <c r="B174" s="8" t="s">
        <v>98</v>
      </c>
      <c r="C174" s="146"/>
      <c r="D174" s="188"/>
      <c r="E174" s="142"/>
      <c r="F174" s="142"/>
      <c r="G174" s="143"/>
      <c r="H174" s="157">
        <f>ROUND(VLOOKUP(B6,смета!$A$4:$AE$283,8,0)/1000,2)</f>
        <v>38.19</v>
      </c>
      <c r="I174" s="150"/>
      <c r="J174" s="203"/>
      <c r="L174" s="157">
        <f>H174</f>
        <v>38.19</v>
      </c>
    </row>
    <row r="175" spans="1:12" ht="30" x14ac:dyDescent="0.25">
      <c r="A175" s="9" t="s">
        <v>207</v>
      </c>
      <c r="B175" s="8" t="s">
        <v>308</v>
      </c>
      <c r="C175" s="146"/>
      <c r="D175" s="188"/>
      <c r="E175" s="142"/>
      <c r="F175" s="142"/>
      <c r="G175" s="143"/>
      <c r="H175" s="157">
        <f>ROUND(VLOOKUP(B6,смета!$A$4:$AE$283,9,0)/1000,2)</f>
        <v>20.96</v>
      </c>
      <c r="I175" s="150"/>
      <c r="J175" s="203"/>
      <c r="L175" s="157">
        <f>H175</f>
        <v>20.96</v>
      </c>
    </row>
    <row r="176" spans="1:12" ht="75" x14ac:dyDescent="0.25">
      <c r="A176" s="9" t="s">
        <v>208</v>
      </c>
      <c r="B176" s="8" t="s">
        <v>309</v>
      </c>
      <c r="C176" s="146"/>
      <c r="D176" s="188"/>
      <c r="E176" s="142"/>
      <c r="F176" s="142"/>
      <c r="G176" s="143"/>
      <c r="H176" s="157">
        <f>H177+H178</f>
        <v>2.21</v>
      </c>
      <c r="I176" s="150"/>
      <c r="J176" s="203"/>
      <c r="L176" s="157">
        <f>L177+L178</f>
        <v>2.21</v>
      </c>
    </row>
    <row r="177" spans="1:12" ht="24" x14ac:dyDescent="0.25">
      <c r="A177" s="9" t="s">
        <v>209</v>
      </c>
      <c r="B177" s="10" t="s">
        <v>99</v>
      </c>
      <c r="C177" s="146"/>
      <c r="D177" s="160" t="s">
        <v>1131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  <c r="J177" s="206"/>
      <c r="L177" s="148">
        <f>H177</f>
        <v>0</v>
      </c>
    </row>
    <row r="178" spans="1:12" x14ac:dyDescent="0.25">
      <c r="A178" s="9" t="s">
        <v>210</v>
      </c>
      <c r="B178" s="10" t="s">
        <v>100</v>
      </c>
      <c r="C178" s="146">
        <v>1</v>
      </c>
      <c r="D178" s="160" t="s">
        <v>1104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день",366,IF(D178="раз в неделю",52,IF(D178="раз в месяц",12,IF(D178="раз в квартал",4,IF(D178="раз в год",1,1)))))/1000,2))</f>
        <v>2.21</v>
      </c>
      <c r="I178" s="150"/>
      <c r="J178" s="203"/>
      <c r="L178" s="148">
        <f>H178</f>
        <v>2.21</v>
      </c>
    </row>
    <row r="179" spans="1:12" ht="60" x14ac:dyDescent="0.25">
      <c r="A179" s="9">
        <v>16</v>
      </c>
      <c r="B179" s="8" t="s">
        <v>310</v>
      </c>
      <c r="C179" s="146"/>
      <c r="D179" s="188"/>
      <c r="E179" s="142"/>
      <c r="F179" s="142"/>
      <c r="G179" s="143"/>
      <c r="H179" s="157">
        <f>H180+H181+H182</f>
        <v>10.309999999999999</v>
      </c>
      <c r="I179" s="150"/>
      <c r="J179" s="203"/>
      <c r="L179" s="157">
        <f>L180+L181+L182</f>
        <v>10.309999999999999</v>
      </c>
    </row>
    <row r="180" spans="1:12" ht="24" x14ac:dyDescent="0.25">
      <c r="A180" s="9" t="s">
        <v>362</v>
      </c>
      <c r="B180" s="8" t="s">
        <v>101</v>
      </c>
      <c r="C180" s="146"/>
      <c r="D180" s="164" t="s">
        <v>1142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1.51</v>
      </c>
      <c r="I180" s="150"/>
      <c r="J180" s="203"/>
      <c r="L180" s="148">
        <f>H180</f>
        <v>1.51</v>
      </c>
    </row>
    <row r="181" spans="1:12" ht="90" x14ac:dyDescent="0.25">
      <c r="A181" s="9" t="s">
        <v>363</v>
      </c>
      <c r="B181" s="8" t="s">
        <v>102</v>
      </c>
      <c r="C181" s="146"/>
      <c r="D181" s="160" t="s">
        <v>1131</v>
      </c>
      <c r="E181" s="11"/>
      <c r="F181" s="148"/>
      <c r="G181" s="148"/>
      <c r="H181" s="148">
        <v>0</v>
      </c>
      <c r="I181" s="150"/>
      <c r="J181" s="203"/>
      <c r="L181" s="148">
        <f t="shared" ref="L181:L182" si="34">H181</f>
        <v>0</v>
      </c>
    </row>
    <row r="182" spans="1:12" ht="60" x14ac:dyDescent="0.25">
      <c r="A182" s="9" t="s">
        <v>364</v>
      </c>
      <c r="B182" s="8" t="s">
        <v>311</v>
      </c>
      <c r="C182" s="146"/>
      <c r="D182" s="188"/>
      <c r="E182" s="142"/>
      <c r="F182" s="142"/>
      <c r="G182" s="143"/>
      <c r="H182" s="148">
        <f>ROUND(VLOOKUP(B6,смета!$A$4:$AE$283,31,0)/1000,2)+ROUND(VLOOKUP(B6,смета!$A$4:$AE$283,30,0)/1000,2)</f>
        <v>8.7999999999999989</v>
      </c>
      <c r="I182" s="150"/>
      <c r="J182" s="203"/>
      <c r="L182" s="148">
        <f t="shared" si="34"/>
        <v>8.7999999999999989</v>
      </c>
    </row>
    <row r="183" spans="1:12" ht="120" x14ac:dyDescent="0.25">
      <c r="A183" s="11">
        <v>17</v>
      </c>
      <c r="B183" s="8" t="s">
        <v>103</v>
      </c>
      <c r="C183" s="146"/>
      <c r="D183" s="188"/>
      <c r="E183" s="142"/>
      <c r="F183" s="142"/>
      <c r="G183" s="143"/>
      <c r="H183" s="157">
        <f>H184+H185+H186+H187+H188+H189+H190+H191+H192+H193+H194</f>
        <v>0</v>
      </c>
      <c r="I183" s="150"/>
      <c r="J183" s="203"/>
      <c r="L183" s="157">
        <f>L184+L185+L186+L187+L188+L189+L190+L191+L192+L193+L194</f>
        <v>0</v>
      </c>
    </row>
    <row r="184" spans="1:12" ht="30" x14ac:dyDescent="0.25">
      <c r="A184" s="9" t="s">
        <v>365</v>
      </c>
      <c r="B184" s="8" t="s">
        <v>104</v>
      </c>
      <c r="C184" s="146"/>
      <c r="D184" s="160" t="s">
        <v>1131</v>
      </c>
      <c r="E184" s="11"/>
      <c r="F184" s="148"/>
      <c r="G184" s="148"/>
      <c r="H184" s="148">
        <v>0</v>
      </c>
      <c r="I184" s="152"/>
      <c r="J184" s="206"/>
      <c r="L184" s="148">
        <f>H184</f>
        <v>0</v>
      </c>
    </row>
    <row r="185" spans="1:12" ht="24" x14ac:dyDescent="0.25">
      <c r="A185" s="9" t="s">
        <v>366</v>
      </c>
      <c r="B185" s="10" t="s">
        <v>105</v>
      </c>
      <c r="C185" s="146"/>
      <c r="D185" s="160" t="s">
        <v>1131</v>
      </c>
      <c r="E185" s="11"/>
      <c r="F185" s="148"/>
      <c r="G185" s="148"/>
      <c r="H185" s="148">
        <v>0</v>
      </c>
      <c r="I185" s="150"/>
      <c r="J185" s="203"/>
      <c r="L185" s="148">
        <f t="shared" ref="L185:L194" si="35">H185</f>
        <v>0</v>
      </c>
    </row>
    <row r="186" spans="1:12" ht="30" x14ac:dyDescent="0.25">
      <c r="A186" s="9" t="s">
        <v>367</v>
      </c>
      <c r="B186" s="8" t="s">
        <v>106</v>
      </c>
      <c r="C186" s="146"/>
      <c r="D186" s="160" t="s">
        <v>1131</v>
      </c>
      <c r="E186" s="11"/>
      <c r="F186" s="148"/>
      <c r="G186" s="148"/>
      <c r="H186" s="148">
        <v>0</v>
      </c>
      <c r="I186" s="152"/>
      <c r="J186" s="206"/>
      <c r="L186" s="148">
        <f t="shared" si="35"/>
        <v>0</v>
      </c>
    </row>
    <row r="187" spans="1:12" ht="30" x14ac:dyDescent="0.25">
      <c r="A187" s="9" t="s">
        <v>368</v>
      </c>
      <c r="B187" s="8" t="s">
        <v>107</v>
      </c>
      <c r="C187" s="146"/>
      <c r="D187" s="160" t="s">
        <v>1131</v>
      </c>
      <c r="E187" s="11"/>
      <c r="F187" s="148"/>
      <c r="G187" s="148"/>
      <c r="H187" s="148">
        <v>0</v>
      </c>
      <c r="I187" s="150"/>
      <c r="J187" s="203"/>
      <c r="L187" s="148">
        <f t="shared" si="35"/>
        <v>0</v>
      </c>
    </row>
    <row r="188" spans="1:12" ht="24" x14ac:dyDescent="0.25">
      <c r="A188" s="9" t="s">
        <v>369</v>
      </c>
      <c r="B188" s="12" t="s">
        <v>108</v>
      </c>
      <c r="C188" s="146"/>
      <c r="D188" s="160" t="s">
        <v>1131</v>
      </c>
      <c r="E188" s="11"/>
      <c r="F188" s="148"/>
      <c r="G188" s="148"/>
      <c r="H188" s="148">
        <v>0</v>
      </c>
      <c r="I188" s="150"/>
      <c r="J188" s="203"/>
      <c r="L188" s="148">
        <f t="shared" si="35"/>
        <v>0</v>
      </c>
    </row>
    <row r="189" spans="1:12" ht="24" x14ac:dyDescent="0.25">
      <c r="A189" s="9" t="s">
        <v>370</v>
      </c>
      <c r="B189" s="8" t="s">
        <v>109</v>
      </c>
      <c r="C189" s="146"/>
      <c r="D189" s="160" t="s">
        <v>1131</v>
      </c>
      <c r="E189" s="11"/>
      <c r="F189" s="148"/>
      <c r="G189" s="148"/>
      <c r="H189" s="148">
        <v>0</v>
      </c>
      <c r="I189" s="150"/>
      <c r="J189" s="203"/>
      <c r="L189" s="148">
        <f t="shared" si="35"/>
        <v>0</v>
      </c>
    </row>
    <row r="190" spans="1:12" ht="24" x14ac:dyDescent="0.25">
      <c r="A190" s="9" t="s">
        <v>371</v>
      </c>
      <c r="B190" s="8" t="s">
        <v>110</v>
      </c>
      <c r="C190" s="146"/>
      <c r="D190" s="160" t="s">
        <v>1131</v>
      </c>
      <c r="E190" s="11"/>
      <c r="F190" s="148"/>
      <c r="G190" s="148"/>
      <c r="H190" s="148">
        <v>0</v>
      </c>
      <c r="I190" s="152"/>
      <c r="J190" s="206"/>
      <c r="L190" s="148">
        <f t="shared" si="35"/>
        <v>0</v>
      </c>
    </row>
    <row r="191" spans="1:12" ht="45" x14ac:dyDescent="0.25">
      <c r="A191" s="9" t="s">
        <v>372</v>
      </c>
      <c r="B191" s="8" t="s">
        <v>111</v>
      </c>
      <c r="C191" s="146"/>
      <c r="D191" s="160" t="s">
        <v>1131</v>
      </c>
      <c r="E191" s="11"/>
      <c r="F191" s="148"/>
      <c r="G191" s="148"/>
      <c r="H191" s="148">
        <v>0</v>
      </c>
      <c r="I191" s="150"/>
      <c r="J191" s="203"/>
      <c r="L191" s="148">
        <f t="shared" si="35"/>
        <v>0</v>
      </c>
    </row>
    <row r="192" spans="1:12" ht="24" x14ac:dyDescent="0.25">
      <c r="A192" s="9" t="s">
        <v>373</v>
      </c>
      <c r="B192" s="8" t="s">
        <v>112</v>
      </c>
      <c r="C192" s="146"/>
      <c r="D192" s="160" t="s">
        <v>1131</v>
      </c>
      <c r="E192" s="11"/>
      <c r="F192" s="148"/>
      <c r="G192" s="148"/>
      <c r="H192" s="148">
        <v>0</v>
      </c>
      <c r="I192" s="150"/>
      <c r="J192" s="203"/>
      <c r="L192" s="148">
        <f t="shared" si="35"/>
        <v>0</v>
      </c>
    </row>
    <row r="193" spans="1:12" ht="24" x14ac:dyDescent="0.25">
      <c r="A193" s="9" t="s">
        <v>374</v>
      </c>
      <c r="B193" s="8" t="s">
        <v>113</v>
      </c>
      <c r="C193" s="146"/>
      <c r="D193" s="160" t="s">
        <v>1131</v>
      </c>
      <c r="E193" s="11"/>
      <c r="F193" s="148"/>
      <c r="G193" s="148"/>
      <c r="H193" s="148">
        <v>0</v>
      </c>
      <c r="I193" s="150"/>
      <c r="J193" s="203"/>
      <c r="L193" s="148">
        <f t="shared" si="35"/>
        <v>0</v>
      </c>
    </row>
    <row r="194" spans="1:12" ht="120" x14ac:dyDescent="0.25">
      <c r="A194" s="9" t="s">
        <v>375</v>
      </c>
      <c r="B194" s="8" t="s">
        <v>312</v>
      </c>
      <c r="C194" s="146"/>
      <c r="D194" s="160" t="s">
        <v>1131</v>
      </c>
      <c r="E194" s="11"/>
      <c r="F194" s="148"/>
      <c r="G194" s="148"/>
      <c r="H194" s="148">
        <v>0</v>
      </c>
      <c r="I194" s="153"/>
      <c r="J194" s="207"/>
      <c r="L194" s="148">
        <f t="shared" si="35"/>
        <v>0</v>
      </c>
    </row>
  </sheetData>
  <autoFilter ref="A8:L8">
    <filterColumn colId="2" showButton="0"/>
  </autoFilter>
  <mergeCells count="2">
    <mergeCell ref="C8:D8"/>
    <mergeCell ref="A9:G9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J194"/>
  <sheetViews>
    <sheetView zoomScale="70" zoomScaleNormal="70" workbookViewId="0">
      <selection activeCell="G72" sqref="G72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19.42578125" style="197" customWidth="1"/>
    <col min="11" max="16384" width="9.140625" style="5"/>
  </cols>
  <sheetData>
    <row r="2" spans="1:10" x14ac:dyDescent="0.25">
      <c r="E2" s="130" t="s">
        <v>1099</v>
      </c>
    </row>
    <row r="3" spans="1:10" x14ac:dyDescent="0.25">
      <c r="F3" s="138" t="str">
        <f>'план 2'!F3</f>
        <v>Арх. Власова ул. д. 5 к. 1</v>
      </c>
    </row>
    <row r="4" spans="1:10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98"/>
    </row>
    <row r="5" spans="1:10" ht="18.75" x14ac:dyDescent="0.25">
      <c r="A5" s="2"/>
      <c r="B5" s="131" t="s">
        <v>875</v>
      </c>
      <c r="C5" s="2"/>
      <c r="D5" s="2"/>
      <c r="E5" s="2"/>
      <c r="F5" s="2"/>
      <c r="G5" s="2"/>
      <c r="H5" s="2"/>
      <c r="I5" s="2"/>
      <c r="J5" s="199"/>
    </row>
    <row r="6" spans="1:10" x14ac:dyDescent="0.25">
      <c r="B6" s="139">
        <f>SUMIF(объемы!$B$5:$B$286,$F$3,объемы!$A$5:$A$286)</f>
        <v>4132</v>
      </c>
    </row>
    <row r="7" spans="1:10" s="134" customFormat="1" x14ac:dyDescent="0.25">
      <c r="A7" s="132"/>
      <c r="B7" s="133"/>
      <c r="D7" s="159"/>
      <c r="I7" s="135"/>
      <c r="J7" s="200"/>
    </row>
    <row r="8" spans="1:10" ht="51.75" customHeight="1" x14ac:dyDescent="0.25">
      <c r="A8" s="7" t="s">
        <v>0</v>
      </c>
      <c r="B8" s="8" t="s">
        <v>1</v>
      </c>
      <c r="C8" s="250" t="s">
        <v>2</v>
      </c>
      <c r="D8" s="251"/>
      <c r="E8" s="7" t="s">
        <v>3</v>
      </c>
      <c r="F8" s="7" t="s">
        <v>4</v>
      </c>
      <c r="G8" s="7" t="s">
        <v>5</v>
      </c>
      <c r="H8" s="7" t="s">
        <v>6</v>
      </c>
      <c r="I8" s="149" t="s">
        <v>1102</v>
      </c>
      <c r="J8" s="201" t="s">
        <v>1177</v>
      </c>
    </row>
    <row r="9" spans="1:10" x14ac:dyDescent="0.25">
      <c r="A9" s="252" t="s">
        <v>7</v>
      </c>
      <c r="B9" s="252"/>
      <c r="C9" s="252"/>
      <c r="D9" s="252"/>
      <c r="E9" s="252"/>
      <c r="F9" s="252"/>
      <c r="G9" s="252"/>
      <c r="H9" s="155">
        <f>H10+H11+H43+H47+H110+H140+H152+H156+H161+H166+H170+H174+H175+H176+H179+H183</f>
        <v>557.15</v>
      </c>
      <c r="I9" s="183">
        <f>ROUND(VLOOKUP(B6,ПНР!$A$3:$M$284,13,0)/1000,2)</f>
        <v>565.26</v>
      </c>
      <c r="J9" s="202">
        <f>SUM(J10:J194)</f>
        <v>1.0000199999999999</v>
      </c>
    </row>
    <row r="10" spans="1:10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131.99</v>
      </c>
      <c r="I10" s="150"/>
      <c r="J10" s="203"/>
    </row>
    <row r="11" spans="1:10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134.35000000000002</v>
      </c>
      <c r="I11" s="150"/>
      <c r="J11" s="203"/>
    </row>
    <row r="12" spans="1:10" ht="45" x14ac:dyDescent="0.25">
      <c r="A12" s="9" t="s">
        <v>8</v>
      </c>
      <c r="B12" s="8" t="s">
        <v>23</v>
      </c>
      <c r="C12" s="144">
        <v>1</v>
      </c>
      <c r="D12" s="145" t="s">
        <v>853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IF(F12&gt;0,IF(VLOOKUP($B$6,объемы!$A$5:$FI$286,18,0)&gt;5,расценки!F121,расценки!F118),0)</f>
        <v>1.57</v>
      </c>
      <c r="H12" s="148">
        <f>IF(E12="КХ",I12,ROUND(F12*G12*IF(OR(D12="раз в день",D12="раз в неделю",D12="раз в месяц",D12="раз в квартал",D12="раз в год"),C12,1)*IF(D12="раз в день",366,IF(D12="раз в неделю",52,IF(D12="раз в месяц",12,IF(D12="раз в квартал",4,IF(D12="раз в год",1,1)))))/1000,2))</f>
        <v>69.77</v>
      </c>
      <c r="I12" s="151"/>
      <c r="J12" s="204"/>
    </row>
    <row r="13" spans="1:10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1098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IF(F13&gt;0,IF(VLOOKUP($B$6,объемы!$A$5:$FI$286,18,0)&gt;5,расценки!F126,расценки!F123),0)</f>
        <v>1.2</v>
      </c>
      <c r="H13" s="148">
        <f>IF(E13="КХ",I13,ROUND(F13*G13*IF(OR(D13="раз в день",D13="раз в неделю",D13="раз в месяц",D13="раз в квартал",D13="раз в год"),C13,1)*IF(D13="раз в день",366,IF(D13="раз в неделю",52,IF(D13="раз в месяц",12,IF(D13="раз в квартал",4,IF(D13="раз в год",1,1)))))/1000,2))</f>
        <v>22.66</v>
      </c>
      <c r="I13" s="151"/>
      <c r="J13" s="204"/>
    </row>
    <row r="14" spans="1:10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IF(F14&gt;0,IF(VLOOKUP($B$6,объемы!$A$5:$FI$286,18,0)&gt;5,расценки!F147,0),0)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день",366,IF(D14="раз в неделю",52,IF(D14="раз в месяц",12,IF(D14="раз в квартал",4,IF(D14="раз в год",1,1)))))/1000,2))</f>
        <v>0</v>
      </c>
      <c r="I14" s="151"/>
      <c r="J14" s="204"/>
    </row>
    <row r="15" spans="1:10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IF(F15&gt;0,IF(VLOOKUP($B$6,объемы!$A$5:$FI$286,12,0)&gt;5,расценки!F187,0),0)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день",366,IF(D15="раз в неделю",52,IF(D15="раз в месяц",12,IF(D15="раз в квартал",4,IF(D15="раз в год",1,1)))))/1000,2))</f>
        <v>0</v>
      </c>
      <c r="I15" s="151"/>
      <c r="J15" s="204"/>
    </row>
    <row r="16" spans="1:10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IF(F16&gt;0,IF(VLOOKUP(B6,объемы!$A$5:$FI$286,12,0)&gt;5,расценки!F150,0),0)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день",366,IF(D16="раз в неделю",52,IF(D16="раз в месяц",12,IF(D16="раз в квартал",4,IF(D16="раз в год",1,1)))))/1000,2))</f>
        <v>0</v>
      </c>
      <c r="I16" s="151"/>
      <c r="J16" s="204"/>
    </row>
    <row r="17" spans="1:10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24.92</v>
      </c>
      <c r="I17" s="151"/>
      <c r="J17" s="204"/>
    </row>
    <row r="18" spans="1:10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1104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IF(F18&gt;0,IF(VLOOKUP($B$6,объемы!$A$5:$FI$286,18,0)&gt;5,расценки!F131,расценки!F128),0)</f>
        <v>3.84</v>
      </c>
      <c r="H18" s="148">
        <f>IF(E18="КХ",I18,ROUND(F18*G18*IF(OR(D18="раз в день",D18="раз в неделю",D18="раз в месяц",D18="раз в квартал",D18="раз в год"),C18,1)*IF(D18="раз в день",366,IF(D18="раз в неделю",52,IF(D18="раз в месяц",12,IF(D18="раз в квартал",4,IF(D18="раз в год",1,1)))))/1000,2))</f>
        <v>11.19</v>
      </c>
      <c r="I18" s="150"/>
      <c r="J18" s="203"/>
    </row>
    <row r="19" spans="1:10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1104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IF(F19&gt;0,IF(VLOOKUP($B$6,объемы!$A$5:$FI$286,18,0)&gt;5,расценки!F136,расценки!F133),0)</f>
        <v>3.15</v>
      </c>
      <c r="H19" s="148">
        <f>IF(E19="КХ",I19,ROUND(F19*G19*IF(OR(D19="раз в день",D19="раз в неделю",D19="раз в месяц",D19="раз в квартал",D19="раз в год"),C19,1)*IF(D19="раз в день",366,IF(D19="раз в неделю",52,IF(D19="раз в месяц",12,IF(D19="раз в квартал",4,IF(D19="раз в год",1,1)))))/1000,2))</f>
        <v>13.73</v>
      </c>
      <c r="I19" s="150"/>
      <c r="J19" s="203"/>
    </row>
    <row r="20" spans="1:10" x14ac:dyDescent="0.25">
      <c r="A20" s="9" t="s">
        <v>16</v>
      </c>
      <c r="B20" s="8" t="s">
        <v>26</v>
      </c>
      <c r="C20" s="146">
        <v>1</v>
      </c>
      <c r="D20" s="160" t="s">
        <v>1120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IF(F20&gt;0,расценки!F93,0)</f>
        <v>7.95</v>
      </c>
      <c r="H20" s="148">
        <f>IF(E20="КХ",I20,ROUND(F20*G20*IF(OR(D20="раз в день",D20="раз в неделю",D20="раз в месяц",D20="раз в квартал",D20="раз в год"),C20,1)*IF(D20="раз в день",366,IF(D20="раз в неделю",52,IF(D20="раз в месяц",12,IF(D20="раз в квартал",4,IF(D20="раз в год",1,1)))))/1000,2))</f>
        <v>0.18</v>
      </c>
      <c r="I20" s="150"/>
      <c r="J20" s="203"/>
    </row>
    <row r="21" spans="1:10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5.13</v>
      </c>
      <c r="I21" s="150"/>
      <c r="J21" s="203"/>
    </row>
    <row r="22" spans="1:10" ht="30" x14ac:dyDescent="0.25">
      <c r="A22" s="9" t="s">
        <v>314</v>
      </c>
      <c r="B22" s="8" t="s">
        <v>221</v>
      </c>
      <c r="C22" s="146">
        <v>1</v>
      </c>
      <c r="D22" s="160" t="s">
        <v>1120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выполняется",0,VLOOKUP($B$6,объемы!$A$5:$FI$286,75,0))</f>
        <v>1827.5</v>
      </c>
      <c r="G22" s="148">
        <f>IF(F22&gt;0,расценки!F138,0)</f>
        <v>2.65</v>
      </c>
      <c r="H22" s="148">
        <f t="shared" ref="H22:H30" si="0">IF(E22="КХ",I22,ROUND(F22*G22*IF(OR(D22="раз в день",D22="раз в неделю",D22="раз в месяц",D22="раз в квартал",D22="раз в год"),C22,1)*IF(D22="раз в день",366,IF(D22="раз в неделю",52,IF(D22="раз в месяц",12,IF(D22="раз в квартал",4,IF(D22="раз в год",1,1)))))/1000,2))</f>
        <v>4.84</v>
      </c>
      <c r="I22" s="150"/>
      <c r="J22" s="203"/>
    </row>
    <row r="23" spans="1:10" ht="30" x14ac:dyDescent="0.25">
      <c r="A23" s="9" t="s">
        <v>315</v>
      </c>
      <c r="B23" s="8" t="s">
        <v>222</v>
      </c>
      <c r="C23" s="146">
        <v>1</v>
      </c>
      <c r="D23" s="160" t="s">
        <v>1120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IF(F23&gt;0,расценки!F140,0)</f>
        <v>1.66</v>
      </c>
      <c r="H23" s="148">
        <f t="shared" si="0"/>
        <v>0.05</v>
      </c>
      <c r="I23" s="150"/>
      <c r="J23" s="203"/>
    </row>
    <row r="24" spans="1:10" ht="30.75" customHeight="1" x14ac:dyDescent="0.25">
      <c r="A24" s="9" t="s">
        <v>316</v>
      </c>
      <c r="B24" s="8" t="s">
        <v>223</v>
      </c>
      <c r="C24" s="146">
        <v>1</v>
      </c>
      <c r="D24" s="160" t="s">
        <v>1120</v>
      </c>
      <c r="E24" s="11" t="str">
        <f t="shared" ref="E24:E31" si="1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IF(F24&gt;0,расценки!F95,0)</f>
        <v>3.87</v>
      </c>
      <c r="H24" s="148">
        <f t="shared" si="0"/>
        <v>0.11</v>
      </c>
      <c r="I24" s="150"/>
      <c r="J24" s="203"/>
    </row>
    <row r="25" spans="1:10" ht="30" x14ac:dyDescent="0.25">
      <c r="A25" s="9" t="s">
        <v>317</v>
      </c>
      <c r="B25" s="8" t="s">
        <v>224</v>
      </c>
      <c r="C25" s="146">
        <v>2</v>
      </c>
      <c r="D25" s="160" t="s">
        <v>1120</v>
      </c>
      <c r="E25" s="11" t="str">
        <f t="shared" si="1"/>
        <v>кв. м</v>
      </c>
      <c r="F25" s="148">
        <f>IF(D25="работа не выполняется",0,VLOOKUP($B$6,объемы!$A$5:$FI$286,139,0))</f>
        <v>5.76</v>
      </c>
      <c r="G25" s="148">
        <f>IF(F25&gt;0,расценки!F139,0)</f>
        <v>3.85</v>
      </c>
      <c r="H25" s="148">
        <f t="shared" si="0"/>
        <v>0.04</v>
      </c>
      <c r="I25" s="150"/>
      <c r="J25" s="203"/>
    </row>
    <row r="26" spans="1:10" ht="30" x14ac:dyDescent="0.25">
      <c r="A26" s="9" t="s">
        <v>318</v>
      </c>
      <c r="B26" s="8" t="s">
        <v>225</v>
      </c>
      <c r="C26" s="146">
        <v>1</v>
      </c>
      <c r="D26" s="160" t="s">
        <v>1120</v>
      </c>
      <c r="E26" s="11" t="str">
        <f t="shared" si="1"/>
        <v>кв. м</v>
      </c>
      <c r="F26" s="148">
        <f>IF(D26="работа не выполняется",0,VLOOKUP($B$6,объемы!$A$5:$FI$286,140,0))</f>
        <v>0</v>
      </c>
      <c r="G26" s="148">
        <f>IF(F26&gt;0,расценки!F94,0)</f>
        <v>0</v>
      </c>
      <c r="H26" s="148">
        <f t="shared" si="0"/>
        <v>0</v>
      </c>
      <c r="I26" s="150"/>
      <c r="J26" s="203"/>
    </row>
    <row r="27" spans="1:10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1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IF(F27&gt;0,расценки!F144,0)</f>
        <v>2.4900000000000002</v>
      </c>
      <c r="H27" s="148">
        <f t="shared" si="0"/>
        <v>0.02</v>
      </c>
      <c r="I27" s="150"/>
      <c r="J27" s="203"/>
    </row>
    <row r="28" spans="1:10" ht="30" x14ac:dyDescent="0.25">
      <c r="A28" s="9" t="s">
        <v>320</v>
      </c>
      <c r="B28" s="8" t="s">
        <v>227</v>
      </c>
      <c r="C28" s="146">
        <v>2</v>
      </c>
      <c r="D28" s="160" t="s">
        <v>1120</v>
      </c>
      <c r="E28" s="11" t="str">
        <f t="shared" si="1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IF(F28&gt;0,расценки!F141,0)</f>
        <v>4.78</v>
      </c>
      <c r="H28" s="148">
        <f t="shared" si="0"/>
        <v>0.03</v>
      </c>
      <c r="I28" s="150"/>
      <c r="J28" s="203"/>
    </row>
    <row r="29" spans="1:10" ht="45" x14ac:dyDescent="0.25">
      <c r="A29" s="9" t="s">
        <v>321</v>
      </c>
      <c r="B29" s="8" t="s">
        <v>228</v>
      </c>
      <c r="C29" s="146">
        <v>1</v>
      </c>
      <c r="D29" s="160" t="s">
        <v>1120</v>
      </c>
      <c r="E29" s="11" t="str">
        <f t="shared" si="1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IF(F29&gt;0,расценки!F143,0)</f>
        <v>2.38</v>
      </c>
      <c r="H29" s="148">
        <f t="shared" si="0"/>
        <v>0.03</v>
      </c>
      <c r="I29" s="150"/>
      <c r="J29" s="203"/>
    </row>
    <row r="30" spans="1:10" ht="30" x14ac:dyDescent="0.25">
      <c r="A30" s="9" t="s">
        <v>322</v>
      </c>
      <c r="B30" s="8" t="s">
        <v>229</v>
      </c>
      <c r="C30" s="146">
        <v>1</v>
      </c>
      <c r="D30" s="160" t="s">
        <v>1120</v>
      </c>
      <c r="E30" s="11" t="str">
        <f t="shared" si="1"/>
        <v>кв. м</v>
      </c>
      <c r="F30" s="148">
        <f>IF(D30="работа не выполняется",0,VLOOKUP($B$6,объемы!$A$5:$FI$286,144,0))</f>
        <v>6.5</v>
      </c>
      <c r="G30" s="148">
        <f>IF(F30&gt;0,расценки!F142,0)</f>
        <v>1.93</v>
      </c>
      <c r="H30" s="148">
        <f t="shared" si="0"/>
        <v>0.01</v>
      </c>
      <c r="I30" s="150"/>
      <c r="J30" s="203"/>
    </row>
    <row r="31" spans="1:10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1"/>
        <v/>
      </c>
      <c r="F31" s="148">
        <f>IF(D31="работа не выполняется",0,VLOOKUP($B$6,объемы!$A$5:$FI$286,145,0))</f>
        <v>0</v>
      </c>
      <c r="G31" s="148">
        <f>IF(F31&gt;0,расценки!F145,0)</f>
        <v>0</v>
      </c>
      <c r="H31" s="148">
        <f t="shared" ref="H31" si="2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  <c r="J31" s="203"/>
    </row>
    <row r="32" spans="1:10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8.870000000000001</v>
      </c>
      <c r="I32" s="150"/>
      <c r="J32" s="203"/>
    </row>
    <row r="33" spans="1:10" ht="60" x14ac:dyDescent="0.25">
      <c r="A33" s="9" t="s">
        <v>324</v>
      </c>
      <c r="B33" s="8" t="s">
        <v>231</v>
      </c>
      <c r="C33" s="146">
        <v>2</v>
      </c>
      <c r="D33" s="160" t="s">
        <v>1120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IF(F33&gt;0,расценки!F8,0)</f>
        <v>1.89</v>
      </c>
      <c r="H33" s="148">
        <f>IF(E33="КХ",I33,ROUND(F33*G33*IF(OR(D33="раз в день",D33="раз в неделю",D33="раз в месяц",D33="раз в квартал",D33="раз в год"),C33,1)*IF(D33="раз в день",366,IF(D33="раз в неделю",52,IF(D33="раз в месяц",12,IF(D33="раз в квартал",4,IF(D33="раз в год",1,1)))))/1000,2))</f>
        <v>3.08</v>
      </c>
      <c r="I33" s="150"/>
      <c r="J33" s="203"/>
    </row>
    <row r="34" spans="1:10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выполняется",0,VLOOKUP($B$6,объемы!$A$5:$FI$286,83,0))</f>
        <v>816</v>
      </c>
      <c r="G34" s="148">
        <f>IF(F34&gt;0,расценки!F10,0)</f>
        <v>7.09</v>
      </c>
      <c r="H34" s="148">
        <f>IF(E34="КХ",I34,ROUND(F34*G34*IF(OR(D34="раз в день",D34="раз в неделю",D34="раз в месяц",D34="раз в квартал",D34="раз в год"),C34,1)*IF(D34="раз в день",366,IF(D34="раз в неделю",52,IF(D34="раз в месяц",12,IF(D34="раз в квартал",4,IF(D34="раз в год",1,1)))))/1000,2))</f>
        <v>5.79</v>
      </c>
      <c r="I34" s="150"/>
      <c r="J34" s="203"/>
    </row>
    <row r="35" spans="1:10" ht="30" x14ac:dyDescent="0.25">
      <c r="A35" s="9" t="s">
        <v>326</v>
      </c>
      <c r="B35" s="8" t="s">
        <v>233</v>
      </c>
      <c r="C35" s="146" t="s">
        <v>1130</v>
      </c>
      <c r="D35" s="160" t="s">
        <v>1131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день",366,IF(D35="раз в неделю",52,IF(D35="раз в месяц",12,IF(D35="раз в квартал",4,IF(D35="раз в год",1,1)))))/1000,2))</f>
        <v>0</v>
      </c>
      <c r="I35" s="150"/>
      <c r="J35" s="203"/>
    </row>
    <row r="36" spans="1:10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0.34</v>
      </c>
      <c r="I36" s="150"/>
      <c r="J36" s="203"/>
    </row>
    <row r="37" spans="1:10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день",366,IF(D37="раз в неделю",52,IF(D37="раз в месяц",12,IF(D37="раз в квартал",4,IF(D37="раз в год",1,1)))))/1000,2))</f>
        <v>0.34</v>
      </c>
      <c r="I37" s="184">
        <f>IFERROR(IF(ROUND(IF(D37="работа не выполняется",0,J37*('план 0'!$I$9-'план 0'!$H$9)),2)&lt;0,0,ROUND(IF(D37="работа не выполняется",0,J37*('план 0'!$I$9-'план 0'!$H$9)),2)),0)</f>
        <v>0.34</v>
      </c>
      <c r="J37" s="196">
        <f>IF(VLOOKUP($B$6,объемы!$A$5:$FI$286,18,0)&gt;5,0%,0.2%)</f>
        <v>2E-3</v>
      </c>
    </row>
    <row r="38" spans="1:10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5">
        <f>IF(D38="работа не выполняется",0,IF(VLOOKUP($B$6,объемы!$A$5:$FI$286,18,0)&gt;5,2,0))</f>
        <v>0</v>
      </c>
      <c r="G38" s="148">
        <f>IF(F38&gt;0,расценки!F24,0)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день",366,IF(D38="раз в неделю",52,IF(D38="раз в месяц",12,IF(D38="раз в квартал",4,IF(D38="раз в год",1,1)))))/1000,2))</f>
        <v>0</v>
      </c>
      <c r="I38" s="150"/>
      <c r="J38" s="203"/>
    </row>
    <row r="39" spans="1:10" ht="30" x14ac:dyDescent="0.25">
      <c r="A39" s="9" t="s">
        <v>20</v>
      </c>
      <c r="B39" s="8" t="s">
        <v>237</v>
      </c>
      <c r="C39" s="146">
        <v>1</v>
      </c>
      <c r="D39" s="160" t="s">
        <v>1120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IF(F39&gt;0,расценки!F164,0)</f>
        <v>1.56</v>
      </c>
      <c r="H39" s="148">
        <f>IF(E39="КХ",I39,ROUND(F39*G39*IF(OR(D39="раз в день",D39="раз в неделю",D39="раз в месяц",D39="раз в квартал",D39="раз в год"),C39,1)*IF(D39="раз в день",366,IF(D39="раз в неделю",52,IF(D39="раз в месяц",12,IF(D39="раз в квартал",4,IF(D39="раз в год",1,1)))))/1000,2))</f>
        <v>2.12</v>
      </c>
      <c r="I39" s="150"/>
      <c r="J39" s="203"/>
    </row>
    <row r="40" spans="1:10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IF(F40&gt;0,расценки!F186,0)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день",366,IF(D40="раз в неделю",52,IF(D40="раз в месяц",12,IF(D40="раз в квартал",4,IF(D40="раз в год",1,1)))))/1000,2))</f>
        <v>0</v>
      </c>
      <c r="I40" s="150"/>
      <c r="J40" s="203"/>
    </row>
    <row r="41" spans="1:10" ht="48" x14ac:dyDescent="0.25">
      <c r="A41" s="9" t="s">
        <v>27</v>
      </c>
      <c r="B41" s="8" t="s">
        <v>239</v>
      </c>
      <c r="C41" s="146">
        <v>1</v>
      </c>
      <c r="D41" s="160" t="s">
        <v>1133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день",366,IF(D41="раз в неделю",52,IF(D41="раз в месяц",12,IF(D41="раз в квартал",4,IF(D41="раз в год",1,1)))))/1000,2))</f>
        <v>0.36</v>
      </c>
      <c r="I41" s="184">
        <f>IF(ROUND(IF(D41="работа не выполняется",0,J41*('план 0'!$I$9-'план 0'!$H$9)),2)&lt;0,0,ROUND(IF(D41="работа не выполняется",0,J41*('план 0'!$I$9-'план 0'!$H$9)),2))</f>
        <v>0.36</v>
      </c>
      <c r="J41" s="196">
        <v>2.0999999999999999E-3</v>
      </c>
    </row>
    <row r="42" spans="1:10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6">
        <v>0</v>
      </c>
      <c r="I42" s="150"/>
      <c r="J42" s="203"/>
    </row>
    <row r="43" spans="1:10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  <c r="J43" s="203"/>
    </row>
    <row r="44" spans="1:10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этаже",IF(VLOOKUP($B$6,объемы!$A$5:$FI$286,150,0)="Переносной",расценки!F175,расценки!F177),IF(VLOOKUP($B$6,объемы!$A$5:$FI$286,149,0)="в цок. этаже",IF(VLOOKUP($B$6,объемы!$A$5:$FI$286,150,0)="Переносной",расценки!F179,расценки!F181),IF(VLOOKUP($B$6,объемы!$A$5:$FI$286,149,0)="в подвале",IF(VLOOKUP($B$6,объемы!$A$5:$FI$286,150,0)="Переносной",расценки!F183,расценки!F185)))),0)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день",366,IF(D44="раз в неделю",52,IF(D44="раз в месяц",12,IF(D44="раз в квартал",4,IF(D44="раз в год",1,1)))))/1000,2))</f>
        <v>0</v>
      </c>
      <c r="I44" s="150"/>
      <c r="J44" s="203"/>
    </row>
    <row r="45" spans="1:10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  <c r="J45" s="203"/>
    </row>
    <row r="46" spans="1:10" ht="45" x14ac:dyDescent="0.25">
      <c r="A46" s="9" t="s">
        <v>32</v>
      </c>
      <c r="B46" s="8" t="s">
        <v>243</v>
      </c>
      <c r="C46" s="146"/>
      <c r="D46" s="160" t="s">
        <v>1142</v>
      </c>
      <c r="E46" s="11" t="str">
        <f>IF(D46="работа не выполняется","","куб. м")</f>
        <v>куб. м</v>
      </c>
      <c r="F46" s="148">
        <v>0</v>
      </c>
      <c r="G46" s="148">
        <v>0</v>
      </c>
      <c r="H46" s="148">
        <f>IF(E46="КХ",I46,ROUND(F46*G46*IF(OR(D46="раз в день",D46="раз в неделю",D46="раз в месяц",D46="раз в квартал",D46="раз в год"),C46,1)*IF(D46="раз в день",366,IF(D46="раз в неделю",52,IF(D46="раз в месяц",12,IF(D46="раз в квартал",4,IF(D46="раз в год",1,1)))))/1000,2))</f>
        <v>0</v>
      </c>
      <c r="I46" s="150"/>
      <c r="J46" s="203"/>
    </row>
    <row r="47" spans="1:10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40.67</v>
      </c>
      <c r="I47" s="150"/>
      <c r="J47" s="203"/>
    </row>
    <row r="48" spans="1:10" x14ac:dyDescent="0.25">
      <c r="A48" s="9" t="s">
        <v>1181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9.0100000000000016</v>
      </c>
      <c r="I48" s="150"/>
      <c r="J48" s="203"/>
    </row>
    <row r="49" spans="1:10" ht="72" x14ac:dyDescent="0.25">
      <c r="A49" s="9" t="s">
        <v>114</v>
      </c>
      <c r="B49" s="8" t="s">
        <v>245</v>
      </c>
      <c r="C49" s="146">
        <v>1</v>
      </c>
      <c r="D49" s="160" t="s">
        <v>1144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день",366,IF(D49="раз в неделю",52,IF(D49="раз в месяц",12,IF(D49="раз в квартал",4,IF(D49="раз в год",1,1)))))/1000,2))</f>
        <v>3.06</v>
      </c>
      <c r="I49" s="184">
        <f>IF(ROUND(IF(D49="работа не выполняется",0,J49*('план 0'!$I$9-'план 0'!$H$9)),2)&lt;0,0,ROUND(IF(D49="работа не выполняется",0,J49*('план 0'!$I$9-'план 0'!$H$9)),2))</f>
        <v>3.06</v>
      </c>
      <c r="J49" s="196">
        <v>1.7999999999999999E-2</v>
      </c>
    </row>
    <row r="50" spans="1:10" ht="72" x14ac:dyDescent="0.25">
      <c r="A50" s="9" t="s">
        <v>329</v>
      </c>
      <c r="B50" s="8" t="s">
        <v>246</v>
      </c>
      <c r="C50" s="146">
        <v>1</v>
      </c>
      <c r="D50" s="160" t="s">
        <v>1144</v>
      </c>
      <c r="E50" s="11" t="str">
        <f>IF(D50="работа не выполняется","","КХ")</f>
        <v>КХ</v>
      </c>
      <c r="F50" s="148"/>
      <c r="G50" s="148"/>
      <c r="H50" s="148">
        <f t="shared" ref="H50:H52" si="3">IF(E50="КХ",I50,ROUND(F50*G50*IF(OR(D50="раз в день",D50="раз в неделю",D50="раз в месяц",D50="раз в квартал",D50="раз в год"),C50,1)*IF(D50="раз в день",366,IF(D50="раз в неделю",52,IF(D50="раз в месяц",12,IF(D50="раз в квартал",4,IF(D50="раз в год",1,1)))))/1000,2))</f>
        <v>2.72</v>
      </c>
      <c r="I50" s="184">
        <f>IF(ROUND(IF(D50="работа не выполняется",0,J50*('план 0'!$I$9-'план 0'!$H$9)),2)&lt;0,0,ROUND(IF(D50="работа не выполняется",0,J50*('план 0'!$I$9-'план 0'!$H$9)),2))</f>
        <v>2.72</v>
      </c>
      <c r="J50" s="196">
        <v>1.6E-2</v>
      </c>
    </row>
    <row r="51" spans="1:10" ht="72" x14ac:dyDescent="0.25">
      <c r="A51" s="9" t="s">
        <v>330</v>
      </c>
      <c r="B51" s="8" t="s">
        <v>247</v>
      </c>
      <c r="C51" s="146">
        <v>1</v>
      </c>
      <c r="D51" s="160" t="s">
        <v>1144</v>
      </c>
      <c r="E51" s="11" t="str">
        <f>IF(D51="работа не выполняется","","КХ")</f>
        <v>КХ</v>
      </c>
      <c r="F51" s="148"/>
      <c r="G51" s="148"/>
      <c r="H51" s="148">
        <f t="shared" si="3"/>
        <v>1.36</v>
      </c>
      <c r="I51" s="184">
        <f>IF(ROUND(IF(D51="работа не выполняется",0,J51*('план 0'!$I$9-'план 0'!$H$9)),2)&lt;0,0,ROUND(IF(D51="работа не выполняется",0,J51*('план 0'!$I$9-'план 0'!$H$9)),2))</f>
        <v>1.36</v>
      </c>
      <c r="J51" s="196">
        <v>8.0000000000000002E-3</v>
      </c>
    </row>
    <row r="52" spans="1:10" ht="72" x14ac:dyDescent="0.25">
      <c r="A52" s="9" t="s">
        <v>331</v>
      </c>
      <c r="B52" s="8" t="s">
        <v>248</v>
      </c>
      <c r="C52" s="146">
        <v>1</v>
      </c>
      <c r="D52" s="160" t="s">
        <v>1144</v>
      </c>
      <c r="E52" s="11" t="str">
        <f>IF(D52="работа не выполняется","","КХ")</f>
        <v>КХ</v>
      </c>
      <c r="F52" s="148"/>
      <c r="G52" s="148"/>
      <c r="H52" s="148">
        <f t="shared" si="3"/>
        <v>1.87</v>
      </c>
      <c r="I52" s="184">
        <f>IF(ROUND(IF(D52="работа не выполняется",0,J52*('план 0'!$I$9-'план 0'!$H$9)),2)&lt;0,0,ROUND(IF(D52="работа не выполняется",0,J52*('план 0'!$I$9-'план 0'!$H$9)),2))</f>
        <v>1.87</v>
      </c>
      <c r="J52" s="196">
        <v>1.0999999999999999E-2</v>
      </c>
    </row>
    <row r="53" spans="1:10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  <c r="J53" s="203"/>
    </row>
    <row r="54" spans="1:10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8.379999999999999</v>
      </c>
      <c r="I54" s="150"/>
      <c r="J54" s="203"/>
    </row>
    <row r="55" spans="1:10" ht="72" x14ac:dyDescent="0.25">
      <c r="A55" s="9" t="s">
        <v>116</v>
      </c>
      <c r="B55" s="8" t="s">
        <v>250</v>
      </c>
      <c r="C55" s="146">
        <v>1</v>
      </c>
      <c r="D55" s="160" t="s">
        <v>1144</v>
      </c>
      <c r="E55" s="11" t="str">
        <f t="shared" ref="E55:E62" si="4">IF(D55="работа не выполняется","","КХ")</f>
        <v>КХ</v>
      </c>
      <c r="F55" s="148"/>
      <c r="G55" s="148"/>
      <c r="H55" s="148">
        <f t="shared" ref="H55:H62" si="5">IF(E55="КХ",I55,ROUND(F55*G55*IF(OR(D55="раз в день",D55="раз в неделю",D55="раз в месяц",D55="раз в квартал",D55="раз в год"),C55,1)*IF(D55="раз в день",366,IF(D55="раз в неделю",52,IF(D55="раз в месяц",12,IF(D55="раз в квартал",4,IF(D55="раз в год",1,1)))))/1000,2))</f>
        <v>0</v>
      </c>
      <c r="I55" s="184">
        <f>IF(ROUND(IF(D55="работа не выполняется",0,J55*('план 0'!$I$9-'план 0'!$H$9)),2)&lt;0,0,ROUND(IF(D55="работа не выполняется",0,J55*('план 0'!$I$9-'план 0'!$H$9)),2))</f>
        <v>0</v>
      </c>
      <c r="J55" s="196">
        <v>0</v>
      </c>
    </row>
    <row r="56" spans="1:10" ht="72" x14ac:dyDescent="0.25">
      <c r="A56" s="9" t="s">
        <v>117</v>
      </c>
      <c r="B56" s="8" t="s">
        <v>38</v>
      </c>
      <c r="C56" s="146">
        <v>1</v>
      </c>
      <c r="D56" s="160" t="s">
        <v>1144</v>
      </c>
      <c r="E56" s="11" t="str">
        <f t="shared" si="4"/>
        <v>КХ</v>
      </c>
      <c r="F56" s="148"/>
      <c r="G56" s="148"/>
      <c r="H56" s="148">
        <f t="shared" si="5"/>
        <v>0.51</v>
      </c>
      <c r="I56" s="184">
        <f>IF(ROUND(IF(D56="работа не выполняется",0,J56*('план 0'!$I$9-'план 0'!$H$9)),2)&lt;0,0,ROUND(IF(D56="работа не выполняется",0,J56*('план 0'!$I$9-'план 0'!$H$9)),2))</f>
        <v>0.51</v>
      </c>
      <c r="J56" s="196">
        <v>3.0000000000000001E-3</v>
      </c>
    </row>
    <row r="57" spans="1:10" ht="72" x14ac:dyDescent="0.25">
      <c r="A57" s="9" t="s">
        <v>118</v>
      </c>
      <c r="B57" s="8" t="s">
        <v>251</v>
      </c>
      <c r="C57" s="146">
        <v>1</v>
      </c>
      <c r="D57" s="160" t="s">
        <v>1144</v>
      </c>
      <c r="E57" s="11" t="str">
        <f t="shared" si="4"/>
        <v>КХ</v>
      </c>
      <c r="F57" s="148"/>
      <c r="G57" s="148"/>
      <c r="H57" s="148">
        <f t="shared" si="5"/>
        <v>0.85</v>
      </c>
      <c r="I57" s="184">
        <f>IF(ROUND(IF(D57="работа не выполняется",0,J57*('план 0'!$I$9-'план 0'!$H$9)),2)&lt;0,0,ROUND(IF(D57="работа не выполняется",0,J57*('план 0'!$I$9-'план 0'!$H$9)),2))</f>
        <v>0.85</v>
      </c>
      <c r="J57" s="196">
        <v>5.0000000000000001E-3</v>
      </c>
    </row>
    <row r="58" spans="1:10" ht="72" x14ac:dyDescent="0.25">
      <c r="A58" s="9" t="s">
        <v>119</v>
      </c>
      <c r="B58" s="8" t="s">
        <v>39</v>
      </c>
      <c r="C58" s="146">
        <v>1</v>
      </c>
      <c r="D58" s="160" t="s">
        <v>1144</v>
      </c>
      <c r="E58" s="11" t="str">
        <f t="shared" si="4"/>
        <v>КХ</v>
      </c>
      <c r="F58" s="148"/>
      <c r="G58" s="148"/>
      <c r="H58" s="148">
        <f t="shared" si="5"/>
        <v>0</v>
      </c>
      <c r="I58" s="184">
        <f>IF(ROUND(IF(D58="работа не выполняется",0,J58*('план 0'!$I$9-'план 0'!$H$9)),2)&lt;0,0,ROUND(IF(D58="работа не выполняется",0,J58*('план 0'!$I$9-'план 0'!$H$9)),2))</f>
        <v>0</v>
      </c>
      <c r="J58" s="196">
        <v>0</v>
      </c>
    </row>
    <row r="59" spans="1:10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4"/>
        <v>КХ</v>
      </c>
      <c r="F59" s="148"/>
      <c r="G59" s="148"/>
      <c r="H59" s="148">
        <f t="shared" si="5"/>
        <v>5.27</v>
      </c>
      <c r="I59" s="184">
        <f>IF(ROUND(IF(D59="работа не выполняется",0,J59*('план 0'!$I$9-'план 0'!$H$9)),2)&lt;0,0,ROUND(IF(D59="работа не выполняется",0,J59*('план 0'!$I$9-'план 0'!$H$9)),2))</f>
        <v>5.27</v>
      </c>
      <c r="J59" s="196">
        <v>3.1E-2</v>
      </c>
    </row>
    <row r="60" spans="1:10" ht="72" x14ac:dyDescent="0.25">
      <c r="A60" s="9" t="s">
        <v>121</v>
      </c>
      <c r="B60" s="8" t="s">
        <v>40</v>
      </c>
      <c r="C60" s="146">
        <v>1</v>
      </c>
      <c r="D60" s="160" t="s">
        <v>1144</v>
      </c>
      <c r="E60" s="11" t="str">
        <f t="shared" si="4"/>
        <v>КХ</v>
      </c>
      <c r="F60" s="148"/>
      <c r="G60" s="148"/>
      <c r="H60" s="148">
        <f t="shared" si="5"/>
        <v>1.73</v>
      </c>
      <c r="I60" s="184">
        <f>IF(ROUND(IF(D60="работа не выполняется",0,J60*('план 0'!$I$9-'план 0'!$H$9)),2)&lt;0,0,ROUND(IF(D60="работа не выполняется",0,J60*('план 0'!$I$9-'план 0'!$H$9)),2))</f>
        <v>1.73</v>
      </c>
      <c r="J60" s="196">
        <v>1.0200000000000001E-2</v>
      </c>
    </row>
    <row r="61" spans="1:10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4"/>
        <v>КХ</v>
      </c>
      <c r="F61" s="148"/>
      <c r="G61" s="148"/>
      <c r="H61" s="148">
        <f t="shared" si="5"/>
        <v>0.02</v>
      </c>
      <c r="I61" s="184">
        <f>IF(ROUND(IF(D61="работа не выполняется",0,J61*('план 0'!$I$9-'план 0'!$H$9)),2)&lt;0,0,ROUND(IF(D61="работа не выполняется",0,J61*('план 0'!$I$9-'план 0'!$H$9)),2))</f>
        <v>0.02</v>
      </c>
      <c r="J61" s="196">
        <v>1E-4</v>
      </c>
    </row>
    <row r="62" spans="1:10" ht="72" x14ac:dyDescent="0.25">
      <c r="A62" s="9" t="s">
        <v>123</v>
      </c>
      <c r="B62" s="8" t="s">
        <v>254</v>
      </c>
      <c r="C62" s="146">
        <v>1</v>
      </c>
      <c r="D62" s="160" t="s">
        <v>1144</v>
      </c>
      <c r="E62" s="11" t="str">
        <f t="shared" si="4"/>
        <v>КХ</v>
      </c>
      <c r="F62" s="148"/>
      <c r="G62" s="148"/>
      <c r="H62" s="148">
        <f t="shared" si="5"/>
        <v>0</v>
      </c>
      <c r="I62" s="184">
        <f>IF(ROUND(IF(D62="работа не выполняется",0,J62*('план 0'!$I$9-'план 0'!$H$9)),2)&lt;0,0,ROUND(IF(D62="работа не выполняется",0,J62*('план 0'!$I$9-'план 0'!$H$9)),2))</f>
        <v>0</v>
      </c>
      <c r="J62" s="196">
        <v>0</v>
      </c>
    </row>
    <row r="63" spans="1:10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  <c r="J63" s="203"/>
    </row>
    <row r="64" spans="1:10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  <c r="J64" s="203"/>
    </row>
    <row r="65" spans="1:10" ht="30" x14ac:dyDescent="0.25">
      <c r="A65" s="9" t="s">
        <v>126</v>
      </c>
      <c r="B65" s="8" t="s">
        <v>256</v>
      </c>
      <c r="C65" s="146"/>
      <c r="D65" s="160" t="s">
        <v>1131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  <c r="J65" s="203"/>
    </row>
    <row r="66" spans="1:10" ht="24" x14ac:dyDescent="0.25">
      <c r="A66" s="9" t="s">
        <v>127</v>
      </c>
      <c r="B66" s="8" t="s">
        <v>42</v>
      </c>
      <c r="C66" s="146"/>
      <c r="D66" s="160" t="s">
        <v>1131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  <c r="J66" s="203"/>
    </row>
    <row r="67" spans="1:10" ht="24" x14ac:dyDescent="0.25">
      <c r="A67" s="9" t="s">
        <v>128</v>
      </c>
      <c r="B67" s="8" t="s">
        <v>43</v>
      </c>
      <c r="C67" s="146"/>
      <c r="D67" s="160" t="s">
        <v>1131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  <c r="J67" s="203"/>
    </row>
    <row r="68" spans="1:10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  <c r="J68" s="203"/>
    </row>
    <row r="69" spans="1:10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11.81</v>
      </c>
      <c r="I69" s="150"/>
      <c r="J69" s="203"/>
    </row>
    <row r="70" spans="1:10" ht="45" x14ac:dyDescent="0.25">
      <c r="A70" s="9" t="s">
        <v>130</v>
      </c>
      <c r="B70" s="8" t="s">
        <v>258</v>
      </c>
      <c r="C70" s="146"/>
      <c r="D70" s="160" t="s">
        <v>1131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  <c r="J70" s="203"/>
    </row>
    <row r="71" spans="1:10" ht="60" x14ac:dyDescent="0.25">
      <c r="A71" s="9" t="s">
        <v>131</v>
      </c>
      <c r="B71" s="8" t="s">
        <v>259</v>
      </c>
      <c r="C71" s="146"/>
      <c r="D71" s="160" t="s">
        <v>1131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  <c r="J71" s="203"/>
    </row>
    <row r="72" spans="1:10" ht="72" x14ac:dyDescent="0.25">
      <c r="A72" s="9" t="s">
        <v>132</v>
      </c>
      <c r="B72" s="8" t="s">
        <v>260</v>
      </c>
      <c r="C72" s="146">
        <v>1</v>
      </c>
      <c r="D72" s="160" t="s">
        <v>1144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день",366,IF(D72="раз в неделю",52,IF(D72="раз в месяц",12,IF(D72="раз в квартал",4,IF(D72="раз в год",1,1)))))/1000,2))</f>
        <v>11.56</v>
      </c>
      <c r="I72" s="184">
        <f>IF(ROUND(IF(D72="работа не выполняется",0,J72*('план 0'!$I$9-'план 0'!$H$9)),2)&lt;0,0,ROUND(IF(D72="работа не выполняется",0,J72*('план 0'!$I$9-'план 0'!$H$9)),2))</f>
        <v>11.56</v>
      </c>
      <c r="J72" s="196">
        <f>IF(VLOOKUP($B$6,объемы!$A$5:$FI$286,18,0)&gt;5,4.5%,6.8%)</f>
        <v>6.8000000000000005E-2</v>
      </c>
    </row>
    <row r="73" spans="1:10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148">
        <f>H74+H75</f>
        <v>0.25</v>
      </c>
      <c r="I73" s="150"/>
      <c r="J73" s="203"/>
    </row>
    <row r="74" spans="1:10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 t="shared" ref="H74:H75" si="6">IF(E74="КХ",I74,ROUND(F74*G74*IF(OR(D74="раз в день",D74="раз в неделю",D74="раз в месяц",D74="раз в квартал",D74="раз в год"),C74,1)*IF(D74="раз в день",366,IF(D74="раз в неделю",52,IF(D74="раз в месяц",12,IF(D74="раз в квартал",4,IF(D74="раз в год",1,1)))))/1000,2))</f>
        <v>0.15</v>
      </c>
      <c r="I74" s="150">
        <f>IF(ROUND(IF(D74="работа не выполняется",0,J74*('план 0'!$I$9-'план 0'!$H$9)),2)&lt;0,0,ROUND(IF(D74="работа не выполняется",0,J74*('план 0'!$I$9-'план 0'!$H$9)),2))</f>
        <v>0.15</v>
      </c>
      <c r="J74" s="203">
        <v>8.9999999999999998E-4</v>
      </c>
    </row>
    <row r="75" spans="1:10" ht="48" x14ac:dyDescent="0.25">
      <c r="A75" s="9" t="s">
        <v>264</v>
      </c>
      <c r="B75" s="8" t="s">
        <v>265</v>
      </c>
      <c r="C75" s="146"/>
      <c r="D75" s="160" t="s">
        <v>211</v>
      </c>
      <c r="E75" s="11" t="str">
        <f>IF(D75="работа не выполняется","","КХ")</f>
        <v>КХ</v>
      </c>
      <c r="F75" s="148"/>
      <c r="G75" s="148"/>
      <c r="H75" s="148">
        <f t="shared" si="6"/>
        <v>0.1</v>
      </c>
      <c r="I75" s="150">
        <f>IF(ROUND(IF(D75="работа не выполняется",0,J75*('план 0'!$I$9-'план 0'!$H$9)),2)&lt;0,0,ROUND(IF(D75="работа не выполняется",0,J75*('план 0'!$I$9-'план 0'!$H$9)),2))</f>
        <v>0.1</v>
      </c>
      <c r="J75" s="203">
        <v>5.9999999999999995E-4</v>
      </c>
    </row>
    <row r="76" spans="1:10" ht="30" x14ac:dyDescent="0.25">
      <c r="A76" s="9" t="s">
        <v>134</v>
      </c>
      <c r="B76" s="8" t="s">
        <v>266</v>
      </c>
      <c r="C76" s="146"/>
      <c r="D76" s="160" t="s">
        <v>1131</v>
      </c>
      <c r="E76" s="11"/>
      <c r="F76" s="148"/>
      <c r="G76" s="148"/>
      <c r="H76" s="148">
        <v>0</v>
      </c>
      <c r="I76" s="150">
        <f>IF(ROUND(IF(D76="работа не выполняется",0,J76*('план 0'!$I$9-'план 0'!$H$9)),2)&lt;0,0,ROUND(IF(D76="работа не выполняется",0,J76*('план 0'!$I$9-'план 0'!$H$9)),2))</f>
        <v>0</v>
      </c>
      <c r="J76" s="203"/>
    </row>
    <row r="77" spans="1:10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  <c r="J77" s="203"/>
    </row>
    <row r="78" spans="1:10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2.85</v>
      </c>
      <c r="I78" s="150"/>
      <c r="J78" s="203"/>
    </row>
    <row r="79" spans="1:10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5"/>
      <c r="G79" s="148"/>
      <c r="H79" s="148">
        <f>IF(E79="КХ",I79,ROUND(F79*G79*IF(OR(D79="раз в день",D79="раз в неделю",D79="раз в месяц",D79="раз в квартал",D79="раз в год"),C79,1)*IF(D79="раз в день",366,IF(D79="раз в неделю",52,IF(D79="раз в месяц",12,IF(D79="раз в квартал",4,IF(D79="раз в год",1,1)))))/1000,2))</f>
        <v>1.36</v>
      </c>
      <c r="I79" s="184">
        <f>IF(ROUND(IF(D79="работа не выполняется",0,J79*('план 0'!$I$9-'план 0'!$H$9)),2)&lt;0,0,ROUND(IF(D79="работа не выполняется",0,J79*('план 0'!$I$9-'план 0'!$H$9)),2))</f>
        <v>1.36</v>
      </c>
      <c r="J79" s="196">
        <v>8.0000000000000002E-3</v>
      </c>
    </row>
    <row r="80" spans="1:10" ht="30" x14ac:dyDescent="0.25">
      <c r="A80" s="9" t="s">
        <v>138</v>
      </c>
      <c r="B80" s="8" t="s">
        <v>46</v>
      </c>
      <c r="C80" s="146"/>
      <c r="D80" s="160" t="s">
        <v>1142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день",366,IF(D80="раз в неделю",52,IF(D80="раз в месяц",12,IF(D80="раз в квартал",4,IF(D80="раз в год",1,1)))))/1000,2))</f>
        <v>0</v>
      </c>
      <c r="I80" s="195">
        <f>ROUND(VLOOKUP(B6,смета!$A$4:$AE$283,29,0)/1000,2)</f>
        <v>0</v>
      </c>
      <c r="J80" s="205"/>
    </row>
    <row r="81" spans="1:10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  <c r="J81" s="203"/>
    </row>
    <row r="82" spans="1:10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5"/>
      <c r="G82" s="148"/>
      <c r="H82" s="148">
        <f>IF(E82="КХ",I82,ROUND(F82*G82*IF(OR(D82="раз в день",D82="раз в неделю",D82="раз в месяц",D82="раз в квартал",D82="раз в год"),C82,1)*IF(D82="раз в день",366,IF(D82="раз в неделю",52,IF(D82="раз в месяц",12,IF(D82="раз в квартал",4,IF(D82="раз в год",1,1)))))/1000,2))</f>
        <v>0.85</v>
      </c>
      <c r="I82" s="184">
        <f>IF(ROUND(IF(D82="работа не выполняется",0,J82*('план 0'!$I$9-'план 0'!$H$9)),2)&lt;0,0,ROUND(IF(D82="работа не выполняется",0,J82*('план 0'!$I$9-'план 0'!$H$9)),2))</f>
        <v>0.85</v>
      </c>
      <c r="J82" s="196">
        <v>5.0000000000000001E-3</v>
      </c>
    </row>
    <row r="83" spans="1:10" ht="30" x14ac:dyDescent="0.25">
      <c r="A83" s="9" t="s">
        <v>141</v>
      </c>
      <c r="B83" s="8" t="s">
        <v>48</v>
      </c>
      <c r="C83" s="146"/>
      <c r="D83" s="160" t="s">
        <v>1142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день",366,IF(D83="раз в неделю",52,IF(D83="раз в месяц",12,IF(D83="раз в квартал",4,IF(D83="раз в год",1,1)))))/1000,2))</f>
        <v>0</v>
      </c>
      <c r="I83" s="195">
        <f>ROUND(VLOOKUP(B6,смета!$A$4:$AE$283,28,0)/1000,2)</f>
        <v>0</v>
      </c>
      <c r="J83" s="205"/>
    </row>
    <row r="84" spans="1:10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5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день",366,IF(D84="раз в неделю",52,IF(D84="раз в месяц",12,IF(D84="раз в квартал",4,IF(D84="раз в год",1,1)))))/1000,2))</f>
        <v>0.64</v>
      </c>
      <c r="I84" s="150"/>
      <c r="J84" s="203"/>
    </row>
    <row r="85" spans="1:10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  <c r="J85" s="203"/>
    </row>
    <row r="86" spans="1:10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2.79</v>
      </c>
      <c r="I86" s="150"/>
      <c r="J86" s="203"/>
    </row>
    <row r="87" spans="1:10" ht="72" x14ac:dyDescent="0.25">
      <c r="A87" s="9" t="s">
        <v>143</v>
      </c>
      <c r="B87" s="8" t="s">
        <v>50</v>
      </c>
      <c r="C87" s="146">
        <v>1</v>
      </c>
      <c r="D87" s="160" t="s">
        <v>1144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день",366,IF(D87="раз в неделю",52,IF(D87="раз в месяц",12,IF(D87="раз в квартал",4,IF(D87="раз в год",1,1)))))/1000,2))</f>
        <v>2.65</v>
      </c>
      <c r="I87" s="150">
        <f>IF(ROUND(IF(D87="работа не выполняется",0,J87*('план 0'!$I$9-'план 0'!$H$9)),2)&lt;0,0,ROUND(IF(D87="работа не выполняется",0,J87*('план 0'!$I$9-'план 0'!$H$9)),2))</f>
        <v>2.65</v>
      </c>
      <c r="J87" s="203">
        <f>IF(VLOOKUP($B$6,объемы!$A$5:$FI$286,18,0)&gt;5,3.56%,1.56%)</f>
        <v>1.5600000000000001E-2</v>
      </c>
    </row>
    <row r="88" spans="1:10" ht="24" x14ac:dyDescent="0.25">
      <c r="A88" s="9" t="s">
        <v>144</v>
      </c>
      <c r="B88" s="8" t="s">
        <v>51</v>
      </c>
      <c r="C88" s="146"/>
      <c r="D88" s="160" t="s">
        <v>1131</v>
      </c>
      <c r="E88" s="11"/>
      <c r="F88" s="148"/>
      <c r="G88" s="148"/>
      <c r="H88" s="148">
        <v>0</v>
      </c>
      <c r="I88" s="150">
        <f>IF(ROUND(IF(D88="работа не выполняется",0,J88*('план 0'!$I$9-'план 0'!$H$9)),2)&lt;0,0,ROUND(IF(D88="работа не выполняется",0,J88*('план 0'!$I$9-'план 0'!$H$9)),2))</f>
        <v>0</v>
      </c>
      <c r="J88" s="203"/>
    </row>
    <row r="89" spans="1:10" ht="24" x14ac:dyDescent="0.25">
      <c r="A89" s="9" t="s">
        <v>145</v>
      </c>
      <c r="B89" s="8" t="s">
        <v>52</v>
      </c>
      <c r="C89" s="146"/>
      <c r="D89" s="160" t="s">
        <v>1131</v>
      </c>
      <c r="E89" s="11"/>
      <c r="F89" s="148"/>
      <c r="G89" s="148"/>
      <c r="H89" s="148">
        <v>0</v>
      </c>
      <c r="I89" s="150">
        <f>IF(ROUND(IF(D89="работа не выполняется",0,J89*('план 0'!$I$9-'план 0'!$H$9)),2)&lt;0,0,ROUND(IF(D89="работа не выполняется",0,J89*('план 0'!$I$9-'план 0'!$H$9)),2))</f>
        <v>0</v>
      </c>
      <c r="J89" s="203"/>
    </row>
    <row r="90" spans="1:10" ht="24" x14ac:dyDescent="0.25">
      <c r="A90" s="9" t="s">
        <v>146</v>
      </c>
      <c r="B90" s="8" t="s">
        <v>53</v>
      </c>
      <c r="C90" s="146"/>
      <c r="D90" s="160" t="s">
        <v>1131</v>
      </c>
      <c r="E90" s="11"/>
      <c r="F90" s="148"/>
      <c r="G90" s="148"/>
      <c r="H90" s="148">
        <v>0</v>
      </c>
      <c r="I90" s="150">
        <f>IF(ROUND(IF(D90="работа не выполняется",0,J90*('план 0'!$I$9-'план 0'!$H$9)),2)&lt;0,0,ROUND(IF(D90="работа не выполняется",0,J90*('план 0'!$I$9-'план 0'!$H$9)),2))</f>
        <v>0</v>
      </c>
      <c r="J90" s="203"/>
    </row>
    <row r="91" spans="1:10" ht="72" x14ac:dyDescent="0.25">
      <c r="A91" s="9" t="s">
        <v>147</v>
      </c>
      <c r="B91" s="8" t="s">
        <v>54</v>
      </c>
      <c r="C91" s="146">
        <v>1</v>
      </c>
      <c r="D91" s="160" t="s">
        <v>1144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день",366,IF(D91="раз в неделю",52,IF(D91="раз в месяц",12,IF(D91="раз в квартал",4,IF(D91="раз в год",1,1)))))/1000,2))</f>
        <v>0.14000000000000001</v>
      </c>
      <c r="I91" s="150">
        <f>IF(ROUND(IF(D91="работа не выполняется",0,J91*('план 0'!$I$9-'план 0'!$H$9)),2)&lt;0,0,ROUND(IF(D91="работа не выполняется",0,J91*('план 0'!$I$9-'план 0'!$H$9)),2))</f>
        <v>0.14000000000000001</v>
      </c>
      <c r="J91" s="203">
        <v>8.0000000000000004E-4</v>
      </c>
    </row>
    <row r="92" spans="1:10" ht="24" x14ac:dyDescent="0.25">
      <c r="A92" s="9" t="s">
        <v>148</v>
      </c>
      <c r="B92" s="8" t="s">
        <v>55</v>
      </c>
      <c r="C92" s="146"/>
      <c r="D92" s="160" t="s">
        <v>1131</v>
      </c>
      <c r="E92" s="11"/>
      <c r="F92" s="148"/>
      <c r="G92" s="148"/>
      <c r="H92" s="148">
        <v>0</v>
      </c>
      <c r="I92" s="150">
        <f>IF(ROUND(IF(D92="работа не выполняется",0,J92*('план 0'!$I$9-'план 0'!$H$9)),2)&lt;0,0,ROUND(IF(D92="работа не выполняется",0,J92*('план 0'!$I$9-'план 0'!$H$9)),2))</f>
        <v>0</v>
      </c>
      <c r="J92" s="203"/>
    </row>
    <row r="93" spans="1:10" ht="72" x14ac:dyDescent="0.25">
      <c r="A93" s="9" t="s">
        <v>149</v>
      </c>
      <c r="B93" s="8" t="s">
        <v>270</v>
      </c>
      <c r="C93" s="146">
        <v>1</v>
      </c>
      <c r="D93" s="160" t="s">
        <v>1144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день",366,IF(D93="раз в неделю",52,IF(D93="раз в месяц",12,IF(D93="раз в квартал",4,IF(D93="раз в год",1,1)))))/1000,2))</f>
        <v>0</v>
      </c>
      <c r="I93" s="150">
        <f>IF(ROUND(IF(D93="работа не выполняется",0,J93*('план 0'!$I$9-'план 0'!$H$9)),2)&lt;0,0,ROUND(IF(D93="работа не выполняется",0,J93*('план 0'!$I$9-'план 0'!$H$9)),2))</f>
        <v>0</v>
      </c>
      <c r="J93" s="203"/>
    </row>
    <row r="94" spans="1:10" ht="30" x14ac:dyDescent="0.25">
      <c r="A94" s="9" t="s">
        <v>150</v>
      </c>
      <c r="B94" s="8" t="s">
        <v>56</v>
      </c>
      <c r="C94" s="146"/>
      <c r="D94" s="160" t="s">
        <v>1131</v>
      </c>
      <c r="E94" s="11"/>
      <c r="F94" s="148"/>
      <c r="G94" s="148"/>
      <c r="H94" s="148">
        <v>0</v>
      </c>
      <c r="I94" s="150">
        <f>IF(ROUND(IF(D94="работа не выполняется",0,J94*('план 0'!$I$9-'план 0'!$H$9)),2)&lt;0,0,ROUND(IF(D94="работа не выполняется",0,J94*('план 0'!$I$9-'план 0'!$H$9)),2))</f>
        <v>0</v>
      </c>
      <c r="J94" s="203"/>
    </row>
    <row r="95" spans="1:10" ht="30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день",366,IF(D95="раз в неделю",52,IF(D95="раз в месяц",12,IF(D95="раз в квартал",4,IF(D95="раз в год",1,1)))))/1000,2))</f>
        <v>0</v>
      </c>
      <c r="I95" s="150">
        <f>IF(ROUND(IF(D95="работа не выполняется",0,J95*('план 0'!$I$9-'план 0'!$H$9)),2)&lt;0,0,ROUND(IF(D95="работа не выполняется",0,J95*('план 0'!$I$9-'план 0'!$H$9)),2))</f>
        <v>0</v>
      </c>
      <c r="J95" s="203"/>
    </row>
    <row r="96" spans="1:10" ht="30" x14ac:dyDescent="0.25">
      <c r="A96" s="9" t="s">
        <v>152</v>
      </c>
      <c r="B96" s="8" t="s">
        <v>58</v>
      </c>
      <c r="C96" s="146"/>
      <c r="D96" s="160" t="s">
        <v>1131</v>
      </c>
      <c r="E96" s="11"/>
      <c r="F96" s="148"/>
      <c r="G96" s="148"/>
      <c r="H96" s="148">
        <v>0</v>
      </c>
      <c r="I96" s="150">
        <f>IF(ROUND(IF(D96="работа не выполняется",0,J96*('план 0'!$I$9-'план 0'!$H$9)),2)&lt;0,0,ROUND(IF(D96="работа не выполняется",0,J96*('план 0'!$I$9-'план 0'!$H$9)),2))</f>
        <v>0</v>
      </c>
      <c r="J96" s="203"/>
    </row>
    <row r="97" spans="1:10" ht="72" x14ac:dyDescent="0.25">
      <c r="A97" s="9" t="s">
        <v>153</v>
      </c>
      <c r="B97" s="8" t="s">
        <v>271</v>
      </c>
      <c r="C97" s="146">
        <v>1</v>
      </c>
      <c r="D97" s="160" t="s">
        <v>1144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день",366,IF(D97="раз в неделю",52,IF(D97="раз в месяц",12,IF(D97="раз в квартал",4,IF(D97="раз в год",1,1)))))/1000,2))</f>
        <v>0</v>
      </c>
      <c r="I97" s="150">
        <f>IF(ROUND(IF(D97="работа не выполняется",0,J97*('план 0'!$I$9-'план 0'!$H$9)),2)&lt;0,0,ROUND(IF(D97="работа не выполняется",0,J97*('план 0'!$I$9-'план 0'!$H$9)),2))</f>
        <v>0</v>
      </c>
      <c r="J97" s="203"/>
    </row>
    <row r="98" spans="1:10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  <c r="J98" s="203"/>
    </row>
    <row r="99" spans="1:10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5.83</v>
      </c>
      <c r="I99" s="150"/>
      <c r="J99" s="203"/>
    </row>
    <row r="100" spans="1:10" ht="72" x14ac:dyDescent="0.25">
      <c r="A100" s="9" t="s">
        <v>156</v>
      </c>
      <c r="B100" s="8" t="s">
        <v>274</v>
      </c>
      <c r="C100" s="146">
        <v>1</v>
      </c>
      <c r="D100" s="160" t="s">
        <v>1144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день",366,IF(D100="раз в неделю",52,IF(D100="раз в месяц",12,IF(D100="раз в квартал",4,IF(D100="раз в год",1,1)))))/1000,2))</f>
        <v>0.34</v>
      </c>
      <c r="I100" s="184">
        <f>IF(ROUND(IF(D100="работа не выполняется",0,J100*('план 0'!$I$9-'план 0'!$H$9)),2)&lt;0,0,ROUND(IF(D100="работа не выполняется",0,J100*('план 0'!$I$9-'план 0'!$H$9)),2))</f>
        <v>0.34</v>
      </c>
      <c r="J100" s="196">
        <f>IF(VLOOKUP($B$6,объемы!$A$5:$FI$286,18,0)&gt;5,0.7%,0.2%)</f>
        <v>2E-3</v>
      </c>
    </row>
    <row r="101" spans="1:10" ht="72" x14ac:dyDescent="0.25">
      <c r="A101" s="9" t="s">
        <v>157</v>
      </c>
      <c r="B101" s="8" t="s">
        <v>275</v>
      </c>
      <c r="C101" s="146">
        <v>1</v>
      </c>
      <c r="D101" s="160" t="s">
        <v>1144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день",366,IF(D101="раз в неделю",52,IF(D101="раз в месяц",12,IF(D101="раз в квартал",4,IF(D101="раз в год",1,1)))))/1000,2))</f>
        <v>3.4</v>
      </c>
      <c r="I101" s="184">
        <f>IF(ROUND(IF(D101="работа не выполняется",0,J101*('план 0'!$I$9-'план 0'!$H$9)),2)&lt;0,0,ROUND(IF(D101="работа не выполняется",0,J101*('план 0'!$I$9-'план 0'!$H$9)),2))</f>
        <v>3.4</v>
      </c>
      <c r="J101" s="196">
        <v>0.02</v>
      </c>
    </row>
    <row r="102" spans="1:10" ht="72" x14ac:dyDescent="0.25">
      <c r="A102" s="9" t="s">
        <v>158</v>
      </c>
      <c r="B102" s="8" t="s">
        <v>276</v>
      </c>
      <c r="C102" s="146">
        <v>1</v>
      </c>
      <c r="D102" s="160" t="s">
        <v>1144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день",366,IF(D102="раз в неделю",52,IF(D102="раз в месяц",12,IF(D102="раз в квартал",4,IF(D102="раз в год",1,1)))))/1000,2))</f>
        <v>2.09</v>
      </c>
      <c r="I102" s="184">
        <f>IF(ROUND(IF(D102="работа не выполняется",0,J102*('план 0'!$I$9-'план 0'!$H$9)),2)&lt;0,0,ROUND(IF(D102="работа не выполняется",0,J102*('план 0'!$I$9-'план 0'!$H$9)),2))</f>
        <v>2.09</v>
      </c>
      <c r="J102" s="196">
        <v>1.23E-2</v>
      </c>
    </row>
    <row r="103" spans="1:10" ht="60" customHeight="1" x14ac:dyDescent="0.25">
      <c r="A103" s="9" t="s">
        <v>159</v>
      </c>
      <c r="B103" s="8" t="s">
        <v>59</v>
      </c>
      <c r="C103" s="146">
        <v>1</v>
      </c>
      <c r="D103" s="160" t="s">
        <v>1144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день",366,IF(D103="раз в неделю",52,IF(D103="раз в месяц",12,IF(D103="раз в квартал",4,IF(D103="раз в год",1,1)))))/1000,2))</f>
        <v>0</v>
      </c>
      <c r="I103" s="208">
        <f>IF(ROUND(IF(D103="работа не выполняется",0,J103*('план 0'!$I$9-'план 0'!$H$9)),2)&lt;0,0,ROUND(IF(D103="работа не выполняется",0,J103*('план 0'!$I$9-'план 0'!$H$9)),2))</f>
        <v>0</v>
      </c>
      <c r="J103" s="209"/>
    </row>
    <row r="104" spans="1:10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  <c r="J104" s="203"/>
    </row>
    <row r="105" spans="1:10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/>
      <c r="G105" s="148"/>
      <c r="H105" s="148">
        <f t="shared" ref="H105:H108" si="7">IF(E105="КХ",I105,ROUND(F105*G105*IF(OR(D105="раз в день",D105="раз в неделю",D105="раз в месяц",D105="раз в квартал",D105="раз в год"),C105,1)*IF(D105="раз в день",366,IF(D105="раз в неделю",52,IF(D105="раз в месяц",12,IF(D105="раз в квартал",4,IF(D105="раз в год",1,1)))))/1000,2))</f>
        <v>0</v>
      </c>
      <c r="I105" s="150">
        <f>IF(ROUND(IF(D105="работа не выполняется",0,J105*('план 0'!$I$9-'план 0'!$H$9)),2)&lt;0,0,ROUND(IF(D105="работа не выполняется",0,J105*('план 0'!$I$9-'план 0'!$H$9)),2))</f>
        <v>0.15</v>
      </c>
      <c r="J105" s="203">
        <v>8.9999999999999998E-4</v>
      </c>
    </row>
    <row r="106" spans="1:10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/>
      <c r="G106" s="148"/>
      <c r="H106" s="148">
        <f t="shared" si="7"/>
        <v>0</v>
      </c>
      <c r="I106" s="150">
        <f>IF(ROUND(IF(D106="работа не выполняется",0,J106*('план 0'!$I$9-'план 0'!$H$9)),2)&lt;0,0,ROUND(IF(D106="работа не выполняется",0,J106*('план 0'!$I$9-'план 0'!$H$9)),2))</f>
        <v>0.2</v>
      </c>
      <c r="J106" s="203">
        <v>1.1999999999999999E-3</v>
      </c>
    </row>
    <row r="107" spans="1:10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/>
      <c r="G107" s="148"/>
      <c r="H107" s="148">
        <f t="shared" si="7"/>
        <v>0</v>
      </c>
      <c r="I107" s="150">
        <f>IF(ROUND(IF(D107="работа не выполняется",0,J107*('план 0'!$I$9-'план 0'!$H$9)),2)&lt;0,0,ROUND(IF(D107="работа не выполняется",0,J107*('план 0'!$I$9-'план 0'!$H$9)),2))</f>
        <v>0.2</v>
      </c>
      <c r="J107" s="203">
        <v>1.1999999999999999E-3</v>
      </c>
    </row>
    <row r="108" spans="1:10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/>
      <c r="G108" s="148"/>
      <c r="H108" s="148">
        <f t="shared" si="7"/>
        <v>0</v>
      </c>
      <c r="I108" s="150">
        <f>IF(ROUND(IF(D108="работа не выполняется",0,J108*('план 0'!$I$9-'план 0'!$H$9)),2)&lt;0,0,ROUND(IF(D108="работа не выполняется",0,J108*('план 0'!$I$9-'план 0'!$H$9)),2))</f>
        <v>0</v>
      </c>
      <c r="J108" s="203"/>
    </row>
    <row r="109" spans="1:10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  <c r="J109" s="203"/>
    </row>
    <row r="110" spans="1:10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113.85</v>
      </c>
      <c r="I110" s="150"/>
      <c r="J110" s="203"/>
    </row>
    <row r="111" spans="1:10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8">IF(E111="КХ",I111,ROUND(F111*G111*IF(OR(D111="раз в день",D111="раз в неделю",D111="раз в месяц",D111="раз в квартал",D111="раз в год"),C111,1)*IF(D111="раз в день",366,IF(D111="раз в неделю",52,IF(D111="раз в месяц",12,IF(D111="раз в квартал",4,IF(D111="раз в год",1,1)))))/1000,2))</f>
        <v>0.02</v>
      </c>
      <c r="I111" s="184">
        <f>IF(ROUND(IF(D111="работа не выполняется",0,J111*('план 0'!$I$9-'план 0'!$H$9)),2)&lt;0,0,ROUND(IF(D111="работа не выполняется",0,J111*('план 0'!$I$9-'план 0'!$H$9)),2))</f>
        <v>0.02</v>
      </c>
      <c r="J111" s="196">
        <v>1.2E-4</v>
      </c>
    </row>
    <row r="112" spans="1:10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8"/>
        <v>25.49</v>
      </c>
      <c r="I112" s="184">
        <f>IF(ROUND(IF(D112="работа не выполняется",0,J112*('план 0'!$I$9-'план 0'!$H$9)),2)&lt;0,0,ROUND(IF(D112="работа не выполняется",0,J112*('план 0'!$I$9-'план 0'!$H$9)),2))</f>
        <v>25.49</v>
      </c>
      <c r="J112" s="196">
        <v>0.15</v>
      </c>
    </row>
    <row r="113" spans="1:10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8"/>
        <v>0.15</v>
      </c>
      <c r="I113" s="184">
        <f>IF(ROUND(IF(D113="работа не выполняется",0,J113*('план 0'!$I$9-'план 0'!$H$9)),2)&lt;0,0,ROUND(IF(D113="работа не выполняется",0,J113*('план 0'!$I$9-'план 0'!$H$9)),2))</f>
        <v>0.15</v>
      </c>
      <c r="J113" s="196">
        <v>8.9999999999999998E-4</v>
      </c>
    </row>
    <row r="114" spans="1:10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8"/>
        <v>0</v>
      </c>
      <c r="I114" s="150"/>
      <c r="J114" s="203"/>
    </row>
    <row r="115" spans="1:10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8"/>
        <v>0</v>
      </c>
      <c r="I115" s="184"/>
      <c r="J115" s="196"/>
    </row>
    <row r="116" spans="1:10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8"/>
        <v>0</v>
      </c>
      <c r="I116" s="150">
        <f>IF(ROUND(IF(D116="работа не выполняется",0,J116*('план 0'!$I$9-'план 0'!$H$9)),2)&lt;0,0,ROUND(IF(D116="работа не выполняется",0,J116*('план 0'!$I$9-'план 0'!$H$9)),2))</f>
        <v>0</v>
      </c>
      <c r="J116" s="203"/>
    </row>
    <row r="117" spans="1:10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8"/>
        <v>0</v>
      </c>
      <c r="I117" s="150">
        <f>IF(ROUND(IF(D117="работа не выполняется",0,J117*('план 0'!$I$9-'план 0'!$H$9)),2)&lt;0,0,ROUND(IF(D117="работа не выполняется",0,J117*('план 0'!$I$9-'план 0'!$H$9)),2))</f>
        <v>0</v>
      </c>
      <c r="J117" s="203"/>
    </row>
    <row r="118" spans="1:10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8"/>
        <v>0</v>
      </c>
      <c r="I118" s="150">
        <f>IF(ROUND(IF(D118="работа не выполняется",0,J118*('план 0'!$I$9-'план 0'!$H$9)),2)&lt;0,0,ROUND(IF(D118="работа не выполняется",0,J118*('план 0'!$I$9-'план 0'!$H$9)),2))</f>
        <v>0</v>
      </c>
      <c r="J118" s="203"/>
    </row>
    <row r="119" spans="1:10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8"/>
        <v>0</v>
      </c>
      <c r="I119" s="150"/>
      <c r="J119" s="203"/>
    </row>
    <row r="120" spans="1:10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  <c r="J120" s="203"/>
    </row>
    <row r="121" spans="1:10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>
        <f>IF(ROUND(IF(D121="работа не выполняется",0,J121*('план 0'!$I$9-'план 0'!$H$9)),2)&lt;0,0,ROUND(IF(D121="работа не выполняется",0,J121*('план 0'!$I$9-'план 0'!$H$9)),2))</f>
        <v>0</v>
      </c>
      <c r="J121" s="203"/>
    </row>
    <row r="122" spans="1:10" ht="75" x14ac:dyDescent="0.25">
      <c r="A122" s="9" t="s">
        <v>177</v>
      </c>
      <c r="B122" s="8" t="s">
        <v>286</v>
      </c>
      <c r="C122" s="146">
        <v>1</v>
      </c>
      <c r="D122" s="160" t="s">
        <v>1120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>
        <f>IF(ROUND(IF(D122="работа не выполняется",0,J122*('план 0'!$I$9-'план 0'!$H$9)),2)&lt;0,0,ROUND(IF(D122="работа не выполняется",0,J122*('план 0'!$I$9-'план 0'!$H$9)),2))</f>
        <v>0</v>
      </c>
      <c r="J122" s="203"/>
    </row>
    <row r="123" spans="1:10" ht="60" x14ac:dyDescent="0.25">
      <c r="A123" s="9" t="s">
        <v>178</v>
      </c>
      <c r="B123" s="8" t="s">
        <v>287</v>
      </c>
      <c r="C123" s="146"/>
      <c r="D123" s="160" t="s">
        <v>1131</v>
      </c>
      <c r="E123" s="11"/>
      <c r="F123" s="148"/>
      <c r="G123" s="148"/>
      <c r="H123" s="148">
        <v>0</v>
      </c>
      <c r="I123" s="150">
        <f>IF(ROUND(IF(D123="работа не выполняется",0,J123*('план 0'!$I$9-'план 0'!$H$9)),2)&lt;0,0,ROUND(IF(D123="работа не выполняется",0,J123*('план 0'!$I$9-'план 0'!$H$9)),2))</f>
        <v>0</v>
      </c>
      <c r="J123" s="203"/>
    </row>
    <row r="124" spans="1:10" ht="60" x14ac:dyDescent="0.25">
      <c r="A124" s="9" t="s">
        <v>179</v>
      </c>
      <c r="B124" s="8" t="s">
        <v>288</v>
      </c>
      <c r="C124" s="146"/>
      <c r="D124" s="160" t="s">
        <v>1131</v>
      </c>
      <c r="E124" s="11"/>
      <c r="F124" s="148"/>
      <c r="G124" s="148"/>
      <c r="H124" s="148">
        <v>0</v>
      </c>
      <c r="I124" s="150">
        <f>IF(ROUND(IF(D124="работа не выполняется",0,J124*('план 0'!$I$9-'план 0'!$H$9)),2)&lt;0,0,ROUND(IF(D124="работа не выполняется",0,J124*('план 0'!$I$9-'план 0'!$H$9)),2))</f>
        <v>0</v>
      </c>
      <c r="J124" s="203"/>
    </row>
    <row r="125" spans="1:10" ht="24" x14ac:dyDescent="0.25">
      <c r="A125" s="9" t="s">
        <v>180</v>
      </c>
      <c r="B125" s="8" t="s">
        <v>70</v>
      </c>
      <c r="C125" s="146"/>
      <c r="D125" s="160" t="s">
        <v>1131</v>
      </c>
      <c r="E125" s="11"/>
      <c r="F125" s="148"/>
      <c r="G125" s="148"/>
      <c r="H125" s="148">
        <v>0</v>
      </c>
      <c r="I125" s="150">
        <f>IF(ROUND(IF(D125="работа не выполняется",0,J125*('план 0'!$I$9-'план 0'!$H$9)),2)&lt;0,0,ROUND(IF(D125="работа не выполняется",0,J125*('план 0'!$I$9-'план 0'!$H$9)),2))</f>
        <v>0</v>
      </c>
      <c r="J125" s="203"/>
    </row>
    <row r="126" spans="1:10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9">IF(E126="КХ",I126,ROUND(F126*G126*IF(OR(D126="раз в день",D126="раз в неделю",D126="раз в месяц",D126="раз в квартал",D126="раз в год"),C126,1)*IF(D126="раз в день",366,IF(D126="раз в неделю",52,IF(D126="раз в месяц",12,IF(D126="раз в квартал",4,IF(D126="раз в год",1,1)))))/1000,2))</f>
        <v>27.19</v>
      </c>
      <c r="I126" s="150">
        <f>IF(ROUND(IF(D126="работа не выполняется",0,J126*('план 0'!$I$9-'план 0'!$H$9)),2)&lt;0,0,ROUND(IF(D126="работа не выполняется",0,J126*('план 0'!$I$9-'план 0'!$H$9)),2))</f>
        <v>27.19</v>
      </c>
      <c r="J126" s="203">
        <v>0.16</v>
      </c>
    </row>
    <row r="127" spans="1:10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9"/>
        <v>16.739999999999998</v>
      </c>
      <c r="I127" s="150">
        <f>IF(ROUND(IF(D127="работа не выполняется",0,J127*('план 0'!$I$9-'план 0'!$H$9)),2)&lt;0,0,ROUND(IF(D127="работа не выполняется",0,J127*('план 0'!$I$9-'план 0'!$H$9)),2))</f>
        <v>16.739999999999998</v>
      </c>
      <c r="J127" s="203">
        <v>9.8500000000000004E-2</v>
      </c>
    </row>
    <row r="128" spans="1:10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9"/>
        <v>16.18</v>
      </c>
      <c r="I128" s="150">
        <f>IF(ROUND(IF(D128="работа не выполняется",0,J128*('план 0'!$I$9-'план 0'!$H$9)),2)&lt;0,0,ROUND(IF(D128="работа не выполняется",0,J128*('план 0'!$I$9-'план 0'!$H$9)),2))</f>
        <v>16.18</v>
      </c>
      <c r="J128" s="203">
        <v>9.5200000000000007E-2</v>
      </c>
    </row>
    <row r="129" spans="1:10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9"/>
        <v>15.16</v>
      </c>
      <c r="I129" s="150">
        <f>IF(ROUND(IF(D129="работа не выполняется",0,J129*('план 0'!$I$9-'план 0'!$H$9)),2)&lt;0,0,ROUND(IF(D129="работа не выполняется",0,J129*('план 0'!$I$9-'план 0'!$H$9)),2))</f>
        <v>15.16</v>
      </c>
      <c r="J129" s="203">
        <v>8.9200000000000002E-2</v>
      </c>
    </row>
    <row r="130" spans="1:10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>IF(E130="КХ",I130,ROUND(F130*G130*IF(OR(D130="раз в день",D130="раз в неделю",D130="раз в месяц",D130="раз в квартал",D130="раз в год"),C130,1)*IF(D130="раз в день",366,IF(D130="раз в неделю",52,IF(D130="раз в месяц",12,IF(D130="раз в квартал",4,IF(D130="раз в год",1,1)))))/1000,2))</f>
        <v>8.7200000000000006</v>
      </c>
      <c r="I130" s="150">
        <f>IF(ROUND(IF(D130="работа не выполняется",0,J130*('план 0'!$I$9-'план 0'!$H$9)),2)&lt;0,0,ROUND(IF(D130="работа не выполняется",0,J130*('план 0'!$I$9-'план 0'!$H$9)),2))</f>
        <v>8.7200000000000006</v>
      </c>
      <c r="J130" s="203">
        <v>5.1299999999999998E-2</v>
      </c>
    </row>
    <row r="131" spans="1:10" ht="30" x14ac:dyDescent="0.25">
      <c r="A131" s="9" t="s">
        <v>186</v>
      </c>
      <c r="B131" s="8" t="s">
        <v>79</v>
      </c>
      <c r="C131" s="146"/>
      <c r="D131" s="160" t="s">
        <v>1131</v>
      </c>
      <c r="E131" s="11"/>
      <c r="F131" s="148"/>
      <c r="G131" s="148"/>
      <c r="H131" s="148">
        <f t="shared" si="9"/>
        <v>0</v>
      </c>
      <c r="I131" s="150"/>
      <c r="J131" s="203"/>
    </row>
    <row r="132" spans="1:10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9"/>
        <v>0</v>
      </c>
      <c r="I132" s="195">
        <f>ROUND(VLOOKUP(B6,смета!$A$4:$AE$283,21,0)/1000,2)</f>
        <v>0</v>
      </c>
      <c r="J132" s="205"/>
    </row>
    <row r="133" spans="1:10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9"/>
        <v>0</v>
      </c>
      <c r="I133" s="195">
        <f>ROUND(VLOOKUP(B6,смета!$A$4:$AE$283,20,0)/1000,2)</f>
        <v>0</v>
      </c>
      <c r="J133" s="205"/>
    </row>
    <row r="134" spans="1:10" ht="30" x14ac:dyDescent="0.25">
      <c r="A134" s="9" t="s">
        <v>189</v>
      </c>
      <c r="B134" s="8" t="s">
        <v>82</v>
      </c>
      <c r="C134" s="146"/>
      <c r="D134" s="160" t="s">
        <v>1131</v>
      </c>
      <c r="E134" s="11"/>
      <c r="F134" s="148"/>
      <c r="G134" s="148"/>
      <c r="H134" s="148">
        <v>0</v>
      </c>
      <c r="I134" s="150"/>
      <c r="J134" s="203"/>
    </row>
    <row r="135" spans="1:10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  <c r="J135" s="203"/>
    </row>
    <row r="136" spans="1:10" ht="30" x14ac:dyDescent="0.25">
      <c r="A136" s="9" t="s">
        <v>339</v>
      </c>
      <c r="B136" s="8" t="s">
        <v>84</v>
      </c>
      <c r="C136" s="146"/>
      <c r="D136" s="160" t="s">
        <v>1131</v>
      </c>
      <c r="E136" s="11"/>
      <c r="F136" s="148"/>
      <c r="G136" s="148"/>
      <c r="H136" s="148">
        <v>0</v>
      </c>
      <c r="I136" s="150"/>
      <c r="J136" s="203"/>
    </row>
    <row r="137" spans="1:10" ht="60" x14ac:dyDescent="0.25">
      <c r="A137" s="9" t="s">
        <v>340</v>
      </c>
      <c r="B137" s="8" t="s">
        <v>85</v>
      </c>
      <c r="C137" s="146"/>
      <c r="D137" s="160" t="s">
        <v>1142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день",366,IF(D137="раз в неделю",52,IF(D137="раз в месяц",12,IF(D137="раз в квартал",4,IF(D137="раз в год",1,1)))))/1000,2))</f>
        <v>0</v>
      </c>
      <c r="I137" s="184"/>
      <c r="J137" s="196"/>
    </row>
    <row r="138" spans="1:10" ht="45" x14ac:dyDescent="0.25">
      <c r="A138" s="9" t="s">
        <v>341</v>
      </c>
      <c r="B138" s="8" t="s">
        <v>86</v>
      </c>
      <c r="C138" s="146"/>
      <c r="D138" s="160" t="s">
        <v>1142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день",366,IF(D138="раз в неделю",52,IF(D138="раз в месяц",12,IF(D138="раз в квартал",4,IF(D138="раз в год",1,1)))))/1000,2))</f>
        <v>0</v>
      </c>
      <c r="I138" s="150">
        <f>IF(ROUND(IF(D138="работа не выполняется",0,J138*('план 0'!$I$9-'план 0'!$H$9)),2)&lt;0,0,ROUND(IF(D138="работа не выполняется",0,J138*('план 0'!$I$9-'план 0'!$H$9)),2))</f>
        <v>0</v>
      </c>
      <c r="J138" s="203"/>
    </row>
    <row r="139" spans="1:10" ht="105" x14ac:dyDescent="0.25">
      <c r="A139" s="9" t="s">
        <v>342</v>
      </c>
      <c r="B139" s="8" t="s">
        <v>294</v>
      </c>
      <c r="C139" s="146"/>
      <c r="D139" s="188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  <c r="J139" s="203"/>
    </row>
    <row r="140" spans="1:10" ht="45" x14ac:dyDescent="0.25">
      <c r="A140" s="9" t="s">
        <v>343</v>
      </c>
      <c r="B140" s="8" t="s">
        <v>295</v>
      </c>
      <c r="C140" s="146"/>
      <c r="D140" s="188"/>
      <c r="E140" s="142"/>
      <c r="F140" s="142"/>
      <c r="G140" s="143"/>
      <c r="H140" s="157">
        <f>H141+H142+H143+H144+H145+H146+H147+H148+H149+H150+H151</f>
        <v>0</v>
      </c>
      <c r="I140" s="150"/>
      <c r="J140" s="203"/>
    </row>
    <row r="141" spans="1:10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50" si="10">IF(E141="КХ",I141,ROUND(F141*G141*IF(OR(D141="раз в день",D141="раз в неделю",D141="раз в месяц",D141="раз в квартал",D141="раз в год"),C141,1)*IF(D141="раз в день",366,IF(D141="раз в неделю",52,IF(D141="раз в месяц",12,IF(D141="раз в квартал",4,IF(D141="раз в год",1,1)))))/1000,2))</f>
        <v>0</v>
      </c>
      <c r="I141" s="184">
        <f>IF(ROUND(IF(D141="работа не выполняется",0,J141*('план 0'!$I$9-'план 0'!$H$9)),2)&lt;0,0,ROUND(IF(D141="работа не выполняется",0,J141*('план 0'!$I$9-'план 0'!$H$9)),2))</f>
        <v>0</v>
      </c>
      <c r="J141" s="196"/>
    </row>
    <row r="142" spans="1:10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10"/>
        <v>0</v>
      </c>
      <c r="I142" s="184">
        <f>IF(ROUND(IF(D142="работа не выполняется",0,J142*('план 0'!$I$9-'план 0'!$H$9)),2)&lt;0,0,ROUND(IF(D142="работа не выполняется",0,J142*('план 0'!$I$9-'план 0'!$H$9)),2))</f>
        <v>0</v>
      </c>
      <c r="J142" s="196">
        <v>5.0000000000000001E-4</v>
      </c>
    </row>
    <row r="143" spans="1:10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10"/>
        <v>0</v>
      </c>
      <c r="I143" s="195">
        <f>ROUND(VLOOKUP(B6,смета!$A$4:$AE$283,10,0)/1000,2)</f>
        <v>0</v>
      </c>
      <c r="J143" s="205"/>
    </row>
    <row r="144" spans="1:10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IF(F144&gt;0,IF(VLOOKUP($B$6,объемы!$A$5:$FI$286,18,0)&gt;5,расценки!F187,0),0)</f>
        <v>0</v>
      </c>
      <c r="H144" s="148">
        <f t="shared" si="10"/>
        <v>0</v>
      </c>
      <c r="I144" s="150"/>
      <c r="J144" s="203"/>
    </row>
    <row r="145" spans="1:10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5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IF(F145&gt;0,IF(VLOOKUP($B$6,объемы!$A$5:$FI$286,150,0)="Переносной",расценки!F189,расценки!F188),0)</f>
        <v>0</v>
      </c>
      <c r="H145" s="148">
        <f t="shared" si="10"/>
        <v>0</v>
      </c>
      <c r="I145" s="150"/>
      <c r="J145" s="203"/>
    </row>
    <row r="146" spans="1:10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выполняется","","КХ")</f>
        <v/>
      </c>
      <c r="F146" s="148"/>
      <c r="G146" s="148"/>
      <c r="H146" s="148">
        <f t="shared" si="10"/>
        <v>0</v>
      </c>
      <c r="I146" s="184">
        <f>IF(ROUND(IF(D146="работа не выполняется",0,J146*('план 0'!$I$9-'план 0'!$H$9)),2)&lt;0,0,ROUND(IF(D146="работа не выполняется",0,J146*('план 0'!$I$9-'план 0'!$H$9)),2))</f>
        <v>0</v>
      </c>
      <c r="J146" s="196">
        <v>1.1299999999999999E-2</v>
      </c>
    </row>
    <row r="147" spans="1:10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выполняется",0,VLOOKUP($B$6,объемы!$A$5:$FI$286,90,0))</f>
        <v>0</v>
      </c>
      <c r="G147" s="148">
        <f>IFERROR(ROUND(I147*1000/F147,2),0)</f>
        <v>0</v>
      </c>
      <c r="H147" s="148">
        <f t="shared" si="10"/>
        <v>0</v>
      </c>
      <c r="I147" s="184">
        <f>IF(ROUND(IF(D147="работа не выполняется",0,J147*('план 0'!$I$9-'план 0'!$H$9)),2)&lt;0,0,ROUND(IF(D147="работа не выполняется",0,J147*('план 0'!$I$9-'план 0'!$H$9)),2))</f>
        <v>0</v>
      </c>
      <c r="J147" s="196">
        <v>2.3599999999999999E-2</v>
      </c>
    </row>
    <row r="148" spans="1:10" ht="24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5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IF(F148&gt;0,IF(VLOOKUP($B$6,объемы!$A$5:$FI$286,150,0)="Переносной",расценки!F197,расценки!F196),0)</f>
        <v>0</v>
      </c>
      <c r="H148" s="148">
        <f t="shared" si="10"/>
        <v>0</v>
      </c>
      <c r="I148" s="150"/>
      <c r="J148" s="203"/>
    </row>
    <row r="149" spans="1:10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10"/>
        <v>0</v>
      </c>
      <c r="I149" s="184">
        <f>IF(ROUND(IF(D149="работа не выполняется",0,J149*('план 0'!$I$9-'план 0'!$H$9)),2)&lt;0,0,ROUND(IF(D149="работа не выполняется",0,J149*('план 0'!$I$9-'план 0'!$H$9)),2))</f>
        <v>0</v>
      </c>
      <c r="J149" s="196">
        <v>2.5000000000000001E-3</v>
      </c>
    </row>
    <row r="150" spans="1:10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 t="shared" si="10"/>
        <v>0</v>
      </c>
      <c r="I150" s="184">
        <f>IF(ROUND(IF(D150="работа не выполняется",0,J150*('план 0'!$I$9-'план 0'!$H$9)),2)&lt;0,0,ROUND(IF(D150="работа не выполняется",0,J150*('план 0'!$I$9-'план 0'!$H$9)),2))</f>
        <v>0</v>
      </c>
      <c r="J150" s="196">
        <v>6.4999999999999997E-3</v>
      </c>
    </row>
    <row r="151" spans="1:10" ht="45" x14ac:dyDescent="0.25">
      <c r="A151" s="9" t="s">
        <v>353</v>
      </c>
      <c r="B151" s="8" t="s">
        <v>297</v>
      </c>
      <c r="C151" s="146"/>
      <c r="D151" s="188"/>
      <c r="E151" s="142"/>
      <c r="F151" s="142"/>
      <c r="G151" s="143"/>
      <c r="H151" s="148">
        <v>0</v>
      </c>
      <c r="I151" s="150"/>
      <c r="J151" s="203"/>
    </row>
    <row r="152" spans="1:10" ht="45" x14ac:dyDescent="0.25">
      <c r="A152" s="9" t="s">
        <v>191</v>
      </c>
      <c r="B152" s="8" t="s">
        <v>87</v>
      </c>
      <c r="C152" s="146"/>
      <c r="D152" s="188"/>
      <c r="E152" s="142"/>
      <c r="F152" s="142"/>
      <c r="G152" s="143"/>
      <c r="H152" s="157">
        <f>H153+H154+H155</f>
        <v>0</v>
      </c>
      <c r="I152" s="150"/>
      <c r="J152" s="203"/>
    </row>
    <row r="153" spans="1:10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5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день",366,IF(D153="раз в неделю",52,IF(D153="раз в месяц",12,IF(D153="раз в квартал",4,IF(D153="раз в год",1,1)))))/1000,2))</f>
        <v>0</v>
      </c>
      <c r="I153" s="195">
        <f>ROUND(VLOOKUP(B6,смета!$A$4:$AE$283,12,0)/1000,2)</f>
        <v>0</v>
      </c>
      <c r="J153" s="205"/>
    </row>
    <row r="154" spans="1:10" ht="60" x14ac:dyDescent="0.25">
      <c r="A154" s="9" t="s">
        <v>193</v>
      </c>
      <c r="B154" s="8" t="s">
        <v>298</v>
      </c>
      <c r="C154" s="146"/>
      <c r="D154" s="160" t="s">
        <v>1131</v>
      </c>
      <c r="E154" s="11"/>
      <c r="F154" s="148"/>
      <c r="G154" s="148"/>
      <c r="H154" s="148">
        <v>0</v>
      </c>
      <c r="I154" s="150"/>
      <c r="J154" s="203"/>
    </row>
    <row r="155" spans="1:10" ht="45" x14ac:dyDescent="0.25">
      <c r="A155" s="9" t="s">
        <v>194</v>
      </c>
      <c r="B155" s="8" t="s">
        <v>354</v>
      </c>
      <c r="C155" s="146"/>
      <c r="D155" s="188"/>
      <c r="E155" s="142"/>
      <c r="F155" s="142"/>
      <c r="G155" s="143"/>
      <c r="H155" s="148">
        <v>0</v>
      </c>
      <c r="I155" s="150"/>
      <c r="J155" s="203"/>
    </row>
    <row r="156" spans="1:10" ht="45" x14ac:dyDescent="0.25">
      <c r="A156" s="9" t="s">
        <v>195</v>
      </c>
      <c r="B156" s="8" t="s">
        <v>89</v>
      </c>
      <c r="C156" s="146"/>
      <c r="D156" s="188"/>
      <c r="E156" s="142"/>
      <c r="F156" s="142"/>
      <c r="G156" s="143"/>
      <c r="H156" s="157">
        <f>H157+H158+H159+H160</f>
        <v>0</v>
      </c>
      <c r="I156" s="150"/>
      <c r="J156" s="203"/>
    </row>
    <row r="157" spans="1:10" ht="45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  <c r="J157" s="203"/>
    </row>
    <row r="158" spans="1:10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  <c r="J158" s="203"/>
    </row>
    <row r="159" spans="1:10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день",366,IF(D159="раз в неделю",52,IF(D159="раз в месяц",12,IF(D159="раз в квартал",4,IF(D159="раз в год",1,1)))))/1000,2))</f>
        <v>0</v>
      </c>
      <c r="I159" s="150"/>
      <c r="J159" s="203"/>
    </row>
    <row r="160" spans="1:10" ht="45" x14ac:dyDescent="0.25">
      <c r="A160" s="9" t="s">
        <v>355</v>
      </c>
      <c r="B160" s="8" t="s">
        <v>301</v>
      </c>
      <c r="C160" s="146"/>
      <c r="D160" s="188"/>
      <c r="E160" s="142"/>
      <c r="F160" s="142"/>
      <c r="G160" s="143"/>
      <c r="H160" s="148">
        <v>0</v>
      </c>
      <c r="I160" s="150"/>
      <c r="J160" s="203"/>
    </row>
    <row r="161" spans="1:10" ht="30" x14ac:dyDescent="0.25">
      <c r="A161" s="9" t="s">
        <v>199</v>
      </c>
      <c r="B161" s="8" t="s">
        <v>302</v>
      </c>
      <c r="C161" s="146"/>
      <c r="D161" s="188"/>
      <c r="E161" s="142"/>
      <c r="F161" s="142"/>
      <c r="G161" s="143"/>
      <c r="H161" s="157">
        <f>H162+H163+H164+H165</f>
        <v>17.14</v>
      </c>
      <c r="I161" s="150"/>
      <c r="J161" s="203"/>
    </row>
    <row r="162" spans="1:10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1120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17.14</v>
      </c>
      <c r="I162" s="150">
        <f>IF(ROUND(IF(D162="работа не выполняется",0,J162*('план 0'!$I$9-'план 0'!$H$9)),2)&lt;0,0,ROUND(IF(D162="работа не выполняется",0,J162*('план 0'!$I$9-'план 0'!$H$9)),2))</f>
        <v>0</v>
      </c>
      <c r="J162" s="203"/>
    </row>
    <row r="163" spans="1:10" ht="30" x14ac:dyDescent="0.25">
      <c r="A163" s="9" t="s">
        <v>201</v>
      </c>
      <c r="B163" s="8" t="s">
        <v>92</v>
      </c>
      <c r="C163" s="146"/>
      <c r="D163" s="160" t="s">
        <v>1131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  <c r="J163" s="203"/>
    </row>
    <row r="164" spans="1:10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день",366,IF(D164="раз в неделю",52,IF(D164="раз в месяц",12,IF(D164="раз в квартал",4,IF(D164="раз в год",1,1)))))/1000,2))</f>
        <v>0</v>
      </c>
      <c r="I164" s="150"/>
      <c r="J164" s="203"/>
    </row>
    <row r="165" spans="1:10" ht="30" x14ac:dyDescent="0.25">
      <c r="A165" s="9" t="s">
        <v>357</v>
      </c>
      <c r="B165" s="8" t="s">
        <v>303</v>
      </c>
      <c r="C165" s="146"/>
      <c r="D165" s="188"/>
      <c r="E165" s="142"/>
      <c r="F165" s="142"/>
      <c r="G165" s="143"/>
      <c r="H165" s="148">
        <v>0</v>
      </c>
      <c r="I165" s="150"/>
      <c r="J165" s="203"/>
    </row>
    <row r="166" spans="1:10" ht="60" x14ac:dyDescent="0.25">
      <c r="A166" s="9" t="s">
        <v>202</v>
      </c>
      <c r="B166" s="8" t="s">
        <v>94</v>
      </c>
      <c r="C166" s="146"/>
      <c r="D166" s="188"/>
      <c r="E166" s="142"/>
      <c r="F166" s="142"/>
      <c r="G166" s="143"/>
      <c r="H166" s="157">
        <f>H167+H168+H169</f>
        <v>25.34</v>
      </c>
      <c r="I166" s="150"/>
      <c r="J166" s="203"/>
    </row>
    <row r="167" spans="1:10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  <c r="J167" s="203"/>
    </row>
    <row r="168" spans="1:10" ht="75" x14ac:dyDescent="0.25">
      <c r="A168" s="9" t="s">
        <v>204</v>
      </c>
      <c r="B168" s="8" t="s">
        <v>305</v>
      </c>
      <c r="C168" s="146"/>
      <c r="D168" s="160" t="s">
        <v>1131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  <c r="J168" s="203"/>
    </row>
    <row r="169" spans="1:10" ht="60" x14ac:dyDescent="0.25">
      <c r="A169" s="9" t="s">
        <v>358</v>
      </c>
      <c r="B169" s="8" t="s">
        <v>306</v>
      </c>
      <c r="C169" s="146"/>
      <c r="D169" s="188"/>
      <c r="E169" s="142"/>
      <c r="F169" s="142"/>
      <c r="G169" s="143"/>
      <c r="H169" s="148">
        <v>0</v>
      </c>
      <c r="I169" s="150"/>
      <c r="J169" s="203"/>
    </row>
    <row r="170" spans="1:10" ht="60" x14ac:dyDescent="0.25">
      <c r="A170" s="9" t="s">
        <v>205</v>
      </c>
      <c r="B170" s="8" t="s">
        <v>95</v>
      </c>
      <c r="C170" s="146"/>
      <c r="D170" s="188"/>
      <c r="E170" s="142"/>
      <c r="F170" s="142"/>
      <c r="G170" s="143"/>
      <c r="H170" s="157">
        <f>H171+H172+H173</f>
        <v>22.14</v>
      </c>
      <c r="I170" s="150"/>
      <c r="J170" s="203"/>
    </row>
    <row r="171" spans="1:10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10.67</v>
      </c>
      <c r="I171" s="150"/>
      <c r="J171" s="203"/>
    </row>
    <row r="172" spans="1:10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 t="shared" ref="H172" si="11">IF(E172="КХ",I172,ROUND(F172*G172*IF(OR(D172="раз в день",D172="раз в неделю",D172="раз в месяц",D172="раз в квартал",D172="раз в год"),C172,1)*IF(D172="раз в день",366,IF(D172="раз в неделю",52,IF(D172="раз в месяц",12,IF(D172="раз в квартал",4,IF(D172="раз в год",1,1)))))/1000,2))</f>
        <v>11.47</v>
      </c>
      <c r="I172" s="184">
        <f>IF(ROUND(IF(D172="работа не выполняется",0,J172*('план 0'!$I$9-'план 0'!$H$9)),2)&lt;0,0,ROUND(IF(D172="работа не выполняется",0,J172*('план 0'!$I$9-'план 0'!$H$9)),2))</f>
        <v>11.47</v>
      </c>
      <c r="J172" s="196">
        <v>6.7500000000000004E-2</v>
      </c>
    </row>
    <row r="173" spans="1:10" ht="57.75" customHeight="1" x14ac:dyDescent="0.25">
      <c r="A173" s="9" t="s">
        <v>361</v>
      </c>
      <c r="B173" s="8" t="s">
        <v>307</v>
      </c>
      <c r="C173" s="146"/>
      <c r="D173" s="188"/>
      <c r="E173" s="142"/>
      <c r="F173" s="142"/>
      <c r="G173" s="143"/>
      <c r="H173" s="148">
        <v>0</v>
      </c>
      <c r="I173" s="150"/>
      <c r="J173" s="203"/>
    </row>
    <row r="174" spans="1:10" ht="75" x14ac:dyDescent="0.25">
      <c r="A174" s="9" t="s">
        <v>206</v>
      </c>
      <c r="B174" s="8" t="s">
        <v>98</v>
      </c>
      <c r="C174" s="146"/>
      <c r="D174" s="188"/>
      <c r="E174" s="142"/>
      <c r="F174" s="142"/>
      <c r="G174" s="143"/>
      <c r="H174" s="157">
        <f>ROUND(VLOOKUP(B6,смета!$A$4:$AE$283,8,0)/1000,2)</f>
        <v>38.19</v>
      </c>
      <c r="I174" s="150"/>
      <c r="J174" s="203"/>
    </row>
    <row r="175" spans="1:10" ht="30" x14ac:dyDescent="0.25">
      <c r="A175" s="9" t="s">
        <v>207</v>
      </c>
      <c r="B175" s="8" t="s">
        <v>308</v>
      </c>
      <c r="C175" s="146"/>
      <c r="D175" s="188"/>
      <c r="E175" s="142"/>
      <c r="F175" s="142"/>
      <c r="G175" s="143"/>
      <c r="H175" s="157">
        <f>ROUND(VLOOKUP(B6,смета!$A$4:$AE$283,9,0)/1000,2)</f>
        <v>20.96</v>
      </c>
      <c r="I175" s="150"/>
      <c r="J175" s="203"/>
    </row>
    <row r="176" spans="1:10" ht="75" x14ac:dyDescent="0.25">
      <c r="A176" s="9" t="s">
        <v>208</v>
      </c>
      <c r="B176" s="8" t="s">
        <v>309</v>
      </c>
      <c r="C176" s="146"/>
      <c r="D176" s="188"/>
      <c r="E176" s="142"/>
      <c r="F176" s="142"/>
      <c r="G176" s="143"/>
      <c r="H176" s="157">
        <f>H177+H178</f>
        <v>2.21</v>
      </c>
      <c r="I176" s="150"/>
      <c r="J176" s="203"/>
    </row>
    <row r="177" spans="1:10" ht="24" x14ac:dyDescent="0.25">
      <c r="A177" s="9" t="s">
        <v>209</v>
      </c>
      <c r="B177" s="10" t="s">
        <v>99</v>
      </c>
      <c r="C177" s="146"/>
      <c r="D177" s="160" t="s">
        <v>1131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  <c r="J177" s="206"/>
    </row>
    <row r="178" spans="1:10" x14ac:dyDescent="0.25">
      <c r="A178" s="9" t="s">
        <v>210</v>
      </c>
      <c r="B178" s="10" t="s">
        <v>100</v>
      </c>
      <c r="C178" s="146">
        <v>1</v>
      </c>
      <c r="D178" s="160" t="s">
        <v>1104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день",366,IF(D178="раз в неделю",52,IF(D178="раз в месяц",12,IF(D178="раз в квартал",4,IF(D178="раз в год",1,1)))))/1000,2))</f>
        <v>2.21</v>
      </c>
      <c r="I178" s="150"/>
      <c r="J178" s="203"/>
    </row>
    <row r="179" spans="1:10" ht="60" x14ac:dyDescent="0.25">
      <c r="A179" s="9">
        <v>16</v>
      </c>
      <c r="B179" s="8" t="s">
        <v>310</v>
      </c>
      <c r="C179" s="146"/>
      <c r="D179" s="188"/>
      <c r="E179" s="142"/>
      <c r="F179" s="142"/>
      <c r="G179" s="143"/>
      <c r="H179" s="157">
        <f>H180+H181+H182</f>
        <v>10.309999999999999</v>
      </c>
      <c r="I179" s="150"/>
      <c r="J179" s="203"/>
    </row>
    <row r="180" spans="1:10" ht="24" x14ac:dyDescent="0.25">
      <c r="A180" s="9" t="s">
        <v>362</v>
      </c>
      <c r="B180" s="8" t="s">
        <v>101</v>
      </c>
      <c r="C180" s="146"/>
      <c r="D180" s="164" t="s">
        <v>1142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1.51</v>
      </c>
      <c r="I180" s="150"/>
      <c r="J180" s="203"/>
    </row>
    <row r="181" spans="1:10" ht="90" x14ac:dyDescent="0.25">
      <c r="A181" s="9" t="s">
        <v>363</v>
      </c>
      <c r="B181" s="8" t="s">
        <v>102</v>
      </c>
      <c r="C181" s="146"/>
      <c r="D181" s="160" t="s">
        <v>1131</v>
      </c>
      <c r="E181" s="11"/>
      <c r="F181" s="148"/>
      <c r="G181" s="148"/>
      <c r="H181" s="148">
        <v>0</v>
      </c>
      <c r="I181" s="150"/>
      <c r="J181" s="203"/>
    </row>
    <row r="182" spans="1:10" ht="60" x14ac:dyDescent="0.25">
      <c r="A182" s="9" t="s">
        <v>364</v>
      </c>
      <c r="B182" s="8" t="s">
        <v>311</v>
      </c>
      <c r="C182" s="146"/>
      <c r="D182" s="188"/>
      <c r="E182" s="142"/>
      <c r="F182" s="142"/>
      <c r="G182" s="143"/>
      <c r="H182" s="148">
        <f>ROUND(VLOOKUP(B6,смета!$A$4:$AE$283,31,0)/1000,2)+ROUND(VLOOKUP(B6,смета!$A$4:$AE$283,30,0)/1000,2)</f>
        <v>8.7999999999999989</v>
      </c>
      <c r="I182" s="150"/>
      <c r="J182" s="203"/>
    </row>
    <row r="183" spans="1:10" ht="120" x14ac:dyDescent="0.25">
      <c r="A183" s="11">
        <v>17</v>
      </c>
      <c r="B183" s="8" t="s">
        <v>103</v>
      </c>
      <c r="C183" s="146"/>
      <c r="D183" s="188"/>
      <c r="E183" s="142"/>
      <c r="F183" s="142"/>
      <c r="G183" s="143"/>
      <c r="H183" s="148">
        <f>H184+H185+H186+H187+H188+H189+H190+H191+H192+H193+H194</f>
        <v>0</v>
      </c>
      <c r="I183" s="150"/>
      <c r="J183" s="203"/>
    </row>
    <row r="184" spans="1:10" ht="30" x14ac:dyDescent="0.25">
      <c r="A184" s="9" t="s">
        <v>365</v>
      </c>
      <c r="B184" s="8" t="s">
        <v>104</v>
      </c>
      <c r="C184" s="146"/>
      <c r="D184" s="160" t="s">
        <v>1131</v>
      </c>
      <c r="E184" s="11"/>
      <c r="F184" s="148"/>
      <c r="G184" s="148"/>
      <c r="H184" s="148">
        <v>0</v>
      </c>
      <c r="I184" s="152"/>
      <c r="J184" s="206"/>
    </row>
    <row r="185" spans="1:10" ht="24" x14ac:dyDescent="0.25">
      <c r="A185" s="9" t="s">
        <v>366</v>
      </c>
      <c r="B185" s="10" t="s">
        <v>105</v>
      </c>
      <c r="C185" s="146"/>
      <c r="D185" s="160" t="s">
        <v>1131</v>
      </c>
      <c r="E185" s="11"/>
      <c r="F185" s="148"/>
      <c r="G185" s="148"/>
      <c r="H185" s="148">
        <v>0</v>
      </c>
      <c r="I185" s="150"/>
      <c r="J185" s="203"/>
    </row>
    <row r="186" spans="1:10" ht="30" x14ac:dyDescent="0.25">
      <c r="A186" s="9" t="s">
        <v>367</v>
      </c>
      <c r="B186" s="8" t="s">
        <v>106</v>
      </c>
      <c r="C186" s="146"/>
      <c r="D186" s="160" t="s">
        <v>1131</v>
      </c>
      <c r="E186" s="11"/>
      <c r="F186" s="148"/>
      <c r="G186" s="148"/>
      <c r="H186" s="148">
        <v>0</v>
      </c>
      <c r="I186" s="152"/>
      <c r="J186" s="206"/>
    </row>
    <row r="187" spans="1:10" ht="30" x14ac:dyDescent="0.25">
      <c r="A187" s="9" t="s">
        <v>368</v>
      </c>
      <c r="B187" s="8" t="s">
        <v>107</v>
      </c>
      <c r="C187" s="146"/>
      <c r="D187" s="160" t="s">
        <v>1131</v>
      </c>
      <c r="E187" s="11"/>
      <c r="F187" s="148"/>
      <c r="G187" s="148"/>
      <c r="H187" s="148">
        <v>0</v>
      </c>
      <c r="I187" s="150"/>
      <c r="J187" s="203"/>
    </row>
    <row r="188" spans="1:10" ht="24" x14ac:dyDescent="0.25">
      <c r="A188" s="9" t="s">
        <v>369</v>
      </c>
      <c r="B188" s="12" t="s">
        <v>108</v>
      </c>
      <c r="C188" s="146"/>
      <c r="D188" s="160" t="s">
        <v>1131</v>
      </c>
      <c r="E188" s="11"/>
      <c r="F188" s="148"/>
      <c r="G188" s="148"/>
      <c r="H188" s="148">
        <v>0</v>
      </c>
      <c r="I188" s="150"/>
      <c r="J188" s="203"/>
    </row>
    <row r="189" spans="1:10" ht="24" x14ac:dyDescent="0.25">
      <c r="A189" s="9" t="s">
        <v>370</v>
      </c>
      <c r="B189" s="8" t="s">
        <v>109</v>
      </c>
      <c r="C189" s="146"/>
      <c r="D189" s="160" t="s">
        <v>1131</v>
      </c>
      <c r="E189" s="11"/>
      <c r="F189" s="148"/>
      <c r="G189" s="148"/>
      <c r="H189" s="148">
        <v>0</v>
      </c>
      <c r="I189" s="150"/>
      <c r="J189" s="203"/>
    </row>
    <row r="190" spans="1:10" ht="24" x14ac:dyDescent="0.25">
      <c r="A190" s="9" t="s">
        <v>371</v>
      </c>
      <c r="B190" s="8" t="s">
        <v>110</v>
      </c>
      <c r="C190" s="146"/>
      <c r="D190" s="160" t="s">
        <v>1131</v>
      </c>
      <c r="E190" s="11"/>
      <c r="F190" s="148"/>
      <c r="G190" s="148"/>
      <c r="H190" s="148">
        <v>0</v>
      </c>
      <c r="I190" s="152"/>
      <c r="J190" s="206"/>
    </row>
    <row r="191" spans="1:10" ht="45" x14ac:dyDescent="0.25">
      <c r="A191" s="9" t="s">
        <v>372</v>
      </c>
      <c r="B191" s="8" t="s">
        <v>111</v>
      </c>
      <c r="C191" s="146"/>
      <c r="D191" s="160" t="s">
        <v>1131</v>
      </c>
      <c r="E191" s="11"/>
      <c r="F191" s="148"/>
      <c r="G191" s="148"/>
      <c r="H191" s="148">
        <v>0</v>
      </c>
      <c r="I191" s="150"/>
      <c r="J191" s="203"/>
    </row>
    <row r="192" spans="1:10" ht="24" x14ac:dyDescent="0.25">
      <c r="A192" s="9" t="s">
        <v>373</v>
      </c>
      <c r="B192" s="8" t="s">
        <v>112</v>
      </c>
      <c r="C192" s="146"/>
      <c r="D192" s="160" t="s">
        <v>1131</v>
      </c>
      <c r="E192" s="11"/>
      <c r="F192" s="148"/>
      <c r="G192" s="148"/>
      <c r="H192" s="148">
        <v>0</v>
      </c>
      <c r="I192" s="150"/>
      <c r="J192" s="203"/>
    </row>
    <row r="193" spans="1:10" ht="24" x14ac:dyDescent="0.25">
      <c r="A193" s="9" t="s">
        <v>374</v>
      </c>
      <c r="B193" s="8" t="s">
        <v>113</v>
      </c>
      <c r="C193" s="146"/>
      <c r="D193" s="160" t="s">
        <v>1131</v>
      </c>
      <c r="E193" s="11"/>
      <c r="F193" s="148"/>
      <c r="G193" s="148"/>
      <c r="H193" s="148">
        <v>0</v>
      </c>
      <c r="I193" s="150"/>
      <c r="J193" s="203"/>
    </row>
    <row r="194" spans="1:10" ht="120" x14ac:dyDescent="0.25">
      <c r="A194" s="9" t="s">
        <v>375</v>
      </c>
      <c r="B194" s="8" t="s">
        <v>312</v>
      </c>
      <c r="C194" s="146"/>
      <c r="D194" s="160" t="s">
        <v>1131</v>
      </c>
      <c r="E194" s="11"/>
      <c r="F194" s="148"/>
      <c r="G194" s="148"/>
      <c r="H194" s="148">
        <v>0</v>
      </c>
      <c r="I194" s="153"/>
      <c r="J194" s="207"/>
    </row>
  </sheetData>
  <autoFilter ref="A8:J194">
    <filterColumn colId="2" showButton="0"/>
  </autoFilter>
  <mergeCells count="2">
    <mergeCell ref="C8:D8"/>
    <mergeCell ref="A9:G9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194"/>
  <sheetViews>
    <sheetView topLeftCell="A12" zoomScale="70" zoomScaleNormal="70" workbookViewId="0">
      <selection activeCell="G72" sqref="G72"/>
    </sheetView>
  </sheetViews>
  <sheetFormatPr defaultRowHeight="15" x14ac:dyDescent="0.25"/>
  <cols>
    <col min="1" max="1" width="7.28515625" style="3" customWidth="1"/>
    <col min="2" max="2" width="30.140625" style="4" customWidth="1"/>
    <col min="3" max="3" width="5.140625" style="5" customWidth="1"/>
    <col min="4" max="4" width="15.140625" style="158" customWidth="1"/>
    <col min="5" max="5" width="17" style="5" customWidth="1"/>
    <col min="6" max="6" width="18.140625" style="5" customWidth="1"/>
    <col min="7" max="7" width="14.5703125" style="5" customWidth="1"/>
    <col min="8" max="8" width="17.42578125" style="5" customWidth="1"/>
    <col min="9" max="9" width="19.42578125" style="6" customWidth="1"/>
    <col min="10" max="10" width="8.5703125" style="5" customWidth="1"/>
    <col min="11" max="16384" width="9.140625" style="5"/>
  </cols>
  <sheetData>
    <row r="2" spans="1:11" x14ac:dyDescent="0.25">
      <c r="E2" s="130" t="s">
        <v>1099</v>
      </c>
    </row>
    <row r="3" spans="1:11" x14ac:dyDescent="0.25">
      <c r="F3" s="138" t="str">
        <f>'план 1'!F3</f>
        <v>Арх. Власова ул. д. 5 к. 1</v>
      </c>
    </row>
    <row r="4" spans="1:11" ht="56.25" x14ac:dyDescent="0.25">
      <c r="A4" s="2" t="str">
        <f>CONCATENATE("Сведения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",VLOOKUP($B$6,объемы!$A$5:$B$286,2,0))</f>
        <v>Сведения о выполняемых работах (оказываемых услугах) по содержанию и ремонту общего имущества в многоквартирном доме, иных услугах, направленных на достижение целей управления многоквартирным домом: Арх. Власова ул. д. 5 к. 1</v>
      </c>
      <c r="B4" s="2"/>
      <c r="C4" s="2"/>
      <c r="D4" s="2"/>
      <c r="E4" s="2"/>
      <c r="F4" s="2"/>
      <c r="G4" s="2"/>
      <c r="H4" s="2"/>
      <c r="I4" s="136"/>
      <c r="J4" s="137"/>
      <c r="K4" s="137"/>
    </row>
    <row r="5" spans="1:11" ht="18.75" x14ac:dyDescent="0.25">
      <c r="A5" s="2"/>
      <c r="B5" s="131" t="s">
        <v>875</v>
      </c>
      <c r="C5" s="2"/>
      <c r="D5" s="2"/>
      <c r="E5" s="2"/>
      <c r="F5" s="2"/>
      <c r="G5" s="2"/>
      <c r="H5" s="2"/>
      <c r="I5" s="2"/>
    </row>
    <row r="6" spans="1:11" x14ac:dyDescent="0.25">
      <c r="B6" s="139">
        <f>SUMIF(объемы!$B$5:$B$286,$F$3,объемы!$A$5:$A$286)</f>
        <v>4132</v>
      </c>
    </row>
    <row r="7" spans="1:11" s="134" customFormat="1" x14ac:dyDescent="0.25">
      <c r="A7" s="132"/>
      <c r="B7" s="133"/>
      <c r="D7" s="159"/>
      <c r="I7" s="135"/>
    </row>
    <row r="8" spans="1:11" ht="51.75" customHeight="1" x14ac:dyDescent="0.25">
      <c r="A8" s="7" t="s">
        <v>0</v>
      </c>
      <c r="B8" s="8" t="s">
        <v>1</v>
      </c>
      <c r="C8" s="250" t="s">
        <v>2</v>
      </c>
      <c r="D8" s="251"/>
      <c r="E8" s="7" t="s">
        <v>3</v>
      </c>
      <c r="F8" s="7" t="s">
        <v>4</v>
      </c>
      <c r="G8" s="7" t="s">
        <v>5</v>
      </c>
      <c r="H8" s="7" t="s">
        <v>6</v>
      </c>
      <c r="I8" s="149" t="s">
        <v>1102</v>
      </c>
    </row>
    <row r="9" spans="1:11" x14ac:dyDescent="0.25">
      <c r="A9" s="252" t="s">
        <v>7</v>
      </c>
      <c r="B9" s="252"/>
      <c r="C9" s="252"/>
      <c r="D9" s="252"/>
      <c r="E9" s="252"/>
      <c r="F9" s="252"/>
      <c r="G9" s="252"/>
      <c r="H9" s="155">
        <f>H10+H11+H43+H47+H110+H140+H152+H156+H161+H166+H170+H174+H175+H176+H179+H183</f>
        <v>395.2999999999999</v>
      </c>
      <c r="I9" s="183">
        <f>ROUND(VLOOKUP(B6,ПНР!$A$3:$M$284,13,0)/1000,2)</f>
        <v>565.26</v>
      </c>
    </row>
    <row r="10" spans="1:11" ht="30.75" customHeight="1" x14ac:dyDescent="0.25">
      <c r="A10" s="9">
        <v>1</v>
      </c>
      <c r="B10" s="8" t="s">
        <v>22</v>
      </c>
      <c r="C10" s="140"/>
      <c r="D10" s="141"/>
      <c r="E10" s="142"/>
      <c r="F10" s="142"/>
      <c r="G10" s="143"/>
      <c r="H10" s="154">
        <f>ROUND(VLOOKUP(B6,смета!$A$4:$AE$283,6,0)/1000,2)</f>
        <v>131.99</v>
      </c>
      <c r="I10" s="150"/>
    </row>
    <row r="11" spans="1:11" x14ac:dyDescent="0.25">
      <c r="A11" s="9">
        <v>2</v>
      </c>
      <c r="B11" s="16" t="s">
        <v>214</v>
      </c>
      <c r="C11" s="140"/>
      <c r="D11" s="141"/>
      <c r="E11" s="142"/>
      <c r="F11" s="142"/>
      <c r="G11" s="143"/>
      <c r="H11" s="156">
        <f>H12+H13+H14+H15+H16+H17+H20+H21+H32+H36+H39+H40+H41+H42</f>
        <v>133.65</v>
      </c>
      <c r="I11" s="150"/>
    </row>
    <row r="12" spans="1:11" ht="45" x14ac:dyDescent="0.25">
      <c r="A12" s="9" t="s">
        <v>8</v>
      </c>
      <c r="B12" s="8" t="s">
        <v>23</v>
      </c>
      <c r="C12" s="144">
        <v>1</v>
      </c>
      <c r="D12" s="145" t="s">
        <v>853</v>
      </c>
      <c r="E12" s="11" t="str">
        <f>IF(D12="работа не выполняется","","кв. м")</f>
        <v>кв. м</v>
      </c>
      <c r="F12" s="148">
        <f>IF(D12="работа не выполняется",0,VLOOKUP($B$6,объемы!$A$5:$FI$286,43,0))</f>
        <v>121.42</v>
      </c>
      <c r="G12" s="148">
        <f>IF(F12&gt;0,IF(VLOOKUP($B$6,объемы!$A$5:$FI$286,18,0)&gt;5,расценки!F121,расценки!F118),0)</f>
        <v>1.57</v>
      </c>
      <c r="H12" s="148">
        <f>IF(E12="КХ",I12,ROUND(F12*G12*IF(OR(D12="раз в день",D12="раз в неделю",D12="раз в месяц",D12="раз в квартал",D12="раз в год"),C12,1)*IF(D12="раз в день",366,IF(D12="раз в неделю",52,IF(D12="раз в месяц",12,IF(D12="раз в квартал",4,IF(D12="раз в год",1,1)))))/1000,2))</f>
        <v>69.77</v>
      </c>
      <c r="I12" s="151"/>
    </row>
    <row r="13" spans="1:11" ht="45" x14ac:dyDescent="0.25">
      <c r="A13" s="9" t="s">
        <v>9</v>
      </c>
      <c r="B13" s="8" t="s">
        <v>24</v>
      </c>
      <c r="C13" s="146">
        <f>IF(VLOOKUP($B$6,объемы!$A$5:$FI$286,18,0)&gt;5,1,2)</f>
        <v>2</v>
      </c>
      <c r="D13" s="147" t="s">
        <v>1098</v>
      </c>
      <c r="E13" s="11" t="str">
        <f>IF(D13="работа не выполняется","","кв. м")</f>
        <v>кв. м</v>
      </c>
      <c r="F13" s="148">
        <f>IF(D12="работа не выполняется",0,VLOOKUP($B$6,объемы!$A$5:$FI$286,44,0))</f>
        <v>181.57999999999998</v>
      </c>
      <c r="G13" s="148">
        <f>IF(F13&gt;0,IF(VLOOKUP($B$6,объемы!$A$5:$FI$286,18,0)&gt;5,расценки!F126,расценки!F123),0)</f>
        <v>1.2</v>
      </c>
      <c r="H13" s="148">
        <f>IF(E13="КХ",I13,ROUND(F13*G13*IF(OR(D13="раз в день",D13="раз в неделю",D13="раз в месяц",D13="раз в квартал",D13="раз в год"),C13,1)*IF(D13="раз в день",366,IF(D13="раз в неделю",52,IF(D13="раз в месяц",12,IF(D13="раз в квартал",4,IF(D13="раз в год",1,1)))))/1000,2))</f>
        <v>22.66</v>
      </c>
      <c r="I13" s="151"/>
    </row>
    <row r="14" spans="1:11" ht="45" x14ac:dyDescent="0.25">
      <c r="A14" s="9" t="s">
        <v>10</v>
      </c>
      <c r="B14" s="8" t="s">
        <v>313</v>
      </c>
      <c r="C14" s="146" t="str">
        <f>IF(VLOOKUP($B$6,объемы!$A$5:$FI$286,18,0)&gt;5,1,"")</f>
        <v/>
      </c>
      <c r="D14" s="160" t="str">
        <f>IF(VLOOKUP($B$6,объемы!$A$5:$FI$286,18,0)&gt;5,"раз в день","работа не выполняется")</f>
        <v>работа не выполняется</v>
      </c>
      <c r="E14" s="11" t="str">
        <f>IF(D14="работа не выполняется","","кв. м")</f>
        <v/>
      </c>
      <c r="F14" s="148">
        <f>IF(D13="работа не выполняется",0,VLOOKUP($B$6,объемы!$A$5:$FI$286,45,0))</f>
        <v>0</v>
      </c>
      <c r="G14" s="148">
        <f>IF(F14&gt;0,IF(VLOOKUP($B$6,объемы!$A$5:$FI$286,18,0)&gt;5,расценки!F147,0),0)</f>
        <v>0</v>
      </c>
      <c r="H14" s="148">
        <f>IF(E14="КХ",I14,ROUND(F14*G14*IF(OR(D14="раз в день",D14="раз в неделю",D14="раз в месяц",D14="раз в квартал",D14="раз в год"),C14,1)*IF(D14="раз в день",366,IF(D14="раз в неделю",52,IF(D14="раз в месяц",12,IF(D14="раз в квартал",4,IF(D14="раз в год",1,1)))))/1000,2))</f>
        <v>0</v>
      </c>
      <c r="I14" s="151"/>
    </row>
    <row r="15" spans="1:11" ht="30" x14ac:dyDescent="0.25">
      <c r="A15" s="9" t="s">
        <v>11</v>
      </c>
      <c r="B15" s="8" t="s">
        <v>215</v>
      </c>
      <c r="C15" s="146" t="str">
        <f>IF(VLOOKUP($B$6,объемы!$A$5:$FI$286,18,0)&gt;5,1,"")</f>
        <v/>
      </c>
      <c r="D15" s="160" t="str">
        <f>IF(VLOOKUP($B$6,объемы!$A$5:$FI$286,18,0)&gt;5,"раз в месяц","работа не выполняется")</f>
        <v>работа не выполняется</v>
      </c>
      <c r="E15" s="11" t="str">
        <f>IF(D15="работа не выполняется","","шт.")</f>
        <v/>
      </c>
      <c r="F15" s="162">
        <f>IF(D15="работа не выполняется",0,VLOOKUP($B$6,объемы!$A$5:$FI$286,91,0))</f>
        <v>0</v>
      </c>
      <c r="G15" s="162">
        <f>IF(F15&gt;0,IF(VLOOKUP($B$6,объемы!$A$5:$FI$286,12,0)&gt;5,расценки!F187,0),0)</f>
        <v>0</v>
      </c>
      <c r="H15" s="162">
        <f>IF(E15="КХ",I15,ROUND(F15*G15*IF(OR(D15="раз в день",D15="раз в неделю",D15="раз в месяц",D15="раз в квартал",D15="раз в год"),C15,1)*IF(D15="раз в день",366,IF(D15="раз в неделю",52,IF(D15="раз в месяц",12,IF(D15="раз в квартал",4,IF(D15="раз в год",1,1)))))/1000,2))</f>
        <v>0</v>
      </c>
      <c r="I15" s="151"/>
    </row>
    <row r="16" spans="1:11" x14ac:dyDescent="0.25">
      <c r="A16" s="9" t="s">
        <v>12</v>
      </c>
      <c r="B16" s="8" t="s">
        <v>25</v>
      </c>
      <c r="C16" s="146" t="str">
        <f>IF(VLOOKUP($B$6,объемы!$A$5:$FI$286,18,0)&gt;5,1,"")</f>
        <v/>
      </c>
      <c r="D16" s="160" t="str">
        <f>IF(VLOOKUP($B$6,объемы!$A$5:$FI$286,18,0)&gt;5,"раз в день","работа не выполняется")</f>
        <v>работа не выполняется</v>
      </c>
      <c r="E16" s="11" t="str">
        <f>IF(D16="работа не выполняется","","кв. м")</f>
        <v/>
      </c>
      <c r="F16" s="162">
        <f>IF(D16="работа не выполняется",0,VLOOKUP($B$6,объемы!$A$5:$FI$286,96,0))</f>
        <v>0</v>
      </c>
      <c r="G16" s="162">
        <f>IF(F16&gt;0,IF(VLOOKUP(B6,объемы!$A$5:$FI$286,12,0)&gt;5,расценки!F150,0),0)</f>
        <v>0</v>
      </c>
      <c r="H16" s="162">
        <f>IF(E16="КХ",I16,ROUND(F16*G16*IF(OR(D16="раз в день",D16="раз в неделю",D16="раз в месяц",D16="раз в квартал",D16="раз в год"),C16,1)*IF(D16="раз в день",366,IF(D16="раз в неделю",52,IF(D16="раз в месяц",12,IF(D16="раз в квартал",4,IF(D16="раз в год",1,1)))))/1000,2))</f>
        <v>0</v>
      </c>
      <c r="I16" s="151"/>
    </row>
    <row r="17" spans="1:9" ht="30" x14ac:dyDescent="0.25">
      <c r="A17" s="9" t="s">
        <v>15</v>
      </c>
      <c r="B17" s="8" t="s">
        <v>216</v>
      </c>
      <c r="C17" s="140"/>
      <c r="D17" s="141"/>
      <c r="E17" s="142"/>
      <c r="F17" s="161"/>
      <c r="G17" s="143"/>
      <c r="H17" s="157">
        <f>SUM(H18:H19)</f>
        <v>24.92</v>
      </c>
      <c r="I17" s="151"/>
    </row>
    <row r="18" spans="1:9" ht="30" x14ac:dyDescent="0.25">
      <c r="A18" s="9" t="s">
        <v>13</v>
      </c>
      <c r="B18" s="8" t="s">
        <v>217</v>
      </c>
      <c r="C18" s="146">
        <f>IF(VLOOKUP($B$6,объемы!$A$5:$FI$286,18,0)&gt;5,1,2)</f>
        <v>2</v>
      </c>
      <c r="D18" s="160" t="s">
        <v>1104</v>
      </c>
      <c r="E18" s="11" t="str">
        <f>IF(D18="работа не выполняется","","кв. м")</f>
        <v>кв. м</v>
      </c>
      <c r="F18" s="148">
        <f>IF(D18="работа не выполняется",0,VLOOKUP($B$6,объемы!$A$5:$FI$286,43,0))</f>
        <v>121.42</v>
      </c>
      <c r="G18" s="148">
        <f>IF(F18&gt;0,IF(VLOOKUP($B$6,объемы!$A$5:$FI$286,18,0)&gt;5,расценки!F131,расценки!F128),0)</f>
        <v>3.84</v>
      </c>
      <c r="H18" s="148">
        <f>IF(E18="КХ",I18,ROUND(F18*G18*IF(OR(D18="раз в день",D18="раз в неделю",D18="раз в месяц",D18="раз в квартал",D18="раз в год"),C18,1)*IF(D18="раз в день",366,IF(D18="раз в неделю",52,IF(D18="раз в месяц",12,IF(D18="раз в квартал",4,IF(D18="раз в год",1,1)))))/1000,2))</f>
        <v>11.19</v>
      </c>
      <c r="I18" s="150"/>
    </row>
    <row r="19" spans="1:9" ht="30" x14ac:dyDescent="0.25">
      <c r="A19" s="9" t="s">
        <v>14</v>
      </c>
      <c r="B19" s="8" t="s">
        <v>219</v>
      </c>
      <c r="C19" s="146">
        <f>IF(VLOOKUP($B$6,объемы!$A$5:$FI$286,18,0)&gt;5,1,2)</f>
        <v>2</v>
      </c>
      <c r="D19" s="160" t="s">
        <v>1104</v>
      </c>
      <c r="E19" s="11" t="str">
        <f>IF(D19="работа не выполняется","","кв. м")</f>
        <v>кв. м</v>
      </c>
      <c r="F19" s="148">
        <f>IF(D19="работа не выполняется",0,VLOOKUP($B$6,объемы!$A$5:$FI$286,44,0))</f>
        <v>181.57999999999998</v>
      </c>
      <c r="G19" s="148">
        <f>IF(F19&gt;0,IF(VLOOKUP($B$6,объемы!$A$5:$FI$286,18,0)&gt;5,расценки!F136,расценки!F133),0)</f>
        <v>3.15</v>
      </c>
      <c r="H19" s="148">
        <f>IF(E19="КХ",I19,ROUND(F19*G19*IF(OR(D19="раз в день",D19="раз в неделю",D19="раз в месяц",D19="раз в квартал",D19="раз в год"),C19,1)*IF(D19="раз в день",366,IF(D19="раз в неделю",52,IF(D19="раз в месяц",12,IF(D19="раз в квартал",4,IF(D19="раз в год",1,1)))))/1000,2))</f>
        <v>13.73</v>
      </c>
      <c r="I19" s="150"/>
    </row>
    <row r="20" spans="1:9" x14ac:dyDescent="0.25">
      <c r="A20" s="9" t="s">
        <v>16</v>
      </c>
      <c r="B20" s="8" t="s">
        <v>26</v>
      </c>
      <c r="C20" s="146">
        <v>1</v>
      </c>
      <c r="D20" s="160" t="s">
        <v>1120</v>
      </c>
      <c r="E20" s="11" t="str">
        <f>IF(D20="работа не выполняется","","кв. м")</f>
        <v>кв. м</v>
      </c>
      <c r="F20" s="148">
        <f>IF(D20="работа не выполняется",0,VLOOKUP($B$6,объемы!$A$5:$FI$286,136,0))</f>
        <v>22.1</v>
      </c>
      <c r="G20" s="148">
        <f>IF(F20&gt;0,расценки!F93,0)</f>
        <v>7.95</v>
      </c>
      <c r="H20" s="148">
        <f>IF(E20="КХ",I20,ROUND(F20*G20*IF(OR(D20="раз в день",D20="раз в неделю",D20="раз в месяц",D20="раз в квартал",D20="раз в год"),C20,1)*IF(D20="раз в день",366,IF(D20="раз в неделю",52,IF(D20="раз в месяц",12,IF(D20="раз в квартал",4,IF(D20="раз в год",1,1)))))/1000,2))</f>
        <v>0.18</v>
      </c>
      <c r="I20" s="150"/>
    </row>
    <row r="21" spans="1:9" x14ac:dyDescent="0.25">
      <c r="A21" s="9" t="s">
        <v>17</v>
      </c>
      <c r="B21" s="8" t="s">
        <v>220</v>
      </c>
      <c r="C21" s="140"/>
      <c r="D21" s="141"/>
      <c r="E21" s="142"/>
      <c r="F21" s="161"/>
      <c r="G21" s="143"/>
      <c r="H21" s="157">
        <f>SUM(H22:H31)</f>
        <v>5.13</v>
      </c>
      <c r="I21" s="150"/>
    </row>
    <row r="22" spans="1:9" ht="30" x14ac:dyDescent="0.25">
      <c r="A22" s="9" t="s">
        <v>314</v>
      </c>
      <c r="B22" s="8" t="s">
        <v>221</v>
      </c>
      <c r="C22" s="146">
        <v>1</v>
      </c>
      <c r="D22" s="160" t="s">
        <v>1120</v>
      </c>
      <c r="E22" s="11" t="str">
        <f>IF(D22="работа не выполняется","","кв. м")</f>
        <v>кв. м</v>
      </c>
      <c r="F22" s="148">
        <f>IF(D22="работа не выполняется",0,VLOOKUP($B$6,объемы!$A$5:$FI$286,75,0))</f>
        <v>1827.5</v>
      </c>
      <c r="G22" s="148">
        <f>IF(F22&gt;0,расценки!F138,0)</f>
        <v>2.65</v>
      </c>
      <c r="H22" s="148">
        <f t="shared" ref="H22:H30" si="0">IF(E22="КХ",I22,ROUND(F22*G22*IF(OR(D22="раз в день",D22="раз в неделю",D22="раз в месяц",D22="раз в квартал",D22="раз в год"),C22,1)*IF(D22="раз в день",366,IF(D22="раз в неделю",52,IF(D22="раз в месяц",12,IF(D22="раз в квартал",4,IF(D22="раз в год",1,1)))))/1000,2))</f>
        <v>4.84</v>
      </c>
      <c r="I22" s="150"/>
    </row>
    <row r="23" spans="1:9" ht="30" x14ac:dyDescent="0.25">
      <c r="A23" s="9" t="s">
        <v>315</v>
      </c>
      <c r="B23" s="8" t="s">
        <v>222</v>
      </c>
      <c r="C23" s="146">
        <v>1</v>
      </c>
      <c r="D23" s="160" t="s">
        <v>1120</v>
      </c>
      <c r="E23" s="11" t="str">
        <f>IF(D23="работа не выполняется","","шт.")</f>
        <v>шт.</v>
      </c>
      <c r="F23" s="148">
        <f>IF(D23="работа не выполняется",0,VLOOKUP($B$6,объемы!$A$5:$FI$286,108,0))</f>
        <v>33</v>
      </c>
      <c r="G23" s="148">
        <f>IF(F23&gt;0,расценки!F140,0)</f>
        <v>1.66</v>
      </c>
      <c r="H23" s="148">
        <f t="shared" si="0"/>
        <v>0.05</v>
      </c>
      <c r="I23" s="150"/>
    </row>
    <row r="24" spans="1:9" ht="30.75" customHeight="1" x14ac:dyDescent="0.25">
      <c r="A24" s="9" t="s">
        <v>316</v>
      </c>
      <c r="B24" s="8" t="s">
        <v>223</v>
      </c>
      <c r="C24" s="146">
        <v>1</v>
      </c>
      <c r="D24" s="160" t="s">
        <v>1120</v>
      </c>
      <c r="E24" s="11" t="str">
        <f t="shared" ref="E24:E31" si="1">IF(D24="работа не выполняется","","кв. м")</f>
        <v>кв. м</v>
      </c>
      <c r="F24" s="148">
        <f>IF(D24="работа не выполняется",0,VLOOKUP($B$6,объемы!$A$5:$FI$286,138,0))</f>
        <v>28.799999999999997</v>
      </c>
      <c r="G24" s="148">
        <f>IF(F24&gt;0,расценки!F95,0)</f>
        <v>3.87</v>
      </c>
      <c r="H24" s="148">
        <f t="shared" si="0"/>
        <v>0.11</v>
      </c>
      <c r="I24" s="150"/>
    </row>
    <row r="25" spans="1:9" ht="30" x14ac:dyDescent="0.25">
      <c r="A25" s="9" t="s">
        <v>317</v>
      </c>
      <c r="B25" s="8" t="s">
        <v>224</v>
      </c>
      <c r="C25" s="146">
        <v>2</v>
      </c>
      <c r="D25" s="160" t="s">
        <v>1120</v>
      </c>
      <c r="E25" s="11" t="str">
        <f t="shared" si="1"/>
        <v>кв. м</v>
      </c>
      <c r="F25" s="148">
        <f>IF(D25="работа не выполняется",0,VLOOKUP($B$6,объемы!$A$5:$FI$286,139,0))</f>
        <v>5.76</v>
      </c>
      <c r="G25" s="148">
        <f>IF(F25&gt;0,расценки!F139,0)</f>
        <v>3.85</v>
      </c>
      <c r="H25" s="148">
        <f t="shared" si="0"/>
        <v>0.04</v>
      </c>
      <c r="I25" s="150"/>
    </row>
    <row r="26" spans="1:9" ht="30" x14ac:dyDescent="0.25">
      <c r="A26" s="9" t="s">
        <v>318</v>
      </c>
      <c r="B26" s="8" t="s">
        <v>225</v>
      </c>
      <c r="C26" s="146">
        <v>1</v>
      </c>
      <c r="D26" s="160" t="s">
        <v>1120</v>
      </c>
      <c r="E26" s="11" t="str">
        <f t="shared" si="1"/>
        <v>кв. м</v>
      </c>
      <c r="F26" s="148">
        <f>IF(D26="работа не выполняется",0,VLOOKUP($B$6,объемы!$A$5:$FI$286,140,0))</f>
        <v>0</v>
      </c>
      <c r="G26" s="148">
        <f>IF(F26&gt;0,расценки!F94,0)</f>
        <v>0</v>
      </c>
      <c r="H26" s="148">
        <f t="shared" si="0"/>
        <v>0</v>
      </c>
      <c r="I26" s="150"/>
    </row>
    <row r="27" spans="1:9" ht="30" x14ac:dyDescent="0.25">
      <c r="A27" s="9" t="s">
        <v>319</v>
      </c>
      <c r="B27" s="8" t="s">
        <v>226</v>
      </c>
      <c r="C27" s="146">
        <f>IF(VLOOKUP($B$6,объемы!$A$5:$FI$286,16,0)="II-49","",1)</f>
        <v>1</v>
      </c>
      <c r="D27" s="160" t="str">
        <f>IF(VLOOKUP($B$6,объемы!$A$5:$FI$286,16,0)="II-49","работа не выполняется","раз в год")</f>
        <v>раз в год</v>
      </c>
      <c r="E27" s="11" t="str">
        <f t="shared" si="1"/>
        <v>кв. м</v>
      </c>
      <c r="F27" s="148">
        <f>IF(D27="работа не выполняется",0,VLOOKUP($B$6,объемы!$A$5:$FI$286,141,0))</f>
        <v>8.370000000000001</v>
      </c>
      <c r="G27" s="148">
        <f>IF(F27&gt;0,расценки!F144,0)</f>
        <v>2.4900000000000002</v>
      </c>
      <c r="H27" s="148">
        <f t="shared" si="0"/>
        <v>0.02</v>
      </c>
      <c r="I27" s="150"/>
    </row>
    <row r="28" spans="1:9" ht="30" x14ac:dyDescent="0.25">
      <c r="A28" s="9" t="s">
        <v>320</v>
      </c>
      <c r="B28" s="8" t="s">
        <v>227</v>
      </c>
      <c r="C28" s="146">
        <v>2</v>
      </c>
      <c r="D28" s="160" t="s">
        <v>1120</v>
      </c>
      <c r="E28" s="11" t="str">
        <f t="shared" si="1"/>
        <v>кв. м</v>
      </c>
      <c r="F28" s="148">
        <f>IF(D28="работа не выполняется",0,VLOOKUP($B$6,объемы!$A$5:$FI$286,142,0))</f>
        <v>3.5999999999999996</v>
      </c>
      <c r="G28" s="148">
        <f>IF(F28&gt;0,расценки!F141,0)</f>
        <v>4.78</v>
      </c>
      <c r="H28" s="148">
        <f t="shared" si="0"/>
        <v>0.03</v>
      </c>
      <c r="I28" s="150"/>
    </row>
    <row r="29" spans="1:9" ht="45" x14ac:dyDescent="0.25">
      <c r="A29" s="9" t="s">
        <v>321</v>
      </c>
      <c r="B29" s="8" t="s">
        <v>228</v>
      </c>
      <c r="C29" s="146">
        <v>1</v>
      </c>
      <c r="D29" s="160" t="s">
        <v>1120</v>
      </c>
      <c r="E29" s="11" t="str">
        <f t="shared" si="1"/>
        <v>кв. м</v>
      </c>
      <c r="F29" s="148">
        <f>IF(D29="работа не выполняется",0,VLOOKUP($B$6,объемы!$A$5:$FI$286,143,0))</f>
        <v>13.200000000000001</v>
      </c>
      <c r="G29" s="148">
        <f>IF(F29&gt;0,расценки!F143,0)</f>
        <v>2.38</v>
      </c>
      <c r="H29" s="148">
        <f t="shared" si="0"/>
        <v>0.03</v>
      </c>
      <c r="I29" s="150"/>
    </row>
    <row r="30" spans="1:9" ht="30" x14ac:dyDescent="0.25">
      <c r="A30" s="9" t="s">
        <v>322</v>
      </c>
      <c r="B30" s="8" t="s">
        <v>229</v>
      </c>
      <c r="C30" s="146">
        <v>1</v>
      </c>
      <c r="D30" s="160" t="s">
        <v>1120</v>
      </c>
      <c r="E30" s="11" t="str">
        <f t="shared" si="1"/>
        <v>кв. м</v>
      </c>
      <c r="F30" s="148">
        <f>IF(D30="работа не выполняется",0,VLOOKUP($B$6,объемы!$A$5:$FI$286,144,0))</f>
        <v>6.5</v>
      </c>
      <c r="G30" s="148">
        <f>IF(F30&gt;0,расценки!F142,0)</f>
        <v>1.93</v>
      </c>
      <c r="H30" s="148">
        <f t="shared" si="0"/>
        <v>0.01</v>
      </c>
      <c r="I30" s="150"/>
    </row>
    <row r="31" spans="1:9" ht="30" x14ac:dyDescent="0.25">
      <c r="A31" s="9" t="s">
        <v>323</v>
      </c>
      <c r="B31" s="8" t="s">
        <v>230</v>
      </c>
      <c r="C31" s="146" t="str">
        <f>IF(VLOOKUP($B$6,объемы!$A$5:$FI$286,18,0)&gt;5,2,"")</f>
        <v/>
      </c>
      <c r="D31" s="160" t="str">
        <f>IF(VLOOKUP($B$6,объемы!$A$5:$FI$286,18,0)&gt;5,"раз в месяц","работа не выполняется")</f>
        <v>работа не выполняется</v>
      </c>
      <c r="E31" s="11" t="str">
        <f t="shared" si="1"/>
        <v/>
      </c>
      <c r="F31" s="148">
        <f>IF(D31="работа не выполняется",0,VLOOKUP($B$6,объемы!$A$5:$FI$286,145,0))</f>
        <v>0</v>
      </c>
      <c r="G31" s="148">
        <f>IF(F31&gt;0,расценки!F145,0)</f>
        <v>0</v>
      </c>
      <c r="H31" s="148">
        <f t="shared" ref="H31" si="2">IF(E31="КХ",I31,ROUND(F31*G31*IF(OR(D31="раз в день",D31="раз в неделю",D31="раз в месяц",D31="раз в квартал",D31="раз в год"),C31,1)*IF(D31="раз в день",365,IF(D31="раз в неделю",52,IF(D31="раз в месяц",12,IF(D31="раз в квартал",4,IF(D31="раз в год",1,1)))))/1000,3))</f>
        <v>0</v>
      </c>
      <c r="I31" s="150"/>
    </row>
    <row r="32" spans="1:9" x14ac:dyDescent="0.25">
      <c r="A32" s="9" t="s">
        <v>18</v>
      </c>
      <c r="B32" s="8" t="s">
        <v>29</v>
      </c>
      <c r="C32" s="140"/>
      <c r="D32" s="141"/>
      <c r="E32" s="142"/>
      <c r="F32" s="161"/>
      <c r="G32" s="143"/>
      <c r="H32" s="157">
        <f>SUM(H33:H35)</f>
        <v>8.870000000000001</v>
      </c>
      <c r="I32" s="150"/>
    </row>
    <row r="33" spans="1:9" ht="60" x14ac:dyDescent="0.25">
      <c r="A33" s="9" t="s">
        <v>324</v>
      </c>
      <c r="B33" s="8" t="s">
        <v>231</v>
      </c>
      <c r="C33" s="146">
        <v>2</v>
      </c>
      <c r="D33" s="160" t="s">
        <v>1120</v>
      </c>
      <c r="E33" s="11" t="str">
        <f>IF(D33="работа не выполняется","","кв. м")</f>
        <v>кв. м</v>
      </c>
      <c r="F33" s="148">
        <f>IF(D33="работа не выполняется",0,VLOOKUP($B$6,объемы!$A$5:$FI$286,83,0))</f>
        <v>816</v>
      </c>
      <c r="G33" s="148">
        <f>IF(F33&gt;0,расценки!F8,0)</f>
        <v>1.89</v>
      </c>
      <c r="H33" s="148">
        <f>IF(E33="КХ",I33,ROUND(F33*G33*IF(OR(D33="раз в день",D33="раз в неделю",D33="раз в месяц",D33="раз в квартал",D33="раз в год"),C33,1)*IF(D33="раз в день",366,IF(D33="раз в неделю",52,IF(D33="раз в месяц",12,IF(D33="раз в квартал",4,IF(D33="раз в год",1,1)))))/1000,2))</f>
        <v>3.08</v>
      </c>
      <c r="I33" s="150"/>
    </row>
    <row r="34" spans="1:9" ht="27" customHeight="1" x14ac:dyDescent="0.25">
      <c r="A34" s="9" t="s">
        <v>325</v>
      </c>
      <c r="B34" s="8" t="s">
        <v>232</v>
      </c>
      <c r="C34" s="146">
        <f>IF(VLOOKUP($B$6,объемы!$A$5:$FI$286,18,0)&gt;5,"",3)</f>
        <v>3</v>
      </c>
      <c r="D34" s="160" t="str">
        <f>IF(VLOOKUP($B$6,объемы!$A$5:$FI$286,18,0)&gt;5,"работа не выполняется","В течение часов после снегопада")</f>
        <v>В течение часов после снегопада</v>
      </c>
      <c r="E34" s="11" t="str">
        <f>IF(D34="работа не выполняется","","кв. м")</f>
        <v>кв. м</v>
      </c>
      <c r="F34" s="148">
        <f>IF(D34="работа не выполняется",0,VLOOKUP($B$6,объемы!$A$5:$FI$286,83,0))</f>
        <v>816</v>
      </c>
      <c r="G34" s="148">
        <f>IF(F34&gt;0,расценки!F10,0)</f>
        <v>7.09</v>
      </c>
      <c r="H34" s="148">
        <f>IF(E34="КХ",I34,ROUND(F34*G34*IF(OR(D34="раз в день",D34="раз в неделю",D34="раз в месяц",D34="раз в квартал",D34="раз в год"),C34,1)*IF(D34="раз в день",366,IF(D34="раз в неделю",52,IF(D34="раз в месяц",12,IF(D34="раз в квартал",4,IF(D34="раз в год",1,1)))))/1000,2))</f>
        <v>5.79</v>
      </c>
      <c r="I34" s="150"/>
    </row>
    <row r="35" spans="1:9" ht="30" x14ac:dyDescent="0.25">
      <c r="A35" s="9" t="s">
        <v>326</v>
      </c>
      <c r="B35" s="8" t="s">
        <v>233</v>
      </c>
      <c r="C35" s="146" t="s">
        <v>1130</v>
      </c>
      <c r="D35" s="160" t="s">
        <v>1131</v>
      </c>
      <c r="E35" s="11"/>
      <c r="F35" s="148"/>
      <c r="G35" s="148"/>
      <c r="H35" s="148">
        <f>IF(E35="КХ",I35,ROUND(F35*G35*IF(OR(D35="раз в день",D35="раз в неделю",D35="раз в месяц",D35="раз в квартал",D35="раз в год"),C35,1)*IF(D35="раз в день",366,IF(D35="раз в неделю",52,IF(D35="раз в месяц",12,IF(D35="раз в квартал",4,IF(D35="раз в год",1,1)))))/1000,2))</f>
        <v>0</v>
      </c>
      <c r="I35" s="150"/>
    </row>
    <row r="36" spans="1:9" ht="45" x14ac:dyDescent="0.25">
      <c r="A36" s="9" t="s">
        <v>19</v>
      </c>
      <c r="B36" s="8" t="s">
        <v>234</v>
      </c>
      <c r="C36" s="140"/>
      <c r="D36" s="141"/>
      <c r="E36" s="142"/>
      <c r="F36" s="161"/>
      <c r="G36" s="143"/>
      <c r="H36" s="157">
        <f>SUM(H37:H38)</f>
        <v>0</v>
      </c>
      <c r="I36" s="150"/>
    </row>
    <row r="37" spans="1:9" ht="33.75" customHeight="1" x14ac:dyDescent="0.25">
      <c r="A37" s="9" t="s">
        <v>327</v>
      </c>
      <c r="B37" s="8" t="s">
        <v>235</v>
      </c>
      <c r="C37" s="146"/>
      <c r="D37" s="160" t="s">
        <v>211</v>
      </c>
      <c r="E37" s="11" t="str">
        <f>IF(D37="работа не выполняется","","КХ")</f>
        <v>КХ</v>
      </c>
      <c r="F37" s="148"/>
      <c r="G37" s="148"/>
      <c r="H37" s="148">
        <f>IF(E37="КХ",I37,ROUND(F37*G37*IF(OR(D37="раз в день",D37="раз в неделю",D37="раз в месяц",D37="раз в квартал",D37="раз в год"),C37,1)*IF(D37="раз в день",366,IF(D37="раз в неделю",52,IF(D37="раз в месяц",12,IF(D37="раз в квартал",4,IF(D37="раз в год",1,1)))))/1000,2))</f>
        <v>0</v>
      </c>
      <c r="I37" s="184"/>
    </row>
    <row r="38" spans="1:9" ht="43.5" customHeight="1" x14ac:dyDescent="0.25">
      <c r="A38" s="9" t="s">
        <v>328</v>
      </c>
      <c r="B38" s="8" t="s">
        <v>236</v>
      </c>
      <c r="C38" s="146" t="str">
        <f>IF(VLOOKUP($B$6,объемы!$A$5:$FI$286,18,0)&gt;5,5,"")</f>
        <v/>
      </c>
      <c r="D38" s="160" t="str">
        <f>IF(VLOOKUP($B$6,объемы!$A$5:$FI$286,18,0)&gt;5,"В течение суток после обнаружения","работа не выполняется")</f>
        <v>работа не выполняется</v>
      </c>
      <c r="E38" s="11" t="str">
        <f>IF(D38="работа не выполняется","","шт.")</f>
        <v/>
      </c>
      <c r="F38" s="185">
        <f>IF(D38="работа не выполняется",0,IF(VLOOKUP($B$6,объемы!$A$5:$FI$286,18,0)&gt;5,2,0))</f>
        <v>0</v>
      </c>
      <c r="G38" s="148">
        <f>IF(F38&gt;0,расценки!F24,0)</f>
        <v>0</v>
      </c>
      <c r="H38" s="148">
        <f>IF(E38="КХ",I38,ROUND(F38*G38*IF(OR(D38="раз в день",D38="раз в неделю",D38="раз в месяц",D38="раз в квартал",D38="раз в год"),C38,1)*IF(D38="раз в день",366,IF(D38="раз в неделю",52,IF(D38="раз в месяц",12,IF(D38="раз в квартал",4,IF(D38="раз в год",1,1)))))/1000,2))</f>
        <v>0</v>
      </c>
      <c r="I38" s="150"/>
    </row>
    <row r="39" spans="1:9" ht="30" x14ac:dyDescent="0.25">
      <c r="A39" s="9" t="s">
        <v>20</v>
      </c>
      <c r="B39" s="8" t="s">
        <v>237</v>
      </c>
      <c r="C39" s="146">
        <v>1</v>
      </c>
      <c r="D39" s="160" t="s">
        <v>1120</v>
      </c>
      <c r="E39" s="11" t="str">
        <f>IF(D39="работа не выполняется","","кв. м")</f>
        <v>кв. м</v>
      </c>
      <c r="F39" s="148">
        <f>IF(D39="работа не выполняется",0,(VLOOKUP($B$6,объемы!$A$5:$FI$286,87,0)+VLOOKUP($B$6,объемы!$A$5:$FI$286,42,0)))</f>
        <v>1361.2</v>
      </c>
      <c r="G39" s="148">
        <f>IF(F39&gt;0,расценки!F164,0)</f>
        <v>1.56</v>
      </c>
      <c r="H39" s="148">
        <f>IF(E39="КХ",I39,ROUND(F39*G39*IF(OR(D39="раз в день",D39="раз в неделю",D39="раз в месяц",D39="раз в квартал",D39="раз в год"),C39,1)*IF(D39="раз в день",366,IF(D39="раз в неделю",52,IF(D39="раз в месяц",12,IF(D39="раз в квартал",4,IF(D39="раз в год",1,1)))))/1000,2))</f>
        <v>2.12</v>
      </c>
      <c r="I39" s="150"/>
    </row>
    <row r="40" spans="1:9" ht="30" x14ac:dyDescent="0.25">
      <c r="A40" s="9" t="s">
        <v>21</v>
      </c>
      <c r="B40" s="8" t="s">
        <v>238</v>
      </c>
      <c r="C40" s="146" t="str">
        <f>IF(VLOOKUP($B$6,объемы!$A$5:$FI$286,18,0)&gt;5,1,"")</f>
        <v/>
      </c>
      <c r="D40" s="160" t="str">
        <f>IF(VLOOKUP($B$6,объемы!$A$5:$FI$286,18,0)&gt;5,"раз в день","работа не выполняется")</f>
        <v>работа не выполняется</v>
      </c>
      <c r="E40" s="11" t="str">
        <f>IF(D40="работа не выполняется","","кв. м")</f>
        <v/>
      </c>
      <c r="F40" s="148">
        <f>IF(D40="работа не выполняется",0,VLOOKUP($B$6,объемы!$A$5:$FI$286,146,0))</f>
        <v>0</v>
      </c>
      <c r="G40" s="148">
        <f>IF(F40&gt;0,расценки!F186,0)</f>
        <v>0</v>
      </c>
      <c r="H40" s="148">
        <f>IF(E40="КХ",I40,ROUND(F40*G40*IF(OR(D40="раз в день",D40="раз в неделю",D40="раз в месяц",D40="раз в квартал",D40="раз в год"),C40,1)*IF(D40="раз в день",366,IF(D40="раз в неделю",52,IF(D40="раз в месяц",12,IF(D40="раз в квартал",4,IF(D40="раз в год",1,1)))))/1000,2))</f>
        <v>0</v>
      </c>
      <c r="I40" s="150"/>
    </row>
    <row r="41" spans="1:9" ht="48" x14ac:dyDescent="0.25">
      <c r="A41" s="9" t="s">
        <v>27</v>
      </c>
      <c r="B41" s="8" t="s">
        <v>239</v>
      </c>
      <c r="C41" s="146">
        <v>1</v>
      </c>
      <c r="D41" s="160" t="s">
        <v>1133</v>
      </c>
      <c r="E41" s="11" t="str">
        <f>IF(D41="работа не выполняется","","КХ")</f>
        <v>КХ</v>
      </c>
      <c r="F41" s="148"/>
      <c r="G41" s="148"/>
      <c r="H41" s="148">
        <f>IF(E41="КХ",I41,ROUND(F41*G41*IF(OR(D41="раз в день",D41="раз в неделю",D41="раз в месяц",D41="раз в квартал",D41="раз в год"),C41,1)*IF(D41="раз в день",366,IF(D41="раз в неделю",52,IF(D41="раз в месяц",12,IF(D41="раз в квартал",4,IF(D41="раз в год",1,1)))))/1000,2))</f>
        <v>0</v>
      </c>
      <c r="I41" s="184"/>
    </row>
    <row r="42" spans="1:9" ht="60" x14ac:dyDescent="0.25">
      <c r="A42" s="9" t="s">
        <v>28</v>
      </c>
      <c r="B42" s="8" t="s">
        <v>240</v>
      </c>
      <c r="C42" s="140"/>
      <c r="D42" s="141"/>
      <c r="E42" s="142"/>
      <c r="F42" s="161"/>
      <c r="G42" s="143"/>
      <c r="H42" s="186">
        <v>0</v>
      </c>
      <c r="I42" s="150"/>
    </row>
    <row r="43" spans="1:9" ht="45" x14ac:dyDescent="0.25">
      <c r="A43" s="9" t="s">
        <v>30</v>
      </c>
      <c r="B43" s="8" t="s">
        <v>241</v>
      </c>
      <c r="C43" s="140"/>
      <c r="D43" s="141"/>
      <c r="E43" s="142"/>
      <c r="F43" s="161"/>
      <c r="G43" s="143"/>
      <c r="H43" s="157">
        <f>SUM(H44:H45)</f>
        <v>0</v>
      </c>
      <c r="I43" s="150"/>
    </row>
    <row r="44" spans="1:9" ht="30" x14ac:dyDescent="0.25">
      <c r="A44" s="9" t="s">
        <v>33</v>
      </c>
      <c r="B44" s="8" t="s">
        <v>31</v>
      </c>
      <c r="C44" s="146" t="str">
        <f>IF(VLOOKUP($B$6,объемы!$A$5:$FI$286,18,0)&gt;5,1,"")</f>
        <v/>
      </c>
      <c r="D44" s="160" t="str">
        <f>IF(VLOOKUP($B$6,объемы!$A$5:$FI$286,18,0)&gt;5,"раз в день","работа не выполняется")</f>
        <v>работа не выполняется</v>
      </c>
      <c r="E44" s="11" t="str">
        <f>IF(D44="работа не выполняется","","куб. м")</f>
        <v/>
      </c>
      <c r="F44" s="148">
        <f>IF(D44="работа не выполняется",0,VLOOKUP($B$6,объемы!$A$5:$FI$286,148,0))</f>
        <v>0</v>
      </c>
      <c r="G44" s="148">
        <f>IF(F44&gt;0,IF(VLOOKUP($B$6,объемы!$A$5:$FI$286,149,0)="на 1-м этаже",IF(VLOOKUP($B$6,объемы!$A$5:$FI$286,150,0)="Переносной",расценки!F175,расценки!F177),IF(VLOOKUP($B$6,объемы!$A$5:$FI$286,149,0)="в цок. этаже",IF(VLOOKUP($B$6,объемы!$A$5:$FI$286,150,0)="Переносной",расценки!F179,расценки!F181),IF(VLOOKUP($B$6,объемы!$A$5:$FI$286,149,0)="в подвале",IF(VLOOKUP($B$6,объемы!$A$5:$FI$286,150,0)="Переносной",расценки!F183,расценки!F185)))),0)</f>
        <v>0</v>
      </c>
      <c r="H44" s="148">
        <f>IF(E44="КХ",I44,ROUND(F44*G44*IF(OR(D44="раз в день",D44="раз в неделю",D44="раз в месяц",D44="раз в квартал",D44="раз в год"),C44,1)*IF(D44="раз в день",366,IF(D44="раз в неделю",52,IF(D44="раз в месяц",12,IF(D44="раз в квартал",4,IF(D44="раз в год",1,1)))))/1000,2))</f>
        <v>0</v>
      </c>
      <c r="I44" s="150"/>
    </row>
    <row r="45" spans="1:9" ht="45" x14ac:dyDescent="0.25">
      <c r="A45" s="9" t="s">
        <v>34</v>
      </c>
      <c r="B45" s="8" t="s">
        <v>242</v>
      </c>
      <c r="C45" s="140"/>
      <c r="D45" s="141"/>
      <c r="E45" s="142"/>
      <c r="F45" s="161"/>
      <c r="G45" s="143"/>
      <c r="H45" s="148">
        <v>0</v>
      </c>
      <c r="I45" s="150"/>
    </row>
    <row r="46" spans="1:9" ht="45" x14ac:dyDescent="0.25">
      <c r="A46" s="9" t="s">
        <v>32</v>
      </c>
      <c r="B46" s="8" t="s">
        <v>243</v>
      </c>
      <c r="C46" s="146"/>
      <c r="D46" s="160" t="s">
        <v>1142</v>
      </c>
      <c r="E46" s="11" t="str">
        <f>IF(D46="работа не выполняется","","куб. м")</f>
        <v>куб. м</v>
      </c>
      <c r="F46" s="148">
        <v>0</v>
      </c>
      <c r="G46" s="148">
        <v>0</v>
      </c>
      <c r="H46" s="148">
        <f>IF(E46="КХ",I46,ROUND(F46*G46*IF(OR(D46="раз в день",D46="раз в неделю",D46="раз в месяц",D46="раз в квартал",D46="раз в год"),C46,1)*IF(D46="раз в день",366,IF(D46="раз в неделю",52,IF(D46="раз в месяц",12,IF(D46="раз в квартал",4,IF(D46="раз в год",1,1)))))/1000,2))</f>
        <v>0</v>
      </c>
      <c r="I46" s="150"/>
    </row>
    <row r="47" spans="1:9" ht="75" x14ac:dyDescent="0.25">
      <c r="A47" s="9" t="s">
        <v>35</v>
      </c>
      <c r="B47" s="8" t="s">
        <v>244</v>
      </c>
      <c r="C47" s="140"/>
      <c r="D47" s="141"/>
      <c r="E47" s="142"/>
      <c r="F47" s="161"/>
      <c r="G47" s="143"/>
      <c r="H47" s="157">
        <f>H48+H54+H64+H69+H78+H86+H99+H104</f>
        <v>0.64</v>
      </c>
      <c r="I47" s="150"/>
    </row>
    <row r="48" spans="1:9" x14ac:dyDescent="0.25">
      <c r="A48" s="9" t="s">
        <v>1181</v>
      </c>
      <c r="B48" s="8" t="s">
        <v>36</v>
      </c>
      <c r="C48" s="140"/>
      <c r="D48" s="141"/>
      <c r="E48" s="142"/>
      <c r="F48" s="161"/>
      <c r="G48" s="143"/>
      <c r="H48" s="157">
        <f>H49+H50+H51+H52+H53</f>
        <v>0</v>
      </c>
      <c r="I48" s="150"/>
    </row>
    <row r="49" spans="1:9" ht="72" x14ac:dyDescent="0.25">
      <c r="A49" s="9" t="s">
        <v>114</v>
      </c>
      <c r="B49" s="8" t="s">
        <v>245</v>
      </c>
      <c r="C49" s="146">
        <v>1</v>
      </c>
      <c r="D49" s="160" t="s">
        <v>1144</v>
      </c>
      <c r="E49" s="11" t="str">
        <f>IF(D49="работа не выполняется","","КХ")</f>
        <v>КХ</v>
      </c>
      <c r="F49" s="148"/>
      <c r="G49" s="148"/>
      <c r="H49" s="148">
        <f>IF(E49="КХ",I49,ROUND(F49*G49*IF(OR(D49="раз в день",D49="раз в неделю",D49="раз в месяц",D49="раз в квартал",D49="раз в год"),C49,1)*IF(D49="раз в день",366,IF(D49="раз в неделю",52,IF(D49="раз в месяц",12,IF(D49="раз в квартал",4,IF(D49="раз в год",1,1)))))/1000,2))</f>
        <v>0</v>
      </c>
      <c r="I49" s="184"/>
    </row>
    <row r="50" spans="1:9" ht="72" x14ac:dyDescent="0.25">
      <c r="A50" s="9" t="s">
        <v>329</v>
      </c>
      <c r="B50" s="8" t="s">
        <v>246</v>
      </c>
      <c r="C50" s="146">
        <v>1</v>
      </c>
      <c r="D50" s="160" t="s">
        <v>1144</v>
      </c>
      <c r="E50" s="11" t="str">
        <f>IF(D50="работа не выполняется","","КХ")</f>
        <v>КХ</v>
      </c>
      <c r="F50" s="148"/>
      <c r="G50" s="148"/>
      <c r="H50" s="148">
        <f t="shared" ref="H50:H52" si="3">IF(E50="КХ",I50,ROUND(F50*G50*IF(OR(D50="раз в день",D50="раз в неделю",D50="раз в месяц",D50="раз в квартал",D50="раз в год"),C50,1)*IF(D50="раз в день",366,IF(D50="раз в неделю",52,IF(D50="раз в месяц",12,IF(D50="раз в квартал",4,IF(D50="раз в год",1,1)))))/1000,2))</f>
        <v>0</v>
      </c>
      <c r="I50" s="184"/>
    </row>
    <row r="51" spans="1:9" ht="72" x14ac:dyDescent="0.25">
      <c r="A51" s="9" t="s">
        <v>330</v>
      </c>
      <c r="B51" s="8" t="s">
        <v>247</v>
      </c>
      <c r="C51" s="146">
        <v>1</v>
      </c>
      <c r="D51" s="160" t="s">
        <v>1144</v>
      </c>
      <c r="E51" s="11" t="str">
        <f>IF(D51="работа не выполняется","","КХ")</f>
        <v>КХ</v>
      </c>
      <c r="F51" s="148"/>
      <c r="G51" s="148"/>
      <c r="H51" s="148">
        <f t="shared" si="3"/>
        <v>0</v>
      </c>
      <c r="I51" s="184"/>
    </row>
    <row r="52" spans="1:9" ht="72" x14ac:dyDescent="0.25">
      <c r="A52" s="9" t="s">
        <v>331</v>
      </c>
      <c r="B52" s="8" t="s">
        <v>248</v>
      </c>
      <c r="C52" s="146">
        <v>1</v>
      </c>
      <c r="D52" s="160" t="s">
        <v>1144</v>
      </c>
      <c r="E52" s="11" t="str">
        <f>IF(D52="работа не выполняется","","КХ")</f>
        <v>КХ</v>
      </c>
      <c r="F52" s="148"/>
      <c r="G52" s="148"/>
      <c r="H52" s="148">
        <f t="shared" si="3"/>
        <v>0</v>
      </c>
      <c r="I52" s="184"/>
    </row>
    <row r="53" spans="1:9" x14ac:dyDescent="0.25">
      <c r="A53" s="9" t="s">
        <v>332</v>
      </c>
      <c r="B53" s="8" t="s">
        <v>249</v>
      </c>
      <c r="C53" s="140"/>
      <c r="D53" s="141"/>
      <c r="E53" s="142"/>
      <c r="F53" s="161"/>
      <c r="G53" s="143"/>
      <c r="H53" s="148">
        <v>0</v>
      </c>
      <c r="I53" s="150"/>
    </row>
    <row r="54" spans="1:9" x14ac:dyDescent="0.25">
      <c r="A54" s="9" t="s">
        <v>115</v>
      </c>
      <c r="B54" s="8" t="s">
        <v>37</v>
      </c>
      <c r="C54" s="140"/>
      <c r="D54" s="141"/>
      <c r="E54" s="142"/>
      <c r="F54" s="161"/>
      <c r="G54" s="143"/>
      <c r="H54" s="157">
        <f>H55+H56+H57+H58+H59+H60+H61+H62+H63</f>
        <v>0</v>
      </c>
      <c r="I54" s="150"/>
    </row>
    <row r="55" spans="1:9" ht="72" x14ac:dyDescent="0.25">
      <c r="A55" s="9" t="s">
        <v>116</v>
      </c>
      <c r="B55" s="8" t="s">
        <v>250</v>
      </c>
      <c r="C55" s="146">
        <v>1</v>
      </c>
      <c r="D55" s="160" t="s">
        <v>1144</v>
      </c>
      <c r="E55" s="11" t="str">
        <f t="shared" ref="E55:E62" si="4">IF(D55="работа не выполняется","","КХ")</f>
        <v>КХ</v>
      </c>
      <c r="F55" s="148"/>
      <c r="G55" s="148"/>
      <c r="H55" s="148">
        <f t="shared" ref="H55:H58" si="5">IF(E55="КХ",I55,ROUND(F55*G55*IF(OR(D55="раз в день",D55="раз в неделю",D55="раз в месяц",D55="раз в квартал",D55="раз в год"),C55,1)*IF(D55="раз в день",366,IF(D55="раз в неделю",52,IF(D55="раз в месяц",12,IF(D55="раз в квартал",4,IF(D55="раз в год",1,1)))))/1000,2))</f>
        <v>0</v>
      </c>
      <c r="I55" s="184"/>
    </row>
    <row r="56" spans="1:9" ht="72" x14ac:dyDescent="0.25">
      <c r="A56" s="9" t="s">
        <v>117</v>
      </c>
      <c r="B56" s="8" t="s">
        <v>38</v>
      </c>
      <c r="C56" s="146">
        <v>1</v>
      </c>
      <c r="D56" s="160" t="s">
        <v>1144</v>
      </c>
      <c r="E56" s="11" t="str">
        <f t="shared" si="4"/>
        <v>КХ</v>
      </c>
      <c r="F56" s="148"/>
      <c r="G56" s="148"/>
      <c r="H56" s="148">
        <f t="shared" si="5"/>
        <v>0</v>
      </c>
      <c r="I56" s="184"/>
    </row>
    <row r="57" spans="1:9" ht="72" x14ac:dyDescent="0.25">
      <c r="A57" s="9" t="s">
        <v>118</v>
      </c>
      <c r="B57" s="8" t="s">
        <v>251</v>
      </c>
      <c r="C57" s="146">
        <v>1</v>
      </c>
      <c r="D57" s="160" t="s">
        <v>1144</v>
      </c>
      <c r="E57" s="11" t="str">
        <f t="shared" si="4"/>
        <v>КХ</v>
      </c>
      <c r="F57" s="148"/>
      <c r="G57" s="148"/>
      <c r="H57" s="148">
        <f t="shared" si="5"/>
        <v>0</v>
      </c>
      <c r="I57" s="184"/>
    </row>
    <row r="58" spans="1:9" ht="72" x14ac:dyDescent="0.25">
      <c r="A58" s="9" t="s">
        <v>119</v>
      </c>
      <c r="B58" s="8" t="s">
        <v>39</v>
      </c>
      <c r="C58" s="146">
        <v>1</v>
      </c>
      <c r="D58" s="160" t="s">
        <v>1144</v>
      </c>
      <c r="E58" s="11" t="str">
        <f t="shared" si="4"/>
        <v>КХ</v>
      </c>
      <c r="F58" s="148"/>
      <c r="G58" s="148"/>
      <c r="H58" s="148">
        <f t="shared" si="5"/>
        <v>0</v>
      </c>
      <c r="I58" s="184"/>
    </row>
    <row r="59" spans="1:9" ht="48" x14ac:dyDescent="0.25">
      <c r="A59" s="9" t="s">
        <v>120</v>
      </c>
      <c r="B59" s="8" t="s">
        <v>252</v>
      </c>
      <c r="C59" s="146"/>
      <c r="D59" s="160" t="s">
        <v>211</v>
      </c>
      <c r="E59" s="11" t="str">
        <f t="shared" si="4"/>
        <v>КХ</v>
      </c>
      <c r="F59" s="148"/>
      <c r="G59" s="148"/>
      <c r="H59" s="148">
        <f t="shared" ref="H59:H61" si="6">IF(E59="КХ",I59,ROUND(F59*G59*IF(OR(D59="раз в день",D59="раз в неделю",D59="раз в месяц",D59="раз в квартал",D59="раз в год"),C59,1)*IF(D59="раз в день",366,IF(D59="раз в неделю",52,IF(D59="раз в месяц",12,IF(D59="раз в квартал",4,IF(D59="раз в год",1,1)))))/1000,2))</f>
        <v>0</v>
      </c>
      <c r="I59" s="184"/>
    </row>
    <row r="60" spans="1:9" ht="72" x14ac:dyDescent="0.25">
      <c r="A60" s="9" t="s">
        <v>121</v>
      </c>
      <c r="B60" s="8" t="s">
        <v>40</v>
      </c>
      <c r="C60" s="146">
        <v>1</v>
      </c>
      <c r="D60" s="160" t="s">
        <v>1144</v>
      </c>
      <c r="E60" s="11" t="str">
        <f t="shared" si="4"/>
        <v>КХ</v>
      </c>
      <c r="F60" s="148"/>
      <c r="G60" s="148"/>
      <c r="H60" s="148">
        <f t="shared" si="6"/>
        <v>0</v>
      </c>
      <c r="I60" s="184"/>
    </row>
    <row r="61" spans="1:9" ht="48" x14ac:dyDescent="0.25">
      <c r="A61" s="9" t="s">
        <v>122</v>
      </c>
      <c r="B61" s="8" t="s">
        <v>253</v>
      </c>
      <c r="C61" s="146"/>
      <c r="D61" s="160" t="s">
        <v>211</v>
      </c>
      <c r="E61" s="11" t="str">
        <f t="shared" si="4"/>
        <v>КХ</v>
      </c>
      <c r="F61" s="148"/>
      <c r="G61" s="148"/>
      <c r="H61" s="148">
        <f t="shared" si="6"/>
        <v>0</v>
      </c>
      <c r="I61" s="184"/>
    </row>
    <row r="62" spans="1:9" ht="72" x14ac:dyDescent="0.25">
      <c r="A62" s="9" t="s">
        <v>123</v>
      </c>
      <c r="B62" s="8" t="s">
        <v>254</v>
      </c>
      <c r="C62" s="146">
        <v>1</v>
      </c>
      <c r="D62" s="160" t="s">
        <v>1144</v>
      </c>
      <c r="E62" s="11" t="str">
        <f t="shared" si="4"/>
        <v>КХ</v>
      </c>
      <c r="F62" s="148"/>
      <c r="G62" s="148"/>
      <c r="H62" s="148">
        <f t="shared" ref="H62" si="7">IF(E62="КХ",I62,ROUND(F62*G62*IF(OR(D62="раз в день",D62="раз в неделю",D62="раз в месяц",D62="раз в квартал",D62="раз в год"),C62,1)*IF(D62="раз в день",366,IF(D62="раз в неделю",52,IF(D62="раз в месяц",12,IF(D62="раз в квартал",4,IF(D62="раз в год",1,1)))))/1000,2))</f>
        <v>0</v>
      </c>
      <c r="I62" s="184"/>
    </row>
    <row r="63" spans="1:9" x14ac:dyDescent="0.25">
      <c r="A63" s="9" t="s">
        <v>124</v>
      </c>
      <c r="B63" s="8" t="s">
        <v>255</v>
      </c>
      <c r="C63" s="140"/>
      <c r="D63" s="141"/>
      <c r="E63" s="142"/>
      <c r="F63" s="161"/>
      <c r="G63" s="143"/>
      <c r="H63" s="148">
        <v>0</v>
      </c>
      <c r="I63" s="150"/>
    </row>
    <row r="64" spans="1:9" x14ac:dyDescent="0.25">
      <c r="A64" s="9" t="s">
        <v>125</v>
      </c>
      <c r="B64" s="8" t="s">
        <v>41</v>
      </c>
      <c r="C64" s="140"/>
      <c r="D64" s="141"/>
      <c r="E64" s="142"/>
      <c r="F64" s="161"/>
      <c r="G64" s="143"/>
      <c r="H64" s="157">
        <f>H65+H66+H67+H68</f>
        <v>0</v>
      </c>
      <c r="I64" s="150"/>
    </row>
    <row r="65" spans="1:9" ht="30" x14ac:dyDescent="0.25">
      <c r="A65" s="9" t="s">
        <v>126</v>
      </c>
      <c r="B65" s="8" t="s">
        <v>256</v>
      </c>
      <c r="C65" s="146"/>
      <c r="D65" s="160" t="s">
        <v>1131</v>
      </c>
      <c r="E65" s="11" t="str">
        <f>IF(D65="работа не выполняется","","КХ")</f>
        <v/>
      </c>
      <c r="F65" s="148"/>
      <c r="G65" s="148"/>
      <c r="H65" s="148">
        <v>0</v>
      </c>
      <c r="I65" s="150"/>
    </row>
    <row r="66" spans="1:9" ht="24" x14ac:dyDescent="0.25">
      <c r="A66" s="9" t="s">
        <v>127</v>
      </c>
      <c r="B66" s="8" t="s">
        <v>42</v>
      </c>
      <c r="C66" s="146"/>
      <c r="D66" s="160" t="s">
        <v>1131</v>
      </c>
      <c r="E66" s="11" t="str">
        <f>IF(D66="работа не выполняется","","КХ")</f>
        <v/>
      </c>
      <c r="F66" s="148"/>
      <c r="G66" s="148"/>
      <c r="H66" s="148">
        <v>0</v>
      </c>
      <c r="I66" s="150"/>
    </row>
    <row r="67" spans="1:9" ht="24" x14ac:dyDescent="0.25">
      <c r="A67" s="9" t="s">
        <v>128</v>
      </c>
      <c r="B67" s="8" t="s">
        <v>43</v>
      </c>
      <c r="C67" s="146"/>
      <c r="D67" s="160" t="s">
        <v>1131</v>
      </c>
      <c r="E67" s="11" t="str">
        <f>IF(D67="работа не выполняется","","КХ")</f>
        <v/>
      </c>
      <c r="F67" s="148"/>
      <c r="G67" s="148"/>
      <c r="H67" s="148">
        <v>0</v>
      </c>
      <c r="I67" s="150"/>
    </row>
    <row r="68" spans="1:9" x14ac:dyDescent="0.25">
      <c r="A68" s="9" t="s">
        <v>333</v>
      </c>
      <c r="B68" s="8" t="s">
        <v>257</v>
      </c>
      <c r="C68" s="140"/>
      <c r="D68" s="141"/>
      <c r="E68" s="142"/>
      <c r="F68" s="161"/>
      <c r="G68" s="143"/>
      <c r="H68" s="148">
        <v>0</v>
      </c>
      <c r="I68" s="150"/>
    </row>
    <row r="69" spans="1:9" x14ac:dyDescent="0.25">
      <c r="A69" s="9" t="s">
        <v>129</v>
      </c>
      <c r="B69" s="8" t="s">
        <v>44</v>
      </c>
      <c r="C69" s="140"/>
      <c r="D69" s="141"/>
      <c r="E69" s="142"/>
      <c r="F69" s="161"/>
      <c r="G69" s="143"/>
      <c r="H69" s="157">
        <f>H70+H71+H72+H73+H76+H77</f>
        <v>0</v>
      </c>
      <c r="I69" s="150"/>
    </row>
    <row r="70" spans="1:9" ht="45" x14ac:dyDescent="0.25">
      <c r="A70" s="9" t="s">
        <v>130</v>
      </c>
      <c r="B70" s="8" t="s">
        <v>258</v>
      </c>
      <c r="C70" s="146"/>
      <c r="D70" s="160" t="s">
        <v>1131</v>
      </c>
      <c r="E70" s="11" t="str">
        <f>IF(D70="работа не выполняется","","КХ")</f>
        <v/>
      </c>
      <c r="F70" s="148"/>
      <c r="G70" s="148"/>
      <c r="H70" s="148">
        <v>0</v>
      </c>
      <c r="I70" s="150"/>
    </row>
    <row r="71" spans="1:9" ht="60" x14ac:dyDescent="0.25">
      <c r="A71" s="9" t="s">
        <v>131</v>
      </c>
      <c r="B71" s="8" t="s">
        <v>259</v>
      </c>
      <c r="C71" s="146"/>
      <c r="D71" s="160" t="s">
        <v>1131</v>
      </c>
      <c r="E71" s="11" t="str">
        <f>IF(D71="работа не выполняется","","КХ")</f>
        <v/>
      </c>
      <c r="F71" s="148"/>
      <c r="G71" s="148"/>
      <c r="H71" s="148">
        <v>0</v>
      </c>
      <c r="I71" s="150"/>
    </row>
    <row r="72" spans="1:9" ht="72" x14ac:dyDescent="0.25">
      <c r="A72" s="9" t="s">
        <v>132</v>
      </c>
      <c r="B72" s="8" t="s">
        <v>260</v>
      </c>
      <c r="C72" s="146">
        <v>1</v>
      </c>
      <c r="D72" s="160" t="s">
        <v>1144</v>
      </c>
      <c r="E72" s="11" t="str">
        <f>IF(D72="работа не выполняется","","КХ")</f>
        <v>КХ</v>
      </c>
      <c r="F72" s="148"/>
      <c r="G72" s="148"/>
      <c r="H72" s="148">
        <f>IF(E72="КХ",I72,ROUND(F72*G72*IF(OR(D72="раз в день",D72="раз в неделю",D72="раз в месяц",D72="раз в квартал",D72="раз в год"),C72,1)*IF(D72="раз в день",366,IF(D72="раз в неделю",52,IF(D72="раз в месяц",12,IF(D72="раз в квартал",4,IF(D72="раз в год",1,1)))))/1000,2))</f>
        <v>0</v>
      </c>
      <c r="I72" s="184"/>
    </row>
    <row r="73" spans="1:9" ht="30" x14ac:dyDescent="0.25">
      <c r="A73" s="9" t="s">
        <v>133</v>
      </c>
      <c r="B73" s="8" t="s">
        <v>261</v>
      </c>
      <c r="C73" s="140"/>
      <c r="D73" s="141"/>
      <c r="E73" s="142"/>
      <c r="F73" s="161"/>
      <c r="G73" s="143"/>
      <c r="H73" s="148">
        <f>H74+H75</f>
        <v>0</v>
      </c>
      <c r="I73" s="150"/>
    </row>
    <row r="74" spans="1:9" ht="48" x14ac:dyDescent="0.25">
      <c r="A74" s="9" t="s">
        <v>262</v>
      </c>
      <c r="B74" s="8" t="s">
        <v>263</v>
      </c>
      <c r="C74" s="146"/>
      <c r="D74" s="160" t="s">
        <v>211</v>
      </c>
      <c r="E74" s="11" t="str">
        <f>IF(D74="работа не выполняется","","КХ")</f>
        <v>КХ</v>
      </c>
      <c r="F74" s="148"/>
      <c r="G74" s="148"/>
      <c r="H74" s="148">
        <f t="shared" ref="H74:H75" si="8">IF(E74="КХ",I74,ROUND(F74*G74*IF(OR(D74="раз в день",D74="раз в неделю",D74="раз в месяц",D74="раз в квартал",D74="раз в год"),C74,1)*IF(D74="раз в день",366,IF(D74="раз в неделю",52,IF(D74="раз в месяц",12,IF(D74="раз в квартал",4,IF(D74="раз в год",1,1)))))/1000,2))</f>
        <v>0</v>
      </c>
      <c r="I74" s="150"/>
    </row>
    <row r="75" spans="1:9" ht="48" x14ac:dyDescent="0.25">
      <c r="A75" s="9" t="s">
        <v>264</v>
      </c>
      <c r="B75" s="8" t="s">
        <v>265</v>
      </c>
      <c r="C75" s="146"/>
      <c r="D75" s="160" t="s">
        <v>211</v>
      </c>
      <c r="E75" s="11" t="str">
        <f>IF(D75="работа не выполняется","","КХ")</f>
        <v>КХ</v>
      </c>
      <c r="F75" s="148"/>
      <c r="G75" s="148"/>
      <c r="H75" s="148">
        <f t="shared" si="8"/>
        <v>0</v>
      </c>
      <c r="I75" s="150"/>
    </row>
    <row r="76" spans="1:9" ht="30" x14ac:dyDescent="0.25">
      <c r="A76" s="9" t="s">
        <v>134</v>
      </c>
      <c r="B76" s="8" t="s">
        <v>266</v>
      </c>
      <c r="C76" s="146"/>
      <c r="D76" s="160" t="s">
        <v>1131</v>
      </c>
      <c r="E76" s="11"/>
      <c r="F76" s="148"/>
      <c r="G76" s="148"/>
      <c r="H76" s="148">
        <v>0</v>
      </c>
      <c r="I76" s="150"/>
    </row>
    <row r="77" spans="1:9" x14ac:dyDescent="0.25">
      <c r="A77" s="9" t="s">
        <v>135</v>
      </c>
      <c r="B77" s="8" t="s">
        <v>267</v>
      </c>
      <c r="C77" s="140"/>
      <c r="D77" s="141"/>
      <c r="E77" s="142"/>
      <c r="F77" s="161"/>
      <c r="G77" s="143"/>
      <c r="H77" s="148">
        <v>0</v>
      </c>
      <c r="I77" s="150"/>
    </row>
    <row r="78" spans="1:9" ht="75" x14ac:dyDescent="0.25">
      <c r="A78" s="9" t="s">
        <v>136</v>
      </c>
      <c r="B78" s="8" t="s">
        <v>268</v>
      </c>
      <c r="C78" s="140"/>
      <c r="D78" s="141"/>
      <c r="E78" s="142"/>
      <c r="F78" s="161"/>
      <c r="G78" s="143"/>
      <c r="H78" s="157">
        <f>SUM(H79:H85)</f>
        <v>0.64</v>
      </c>
      <c r="I78" s="150"/>
    </row>
    <row r="79" spans="1:9" ht="48" x14ac:dyDescent="0.25">
      <c r="A79" s="9" t="s">
        <v>137</v>
      </c>
      <c r="B79" s="8" t="s">
        <v>45</v>
      </c>
      <c r="C79" s="146"/>
      <c r="D79" s="160" t="s">
        <v>211</v>
      </c>
      <c r="E79" s="11" t="str">
        <f>IF(D79="работа не выполняется","","КХ")</f>
        <v>КХ</v>
      </c>
      <c r="F79" s="185"/>
      <c r="G79" s="148"/>
      <c r="H79" s="148">
        <f>IF(E79="КХ",I79,ROUND(F79*G79*IF(OR(D79="раз в день",D79="раз в неделю",D79="раз в месяц",D79="раз в квартал",D79="раз в год"),C79,1)*IF(D79="раз в день",366,IF(D79="раз в неделю",52,IF(D79="раз в месяц",12,IF(D79="раз в квартал",4,IF(D79="раз в год",1,1)))))/1000,2))</f>
        <v>0</v>
      </c>
      <c r="I79" s="184"/>
    </row>
    <row r="80" spans="1:9" ht="30" x14ac:dyDescent="0.25">
      <c r="A80" s="9" t="s">
        <v>138</v>
      </c>
      <c r="B80" s="8" t="s">
        <v>46</v>
      </c>
      <c r="C80" s="146"/>
      <c r="D80" s="160" t="s">
        <v>1142</v>
      </c>
      <c r="E80" s="11" t="str">
        <f>IF(D80="работа не выполняется","","шт.")</f>
        <v>шт.</v>
      </c>
      <c r="F80" s="148">
        <f>IF(D80="работа не выполняется",0,VLOOKUP($B$6,объемы!$A$5:$FI$286,157,0))</f>
        <v>0</v>
      </c>
      <c r="G80" s="148">
        <f>IFERROR(ROUND(I80*1000/F80,2),0)</f>
        <v>0</v>
      </c>
      <c r="H80" s="148">
        <f>IF(E80="КХ",I80,ROUND(F80*G80*IF(OR(D80="раз в день",D80="раз в неделю",D80="раз в месяц",D80="раз в квартал",D80="раз в год"),C80,1)*IF(D80="раз в день",366,IF(D80="раз в неделю",52,IF(D80="раз в месяц",12,IF(D80="раз в квартал",4,IF(D80="раз в год",1,1)))))/1000,2))</f>
        <v>0</v>
      </c>
      <c r="I80" s="195">
        <f>ROUND(VLOOKUP(B6,смета!$A$4:$AE$283,29,0)/1000,2)</f>
        <v>0</v>
      </c>
    </row>
    <row r="81" spans="1:9" ht="48" x14ac:dyDescent="0.25">
      <c r="A81" s="9" t="s">
        <v>139</v>
      </c>
      <c r="B81" s="8" t="s">
        <v>64</v>
      </c>
      <c r="C81" s="146"/>
      <c r="D81" s="160" t="s">
        <v>211</v>
      </c>
      <c r="E81" s="11" t="str">
        <f>IF(D81="работа не выполняется","","шт.")</f>
        <v>шт.</v>
      </c>
      <c r="F81" s="148">
        <v>0</v>
      </c>
      <c r="G81" s="148">
        <v>0</v>
      </c>
      <c r="H81" s="148">
        <v>0</v>
      </c>
      <c r="I81" s="150"/>
    </row>
    <row r="82" spans="1:9" ht="48" x14ac:dyDescent="0.25">
      <c r="A82" s="9" t="s">
        <v>140</v>
      </c>
      <c r="B82" s="8" t="s">
        <v>47</v>
      </c>
      <c r="C82" s="146"/>
      <c r="D82" s="160" t="s">
        <v>211</v>
      </c>
      <c r="E82" s="11" t="str">
        <f>IF(D82="работа не выполняется","","КХ")</f>
        <v>КХ</v>
      </c>
      <c r="F82" s="185"/>
      <c r="G82" s="148"/>
      <c r="H82" s="148">
        <f>IF(E82="КХ",I82,ROUND(F82*G82*IF(OR(D82="раз в день",D82="раз в неделю",D82="раз в месяц",D82="раз в квартал",D82="раз в год"),C82,1)*IF(D82="раз в день",366,IF(D82="раз в неделю",52,IF(D82="раз в месяц",12,IF(D82="раз в квартал",4,IF(D82="раз в год",1,1)))))/1000,2))</f>
        <v>0</v>
      </c>
      <c r="I82" s="184"/>
    </row>
    <row r="83" spans="1:9" ht="30" x14ac:dyDescent="0.25">
      <c r="A83" s="9" t="s">
        <v>141</v>
      </c>
      <c r="B83" s="8" t="s">
        <v>48</v>
      </c>
      <c r="C83" s="146"/>
      <c r="D83" s="160" t="s">
        <v>1142</v>
      </c>
      <c r="E83" s="11" t="str">
        <f>IF(D83="работа не выполняется","","шт.")</f>
        <v>шт.</v>
      </c>
      <c r="F83" s="148">
        <f>IF(D83="работа не выполняется",0,VLOOKUP($B$6,объемы!$A$5:$FI$286,158,0))</f>
        <v>0</v>
      </c>
      <c r="G83" s="148">
        <f>IFERROR(ROUND(I83*1000/F83,2),0)</f>
        <v>0</v>
      </c>
      <c r="H83" s="148">
        <f>IF(E83="КХ",I83,ROUND(F83*G83*IF(OR(D83="раз в день",D83="раз в неделю",D83="раз в месяц",D83="раз в квартал",D83="раз в год"),C83,1)*IF(D83="раз в день",366,IF(D83="раз в неделю",52,IF(D83="раз в месяц",12,IF(D83="раз в квартал",4,IF(D83="раз в год",1,1)))))/1000,2))</f>
        <v>0</v>
      </c>
      <c r="I83" s="195">
        <f>ROUND(VLOOKUP(B6,смета!$A$4:$AE$283,28,0)/1000,2)</f>
        <v>0</v>
      </c>
    </row>
    <row r="84" spans="1:9" ht="48" x14ac:dyDescent="0.25">
      <c r="A84" s="9" t="s">
        <v>334</v>
      </c>
      <c r="B84" s="8" t="s">
        <v>49</v>
      </c>
      <c r="C84" s="146"/>
      <c r="D84" s="160" t="s">
        <v>211</v>
      </c>
      <c r="E84" s="11" t="str">
        <f>IF(D84="работа не выполняется","","шт.")</f>
        <v>шт.</v>
      </c>
      <c r="F84" s="185">
        <v>2</v>
      </c>
      <c r="G84" s="148">
        <v>320</v>
      </c>
      <c r="H84" s="148">
        <f>IF(E84="КХ",I84,ROUND(F84*G84*IF(OR(D84="раз в день",D84="раз в неделю",D84="раз в месяц",D84="раз в квартал",D84="раз в год"),C84,1)*IF(D84="раз в день",366,IF(D84="раз в неделю",52,IF(D84="раз в месяц",12,IF(D84="раз в квартал",4,IF(D84="раз в год",1,1)))))/1000,2))</f>
        <v>0.64</v>
      </c>
      <c r="I84" s="150"/>
    </row>
    <row r="85" spans="1:9" ht="75" x14ac:dyDescent="0.25">
      <c r="A85" s="9" t="s">
        <v>335</v>
      </c>
      <c r="B85" s="8" t="s">
        <v>336</v>
      </c>
      <c r="C85" s="140"/>
      <c r="D85" s="141"/>
      <c r="E85" s="142"/>
      <c r="F85" s="161"/>
      <c r="G85" s="143"/>
      <c r="H85" s="148">
        <v>0</v>
      </c>
      <c r="I85" s="150"/>
    </row>
    <row r="86" spans="1:9" ht="60" x14ac:dyDescent="0.25">
      <c r="A86" s="9" t="s">
        <v>142</v>
      </c>
      <c r="B86" s="8" t="s">
        <v>269</v>
      </c>
      <c r="C86" s="140"/>
      <c r="D86" s="141"/>
      <c r="E86" s="142"/>
      <c r="F86" s="161"/>
      <c r="G86" s="143"/>
      <c r="H86" s="157">
        <f>SUM(H87:H98)</f>
        <v>0</v>
      </c>
      <c r="I86" s="150"/>
    </row>
    <row r="87" spans="1:9" ht="72" x14ac:dyDescent="0.25">
      <c r="A87" s="9" t="s">
        <v>143</v>
      </c>
      <c r="B87" s="8" t="s">
        <v>50</v>
      </c>
      <c r="C87" s="146">
        <v>1</v>
      </c>
      <c r="D87" s="160" t="s">
        <v>1144</v>
      </c>
      <c r="E87" s="11" t="str">
        <f>IF(D87="работа не выполняется","","КХ")</f>
        <v>КХ</v>
      </c>
      <c r="F87" s="148"/>
      <c r="G87" s="148"/>
      <c r="H87" s="148">
        <f>IF(E87="КХ",I87,ROUND(F87*G87*IF(OR(D87="раз в день",D87="раз в неделю",D87="раз в месяц",D87="раз в квартал",D87="раз в год"),C87,1)*IF(D87="раз в день",366,IF(D87="раз в неделю",52,IF(D87="раз в месяц",12,IF(D87="раз в квартал",4,IF(D87="раз в год",1,1)))))/1000,2))</f>
        <v>0</v>
      </c>
      <c r="I87" s="150"/>
    </row>
    <row r="88" spans="1:9" ht="24" x14ac:dyDescent="0.25">
      <c r="A88" s="9" t="s">
        <v>144</v>
      </c>
      <c r="B88" s="8" t="s">
        <v>51</v>
      </c>
      <c r="C88" s="146"/>
      <c r="D88" s="160" t="s">
        <v>1131</v>
      </c>
      <c r="E88" s="11"/>
      <c r="F88" s="148"/>
      <c r="G88" s="148"/>
      <c r="H88" s="148">
        <v>0</v>
      </c>
      <c r="I88" s="150"/>
    </row>
    <row r="89" spans="1:9" ht="24" x14ac:dyDescent="0.25">
      <c r="A89" s="9" t="s">
        <v>145</v>
      </c>
      <c r="B89" s="8" t="s">
        <v>52</v>
      </c>
      <c r="C89" s="146"/>
      <c r="D89" s="160" t="s">
        <v>1131</v>
      </c>
      <c r="E89" s="11"/>
      <c r="F89" s="148"/>
      <c r="G89" s="148"/>
      <c r="H89" s="148">
        <v>0</v>
      </c>
      <c r="I89" s="150"/>
    </row>
    <row r="90" spans="1:9" ht="24" x14ac:dyDescent="0.25">
      <c r="A90" s="9" t="s">
        <v>146</v>
      </c>
      <c r="B90" s="8" t="s">
        <v>53</v>
      </c>
      <c r="C90" s="146"/>
      <c r="D90" s="160" t="s">
        <v>1131</v>
      </c>
      <c r="E90" s="11"/>
      <c r="F90" s="148"/>
      <c r="G90" s="148"/>
      <c r="H90" s="148">
        <v>0</v>
      </c>
      <c r="I90" s="150"/>
    </row>
    <row r="91" spans="1:9" ht="72" x14ac:dyDescent="0.25">
      <c r="A91" s="9" t="s">
        <v>147</v>
      </c>
      <c r="B91" s="8" t="s">
        <v>54</v>
      </c>
      <c r="C91" s="146">
        <v>1</v>
      </c>
      <c r="D91" s="160" t="s">
        <v>1144</v>
      </c>
      <c r="E91" s="11" t="str">
        <f>IF(D91="работа не выполняется","","КХ")</f>
        <v>КХ</v>
      </c>
      <c r="F91" s="148"/>
      <c r="G91" s="148"/>
      <c r="H91" s="148">
        <f>IF(E91="КХ",I91,ROUND(F91*G91*IF(OR(D91="раз в день",D91="раз в неделю",D91="раз в месяц",D91="раз в квартал",D91="раз в год"),C91,1)*IF(D91="раз в день",366,IF(D91="раз в неделю",52,IF(D91="раз в месяц",12,IF(D91="раз в квартал",4,IF(D91="раз в год",1,1)))))/1000,2))</f>
        <v>0</v>
      </c>
      <c r="I91" s="150"/>
    </row>
    <row r="92" spans="1:9" ht="24" x14ac:dyDescent="0.25">
      <c r="A92" s="9" t="s">
        <v>148</v>
      </c>
      <c r="B92" s="8" t="s">
        <v>55</v>
      </c>
      <c r="C92" s="146"/>
      <c r="D92" s="160" t="s">
        <v>1131</v>
      </c>
      <c r="E92" s="11"/>
      <c r="F92" s="148"/>
      <c r="G92" s="148"/>
      <c r="H92" s="148">
        <v>0</v>
      </c>
      <c r="I92" s="150"/>
    </row>
    <row r="93" spans="1:9" ht="72" x14ac:dyDescent="0.25">
      <c r="A93" s="9" t="s">
        <v>149</v>
      </c>
      <c r="B93" s="8" t="s">
        <v>270</v>
      </c>
      <c r="C93" s="146">
        <v>1</v>
      </c>
      <c r="D93" s="160" t="s">
        <v>1144</v>
      </c>
      <c r="E93" s="11" t="str">
        <f>IF(D93="работа не выполняется","","КХ")</f>
        <v>КХ</v>
      </c>
      <c r="F93" s="148"/>
      <c r="G93" s="148"/>
      <c r="H93" s="148">
        <f>IF(E93="КХ",I93,ROUND(F93*G93*IF(OR(D93="раз в день",D93="раз в неделю",D93="раз в месяц",D93="раз в квартал",D93="раз в год"),C93,1)*IF(D93="раз в день",366,IF(D93="раз в неделю",52,IF(D93="раз в месяц",12,IF(D93="раз в квартал",4,IF(D93="раз в год",1,1)))))/1000,2))</f>
        <v>0</v>
      </c>
      <c r="I93" s="150"/>
    </row>
    <row r="94" spans="1:9" ht="30" x14ac:dyDescent="0.25">
      <c r="A94" s="9" t="s">
        <v>150</v>
      </c>
      <c r="B94" s="8" t="s">
        <v>56</v>
      </c>
      <c r="C94" s="146"/>
      <c r="D94" s="160" t="s">
        <v>1131</v>
      </c>
      <c r="E94" s="11"/>
      <c r="F94" s="148"/>
      <c r="G94" s="148"/>
      <c r="H94" s="148">
        <v>0</v>
      </c>
      <c r="I94" s="150"/>
    </row>
    <row r="95" spans="1:9" ht="30" x14ac:dyDescent="0.25">
      <c r="A95" s="9" t="s">
        <v>151</v>
      </c>
      <c r="B95" s="8" t="s">
        <v>57</v>
      </c>
      <c r="C95" s="146" t="str">
        <f>IF(VLOOKUP($B$6,объемы!$A$5:$FI$286,18,0)&gt;=16,1,"")</f>
        <v/>
      </c>
      <c r="D95" s="160" t="str">
        <f>IF(VLOOKUP($B$6,объемы!$A$5:$FI$286,18,0)&gt;=16,"Осмотр раз в год. По итогам осмотра работы включаются в план текущего ремонта","работа не выполняется")</f>
        <v>работа не выполняется</v>
      </c>
      <c r="E95" s="11" t="str">
        <f>IF(D95="работа не выполняется","","КХ")</f>
        <v/>
      </c>
      <c r="F95" s="148"/>
      <c r="G95" s="148"/>
      <c r="H95" s="148">
        <f>IF(E95="КХ",I95,ROUND(F95*G95*IF(OR(D95="раз в день",D95="раз в неделю",D95="раз в месяц",D95="раз в квартал",D95="раз в год"),C95,1)*IF(D95="раз в день",366,IF(D95="раз в неделю",52,IF(D95="раз в месяц",12,IF(D95="раз в квартал",4,IF(D95="раз в год",1,1)))))/1000,2))</f>
        <v>0</v>
      </c>
      <c r="I95" s="150"/>
    </row>
    <row r="96" spans="1:9" ht="30" x14ac:dyDescent="0.25">
      <c r="A96" s="9" t="s">
        <v>152</v>
      </c>
      <c r="B96" s="8" t="s">
        <v>58</v>
      </c>
      <c r="C96" s="146"/>
      <c r="D96" s="160" t="s">
        <v>1131</v>
      </c>
      <c r="E96" s="11"/>
      <c r="F96" s="148"/>
      <c r="G96" s="148"/>
      <c r="H96" s="148">
        <v>0</v>
      </c>
      <c r="I96" s="150"/>
    </row>
    <row r="97" spans="1:9" ht="72" x14ac:dyDescent="0.25">
      <c r="A97" s="9" t="s">
        <v>153</v>
      </c>
      <c r="B97" s="8" t="s">
        <v>271</v>
      </c>
      <c r="C97" s="146">
        <v>1</v>
      </c>
      <c r="D97" s="160" t="s">
        <v>1144</v>
      </c>
      <c r="E97" s="11" t="str">
        <f>IF(D97="работа не выполняется","","КХ")</f>
        <v>КХ</v>
      </c>
      <c r="F97" s="148"/>
      <c r="G97" s="148"/>
      <c r="H97" s="148">
        <f>IF(E97="КХ",I97,ROUND(F97*G97*IF(OR(D97="раз в день",D97="раз в неделю",D97="раз в месяц",D97="раз в квартал",D97="раз в год"),C97,1)*IF(D97="раз в день",366,IF(D97="раз в неделю",52,IF(D97="раз в месяц",12,IF(D97="раз в квартал",4,IF(D97="раз в год",1,1)))))/1000,2))</f>
        <v>0</v>
      </c>
      <c r="I97" s="150"/>
    </row>
    <row r="98" spans="1:9" ht="75" x14ac:dyDescent="0.25">
      <c r="A98" s="9" t="s">
        <v>154</v>
      </c>
      <c r="B98" s="8" t="s">
        <v>272</v>
      </c>
      <c r="C98" s="140"/>
      <c r="D98" s="141"/>
      <c r="E98" s="142"/>
      <c r="F98" s="161"/>
      <c r="G98" s="143"/>
      <c r="H98" s="148">
        <v>0</v>
      </c>
      <c r="I98" s="150"/>
    </row>
    <row r="99" spans="1:9" ht="75" x14ac:dyDescent="0.25">
      <c r="A99" s="9" t="s">
        <v>155</v>
      </c>
      <c r="B99" s="8" t="s">
        <v>273</v>
      </c>
      <c r="C99" s="140"/>
      <c r="D99" s="141"/>
      <c r="E99" s="142"/>
      <c r="F99" s="161"/>
      <c r="G99" s="143"/>
      <c r="H99" s="157">
        <f>SUM(H100:H103)</f>
        <v>0</v>
      </c>
      <c r="I99" s="150"/>
    </row>
    <row r="100" spans="1:9" ht="72" x14ac:dyDescent="0.25">
      <c r="A100" s="9" t="s">
        <v>156</v>
      </c>
      <c r="B100" s="8" t="s">
        <v>274</v>
      </c>
      <c r="C100" s="146">
        <v>1</v>
      </c>
      <c r="D100" s="160" t="s">
        <v>1144</v>
      </c>
      <c r="E100" s="11" t="str">
        <f>IF(D100="работа не выполняется","","КХ")</f>
        <v>КХ</v>
      </c>
      <c r="F100" s="148"/>
      <c r="G100" s="148"/>
      <c r="H100" s="148">
        <f>IF(E100="КХ",I100,ROUND(F100*G100*IF(OR(D100="раз в день",D100="раз в неделю",D100="раз в месяц",D100="раз в квартал",D100="раз в год"),C100,1)*IF(D100="раз в день",366,IF(D100="раз в неделю",52,IF(D100="раз в месяц",12,IF(D100="раз в квартал",4,IF(D100="раз в год",1,1)))))/1000,2))</f>
        <v>0</v>
      </c>
      <c r="I100" s="184"/>
    </row>
    <row r="101" spans="1:9" ht="72" x14ac:dyDescent="0.25">
      <c r="A101" s="9" t="s">
        <v>157</v>
      </c>
      <c r="B101" s="8" t="s">
        <v>275</v>
      </c>
      <c r="C101" s="146">
        <v>1</v>
      </c>
      <c r="D101" s="160" t="s">
        <v>1144</v>
      </c>
      <c r="E101" s="11" t="str">
        <f>IF(D101="работа не выполняется","","КХ")</f>
        <v>КХ</v>
      </c>
      <c r="F101" s="148"/>
      <c r="G101" s="148"/>
      <c r="H101" s="148">
        <f>IF(E101="КХ",I101,ROUND(F101*G101*IF(OR(D101="раз в день",D101="раз в неделю",D101="раз в месяц",D101="раз в квартал",D101="раз в год"),C101,1)*IF(D101="раз в день",366,IF(D101="раз в неделю",52,IF(D101="раз в месяц",12,IF(D101="раз в квартал",4,IF(D101="раз в год",1,1)))))/1000,2))</f>
        <v>0</v>
      </c>
      <c r="I101" s="184"/>
    </row>
    <row r="102" spans="1:9" ht="72" x14ac:dyDescent="0.25">
      <c r="A102" s="9" t="s">
        <v>158</v>
      </c>
      <c r="B102" s="8" t="s">
        <v>276</v>
      </c>
      <c r="C102" s="146">
        <v>1</v>
      </c>
      <c r="D102" s="160" t="s">
        <v>1144</v>
      </c>
      <c r="E102" s="11" t="str">
        <f>IF(D102="работа не выполняется","","КХ")</f>
        <v>КХ</v>
      </c>
      <c r="F102" s="148"/>
      <c r="G102" s="148"/>
      <c r="H102" s="148">
        <f>IF(E102="КХ",I102,ROUND(F102*G102*IF(OR(D102="раз в день",D102="раз в неделю",D102="раз в месяц",D102="раз в квартал",D102="раз в год"),C102,1)*IF(D102="раз в день",366,IF(D102="раз в неделю",52,IF(D102="раз в месяц",12,IF(D102="раз в квартал",4,IF(D102="раз в год",1,1)))))/1000,2))</f>
        <v>0</v>
      </c>
      <c r="I102" s="184"/>
    </row>
    <row r="103" spans="1:9" ht="60" customHeight="1" x14ac:dyDescent="0.25">
      <c r="A103" s="9" t="s">
        <v>159</v>
      </c>
      <c r="B103" s="8" t="s">
        <v>59</v>
      </c>
      <c r="C103" s="146">
        <v>1</v>
      </c>
      <c r="D103" s="160" t="s">
        <v>1144</v>
      </c>
      <c r="E103" s="11" t="str">
        <f>IF(D103="работа не выполняется","","КХ")</f>
        <v>КХ</v>
      </c>
      <c r="F103" s="148"/>
      <c r="G103" s="148"/>
      <c r="H103" s="148">
        <f>IF(E103="КХ",I103,ROUND(F103*G103*IF(OR(D103="раз в день",D103="раз в неделю",D103="раз в месяц",D103="раз в квартал",D103="раз в год"),C103,1)*IF(D103="раз в день",366,IF(D103="раз в неделю",52,IF(D103="раз в месяц",12,IF(D103="раз в квартал",4,IF(D103="раз в год",1,1)))))/1000,2))</f>
        <v>0</v>
      </c>
      <c r="I103" s="184"/>
    </row>
    <row r="104" spans="1:9" ht="27" customHeight="1" x14ac:dyDescent="0.25">
      <c r="A104" s="9" t="s">
        <v>160</v>
      </c>
      <c r="B104" s="8" t="s">
        <v>60</v>
      </c>
      <c r="C104" s="140"/>
      <c r="D104" s="141"/>
      <c r="E104" s="142"/>
      <c r="F104" s="161"/>
      <c r="G104" s="143"/>
      <c r="H104" s="157">
        <f>SUM(H105:H109)</f>
        <v>0</v>
      </c>
      <c r="I104" s="150"/>
    </row>
    <row r="105" spans="1:9" ht="60" x14ac:dyDescent="0.25">
      <c r="A105" s="9" t="s">
        <v>161</v>
      </c>
      <c r="B105" s="8" t="s">
        <v>61</v>
      </c>
      <c r="C105" s="146"/>
      <c r="D105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5" s="11" t="str">
        <f>IF(D105="работа не выполняется","","кв. м")</f>
        <v>кв. м</v>
      </c>
      <c r="F105" s="148">
        <v>0</v>
      </c>
      <c r="G105" s="148">
        <v>0</v>
      </c>
      <c r="H105" s="148">
        <v>0</v>
      </c>
      <c r="I105" s="150"/>
    </row>
    <row r="106" spans="1:9" ht="60" x14ac:dyDescent="0.25">
      <c r="A106" s="9" t="s">
        <v>162</v>
      </c>
      <c r="B106" s="8" t="s">
        <v>62</v>
      </c>
      <c r="C106" s="146"/>
      <c r="D106" s="160" t="str">
        <f>IF(VLOOKUP($B$6,объемы!$A$5:$FI$286,16,0)="II-49","работа не выполняется","В ходе подготовки к эксплуатации дома в осенне-зимний период")</f>
        <v>В ходе подготовки к эксплуатации дома в осенне-зимний период</v>
      </c>
      <c r="E106" s="11" t="str">
        <f>IF(D106="работа не выполняется","","м")</f>
        <v>м</v>
      </c>
      <c r="F106" s="148">
        <v>0</v>
      </c>
      <c r="G106" s="148">
        <v>0</v>
      </c>
      <c r="H106" s="148">
        <v>0</v>
      </c>
      <c r="I106" s="150"/>
    </row>
    <row r="107" spans="1:9" ht="60" x14ac:dyDescent="0.25">
      <c r="A107" s="9" t="s">
        <v>163</v>
      </c>
      <c r="B107" s="8" t="s">
        <v>63</v>
      </c>
      <c r="C107" s="146"/>
      <c r="D107" s="160" t="s">
        <v>212</v>
      </c>
      <c r="E107" s="11" t="str">
        <f>IF(D107="работа не выполняется","","м")</f>
        <v>м</v>
      </c>
      <c r="F107" s="148">
        <v>0</v>
      </c>
      <c r="G107" s="148">
        <v>0</v>
      </c>
      <c r="H107" s="148">
        <v>0</v>
      </c>
      <c r="I107" s="150"/>
    </row>
    <row r="108" spans="1:9" ht="75" x14ac:dyDescent="0.25">
      <c r="A108" s="9" t="s">
        <v>164</v>
      </c>
      <c r="B108" s="8" t="s">
        <v>277</v>
      </c>
      <c r="C108" s="146"/>
      <c r="D108" s="160" t="str">
        <f>IF(VLOOKUP($B$6,объемы!$A$5:$FI$286,18,0)&gt;5,"Устранение по мере обнаружения дефектов","работа не выполняется")</f>
        <v>работа не выполняется</v>
      </c>
      <c r="E108" s="11" t="str">
        <f>IF(D108="работа не выполняется","","шт.")</f>
        <v/>
      </c>
      <c r="F108" s="148">
        <v>0</v>
      </c>
      <c r="G108" s="148">
        <v>0</v>
      </c>
      <c r="H108" s="148">
        <v>0</v>
      </c>
      <c r="I108" s="150"/>
    </row>
    <row r="109" spans="1:9" ht="30" x14ac:dyDescent="0.25">
      <c r="A109" s="9" t="s">
        <v>337</v>
      </c>
      <c r="B109" s="8" t="s">
        <v>278</v>
      </c>
      <c r="C109" s="140"/>
      <c r="D109" s="141"/>
      <c r="E109" s="142"/>
      <c r="F109" s="161"/>
      <c r="G109" s="143"/>
      <c r="H109" s="148">
        <v>0</v>
      </c>
      <c r="I109" s="150"/>
    </row>
    <row r="110" spans="1:9" ht="105" x14ac:dyDescent="0.25">
      <c r="A110" s="9" t="s">
        <v>165</v>
      </c>
      <c r="B110" s="8" t="s">
        <v>279</v>
      </c>
      <c r="C110" s="140"/>
      <c r="D110" s="141"/>
      <c r="E110" s="142"/>
      <c r="F110" s="161"/>
      <c r="G110" s="143"/>
      <c r="H110" s="157">
        <f>SUM(H111:H139)</f>
        <v>4.2</v>
      </c>
      <c r="I110" s="150"/>
    </row>
    <row r="111" spans="1:9" ht="60" x14ac:dyDescent="0.25">
      <c r="A111" s="9" t="s">
        <v>166</v>
      </c>
      <c r="B111" s="8" t="s">
        <v>280</v>
      </c>
      <c r="C111" s="146"/>
      <c r="D111" s="160" t="s">
        <v>212</v>
      </c>
      <c r="E111" s="11" t="str">
        <f>IF(D111="работа не выполняется","","КХ")</f>
        <v>КХ</v>
      </c>
      <c r="F111" s="148"/>
      <c r="G111" s="148"/>
      <c r="H111" s="148">
        <f t="shared" ref="H111:H119" si="9">IF(E111="КХ",I111,ROUND(F111*G111*IF(OR(D111="раз в день",D111="раз в неделю",D111="раз в месяц",D111="раз в квартал",D111="раз в год"),C111,1)*IF(D111="раз в день",366,IF(D111="раз в неделю",52,IF(D111="раз в месяц",12,IF(D111="раз в квартал",4,IF(D111="раз в год",1,1)))))/1000,2))</f>
        <v>0</v>
      </c>
      <c r="I111" s="184"/>
    </row>
    <row r="112" spans="1:9" ht="60" x14ac:dyDescent="0.25">
      <c r="A112" s="9" t="s">
        <v>167</v>
      </c>
      <c r="B112" s="8" t="s">
        <v>65</v>
      </c>
      <c r="C112" s="146"/>
      <c r="D112" s="160" t="s">
        <v>212</v>
      </c>
      <c r="E112" s="11" t="str">
        <f>IF(D112="работа не выполняется","","КХ")</f>
        <v>КХ</v>
      </c>
      <c r="F112" s="148"/>
      <c r="G112" s="148"/>
      <c r="H112" s="148">
        <f t="shared" si="9"/>
        <v>0</v>
      </c>
      <c r="I112" s="184"/>
    </row>
    <row r="113" spans="1:9" ht="60" x14ac:dyDescent="0.25">
      <c r="A113" s="9" t="s">
        <v>168</v>
      </c>
      <c r="B113" s="8" t="s">
        <v>281</v>
      </c>
      <c r="C113" s="146"/>
      <c r="D113" s="160" t="s">
        <v>212</v>
      </c>
      <c r="E113" s="11" t="str">
        <f>IF(D113="работа не выполняется","","КХ")</f>
        <v>КХ</v>
      </c>
      <c r="F113" s="148"/>
      <c r="G113" s="148"/>
      <c r="H113" s="148">
        <f t="shared" si="9"/>
        <v>0</v>
      </c>
      <c r="I113" s="184"/>
    </row>
    <row r="114" spans="1:9" ht="60" x14ac:dyDescent="0.25">
      <c r="A114" s="9" t="s">
        <v>169</v>
      </c>
      <c r="B114" s="8" t="s">
        <v>282</v>
      </c>
      <c r="C114" s="146"/>
      <c r="D114" s="160" t="s">
        <v>212</v>
      </c>
      <c r="E114" s="11" t="str">
        <f>IF(D114="работа не выполняется","","м")</f>
        <v>м</v>
      </c>
      <c r="F114" s="148">
        <v>0</v>
      </c>
      <c r="G114" s="148">
        <v>0</v>
      </c>
      <c r="H114" s="148">
        <f t="shared" si="9"/>
        <v>0</v>
      </c>
      <c r="I114" s="150"/>
    </row>
    <row r="115" spans="1:9" ht="30" x14ac:dyDescent="0.25">
      <c r="A115" s="9" t="s">
        <v>170</v>
      </c>
      <c r="B115" s="8" t="s">
        <v>66</v>
      </c>
      <c r="C115" s="146" t="str">
        <f>IF(I115&gt;0,0,"")</f>
        <v/>
      </c>
      <c r="D115" s="160" t="str">
        <f>IF(I115&gt;0,"В ходе подготовки к эксплуатации дома в осенне-зимний период","работа не выполняется")</f>
        <v>работа не выполняется</v>
      </c>
      <c r="E115" s="11" t="str">
        <f>IF(D115="работа не выполняется","","шт.")</f>
        <v/>
      </c>
      <c r="F115" s="148">
        <f>IF(D115="работа не выполняется",0,VLOOKUP($B$6,объемы!$A$5:$FI$286,156,0))</f>
        <v>0</v>
      </c>
      <c r="G115" s="148">
        <f>IFERROR(ROUND(I115*1000/F115,2),0)</f>
        <v>0</v>
      </c>
      <c r="H115" s="148">
        <f t="shared" si="9"/>
        <v>0</v>
      </c>
      <c r="I115" s="184"/>
    </row>
    <row r="116" spans="1:9" ht="105" x14ac:dyDescent="0.25">
      <c r="A116" s="9" t="s">
        <v>171</v>
      </c>
      <c r="B116" s="8" t="s">
        <v>67</v>
      </c>
      <c r="C116" s="146"/>
      <c r="D116" s="160" t="s">
        <v>212</v>
      </c>
      <c r="E116" s="11" t="str">
        <f>IF(D116="работа не выполняется","","КХ")</f>
        <v>КХ</v>
      </c>
      <c r="F116" s="148"/>
      <c r="G116" s="148"/>
      <c r="H116" s="148">
        <f t="shared" si="9"/>
        <v>0</v>
      </c>
      <c r="I116" s="150"/>
    </row>
    <row r="117" spans="1:9" ht="120" x14ac:dyDescent="0.25">
      <c r="A117" s="9" t="s">
        <v>172</v>
      </c>
      <c r="B117" s="8" t="s">
        <v>283</v>
      </c>
      <c r="C117" s="146"/>
      <c r="D117" s="160" t="s">
        <v>212</v>
      </c>
      <c r="E117" s="11" t="str">
        <f>IF(D117="работа не выполняется","","КХ")</f>
        <v>КХ</v>
      </c>
      <c r="F117" s="148"/>
      <c r="G117" s="148"/>
      <c r="H117" s="148">
        <f t="shared" si="9"/>
        <v>0</v>
      </c>
      <c r="I117" s="150"/>
    </row>
    <row r="118" spans="1:9" ht="48" x14ac:dyDescent="0.25">
      <c r="A118" s="9" t="s">
        <v>173</v>
      </c>
      <c r="B118" s="8" t="s">
        <v>68</v>
      </c>
      <c r="C118" s="146"/>
      <c r="D118" s="160" t="s">
        <v>211</v>
      </c>
      <c r="E118" s="11" t="str">
        <f>IF(D118="работа не выполняется","","шт.")</f>
        <v>шт.</v>
      </c>
      <c r="F118" s="148">
        <v>0</v>
      </c>
      <c r="G118" s="148">
        <v>0</v>
      </c>
      <c r="H118" s="148">
        <f t="shared" si="9"/>
        <v>0</v>
      </c>
      <c r="I118" s="150"/>
    </row>
    <row r="119" spans="1:9" ht="42.75" customHeight="1" x14ac:dyDescent="0.25">
      <c r="A119" s="9" t="s">
        <v>174</v>
      </c>
      <c r="B119" s="8" t="s">
        <v>284</v>
      </c>
      <c r="C119" s="146" t="str">
        <f>IF(I119&gt;0,0,"")</f>
        <v/>
      </c>
      <c r="D119" s="160" t="str">
        <f>IF(I119&gt;0,"В ходе подготовки к эксплуатации дома в осенне-зимний период","работа не выполняется")</f>
        <v>работа не выполняется</v>
      </c>
      <c r="E119" s="11" t="str">
        <f>IF(D119="работа не выполняется","","КХ")</f>
        <v/>
      </c>
      <c r="F119" s="148"/>
      <c r="G119" s="148"/>
      <c r="H119" s="148">
        <f t="shared" si="9"/>
        <v>0</v>
      </c>
      <c r="I119" s="150"/>
    </row>
    <row r="120" spans="1:9" ht="45" x14ac:dyDescent="0.25">
      <c r="A120" s="9" t="s">
        <v>175</v>
      </c>
      <c r="B120" s="8" t="s">
        <v>69</v>
      </c>
      <c r="C120" s="146" t="str">
        <f>IF(H120&gt;0,1,"")</f>
        <v/>
      </c>
      <c r="D120" s="160" t="str">
        <f>IF(H120&gt;0,"раз в год","работа не выполняется")</f>
        <v>работа не выполняется</v>
      </c>
      <c r="E120" s="11" t="str">
        <f>IF(D120="работа не выполняется","","КХ")</f>
        <v/>
      </c>
      <c r="F120" s="148"/>
      <c r="G120" s="148"/>
      <c r="H120" s="148">
        <f>ROUND(VLOOKUP(B6,смета!$A$4:$AE$283,17,0)/1000,2)</f>
        <v>0</v>
      </c>
      <c r="I120" s="150"/>
    </row>
    <row r="121" spans="1:9" ht="60" x14ac:dyDescent="0.25">
      <c r="A121" s="9" t="s">
        <v>176</v>
      </c>
      <c r="B121" s="8" t="s">
        <v>285</v>
      </c>
      <c r="C121" s="146" t="str">
        <f>IF(H121&gt;0,1,"")</f>
        <v/>
      </c>
      <c r="D121" s="160" t="str">
        <f>IF(H121&gt;0,"раз в год","работа не выполняется")</f>
        <v>работа не выполняется</v>
      </c>
      <c r="E121" s="11" t="str">
        <f>IF(D121="работа не выполняется","","КХ")</f>
        <v/>
      </c>
      <c r="F121" s="148"/>
      <c r="G121" s="148"/>
      <c r="H121" s="148">
        <f>ROUND(VLOOKUP(B6,смета!$A$4:$AE$283,13,0)/1000,2)</f>
        <v>0</v>
      </c>
      <c r="I121" s="150"/>
    </row>
    <row r="122" spans="1:9" ht="75" x14ac:dyDescent="0.25">
      <c r="A122" s="9" t="s">
        <v>177</v>
      </c>
      <c r="B122" s="8" t="s">
        <v>286</v>
      </c>
      <c r="C122" s="146">
        <v>1</v>
      </c>
      <c r="D122" s="160" t="s">
        <v>1120</v>
      </c>
      <c r="E122" s="11" t="str">
        <f>IF(D122="работа не выполняется","","КХ")</f>
        <v>КХ</v>
      </c>
      <c r="F122" s="148"/>
      <c r="G122" s="148"/>
      <c r="H122" s="148">
        <f>ROUND(VLOOKUP(B6,смета!$A$4:$AE$283,19,0)/1000,2)</f>
        <v>4.2</v>
      </c>
      <c r="I122" s="150"/>
    </row>
    <row r="123" spans="1:9" ht="60" x14ac:dyDescent="0.25">
      <c r="A123" s="9" t="s">
        <v>178</v>
      </c>
      <c r="B123" s="8" t="s">
        <v>287</v>
      </c>
      <c r="C123" s="146"/>
      <c r="D123" s="160" t="s">
        <v>1131</v>
      </c>
      <c r="E123" s="11"/>
      <c r="F123" s="148"/>
      <c r="G123" s="148"/>
      <c r="H123" s="148">
        <v>0</v>
      </c>
      <c r="I123" s="150"/>
    </row>
    <row r="124" spans="1:9" ht="60" x14ac:dyDescent="0.25">
      <c r="A124" s="9" t="s">
        <v>179</v>
      </c>
      <c r="B124" s="8" t="s">
        <v>288</v>
      </c>
      <c r="C124" s="146"/>
      <c r="D124" s="160" t="s">
        <v>1131</v>
      </c>
      <c r="E124" s="11"/>
      <c r="F124" s="148"/>
      <c r="G124" s="148"/>
      <c r="H124" s="148">
        <v>0</v>
      </c>
      <c r="I124" s="150"/>
    </row>
    <row r="125" spans="1:9" ht="24" x14ac:dyDescent="0.25">
      <c r="A125" s="9" t="s">
        <v>180</v>
      </c>
      <c r="B125" s="8" t="s">
        <v>70</v>
      </c>
      <c r="C125" s="146"/>
      <c r="D125" s="160" t="s">
        <v>1131</v>
      </c>
      <c r="E125" s="11"/>
      <c r="F125" s="148"/>
      <c r="G125" s="148"/>
      <c r="H125" s="148">
        <v>0</v>
      </c>
      <c r="I125" s="150"/>
    </row>
    <row r="126" spans="1:9" ht="105" x14ac:dyDescent="0.25">
      <c r="A126" s="9" t="s">
        <v>181</v>
      </c>
      <c r="B126" s="8" t="s">
        <v>289</v>
      </c>
      <c r="C126" s="146"/>
      <c r="D126" s="160" t="s">
        <v>212</v>
      </c>
      <c r="E126" s="11" t="str">
        <f>IF(D126="работа не выполняется","","КХ")</f>
        <v>КХ</v>
      </c>
      <c r="F126" s="148"/>
      <c r="G126" s="148"/>
      <c r="H126" s="148">
        <f t="shared" ref="H126:H133" si="10">IF(E126="КХ",I126,ROUND(F126*G126*IF(OR(D126="раз в день",D126="раз в неделю",D126="раз в месяц",D126="раз в квартал",D126="раз в год"),C126,1)*IF(D126="раз в день",366,IF(D126="раз в неделю",52,IF(D126="раз в месяц",12,IF(D126="раз в квартал",4,IF(D126="раз в год",1,1)))))/1000,2))</f>
        <v>0</v>
      </c>
      <c r="I126" s="150"/>
    </row>
    <row r="127" spans="1:9" ht="75" x14ac:dyDescent="0.25">
      <c r="A127" s="9" t="s">
        <v>182</v>
      </c>
      <c r="B127" s="8" t="s">
        <v>290</v>
      </c>
      <c r="C127" s="146"/>
      <c r="D127" s="160" t="s">
        <v>212</v>
      </c>
      <c r="E127" s="11" t="str">
        <f>IF(D127="работа не выполняется","","КХ")</f>
        <v>КХ</v>
      </c>
      <c r="F127" s="148"/>
      <c r="G127" s="148"/>
      <c r="H127" s="148">
        <f t="shared" si="10"/>
        <v>0</v>
      </c>
      <c r="I127" s="150"/>
    </row>
    <row r="128" spans="1:9" ht="75" x14ac:dyDescent="0.25">
      <c r="A128" s="9" t="s">
        <v>183</v>
      </c>
      <c r="B128" s="8" t="s">
        <v>291</v>
      </c>
      <c r="C128" s="146"/>
      <c r="D128" s="160" t="s">
        <v>212</v>
      </c>
      <c r="E128" s="11" t="str">
        <f>IF(D128="работа не выполняется","","КХ")</f>
        <v>КХ</v>
      </c>
      <c r="F128" s="148"/>
      <c r="G128" s="148"/>
      <c r="H128" s="148">
        <f t="shared" si="10"/>
        <v>0</v>
      </c>
      <c r="I128" s="150"/>
    </row>
    <row r="129" spans="1:9" ht="105" x14ac:dyDescent="0.25">
      <c r="A129" s="9" t="s">
        <v>184</v>
      </c>
      <c r="B129" s="8" t="s">
        <v>292</v>
      </c>
      <c r="C129" s="146"/>
      <c r="D129" s="160" t="s">
        <v>212</v>
      </c>
      <c r="E129" s="11" t="str">
        <f>IF(D129="работа не выполняется","","КХ")</f>
        <v>КХ</v>
      </c>
      <c r="F129" s="148"/>
      <c r="G129" s="148"/>
      <c r="H129" s="148">
        <f t="shared" si="10"/>
        <v>0</v>
      </c>
      <c r="I129" s="150"/>
    </row>
    <row r="130" spans="1:9" ht="105" x14ac:dyDescent="0.25">
      <c r="A130" s="9" t="s">
        <v>185</v>
      </c>
      <c r="B130" s="8" t="s">
        <v>293</v>
      </c>
      <c r="C130" s="146"/>
      <c r="D130" s="160" t="s">
        <v>212</v>
      </c>
      <c r="E130" s="11" t="str">
        <f>IF(D130="работа не выполняется","","КХ")</f>
        <v>КХ</v>
      </c>
      <c r="F130" s="148"/>
      <c r="G130" s="148"/>
      <c r="H130" s="148">
        <f>IF(E130="КХ",I130,ROUND(F130*G130*IF(OR(D130="раз в день",D130="раз в неделю",D130="раз в месяц",D130="раз в квартал",D130="раз в год"),C130,1)*IF(D130="раз в день",366,IF(D130="раз в неделю",52,IF(D130="раз в месяц",12,IF(D130="раз в квартал",4,IF(D130="раз в год",1,1)))))/1000,2))</f>
        <v>0</v>
      </c>
      <c r="I130" s="150"/>
    </row>
    <row r="131" spans="1:9" ht="30" x14ac:dyDescent="0.25">
      <c r="A131" s="9" t="s">
        <v>186</v>
      </c>
      <c r="B131" s="8" t="s">
        <v>79</v>
      </c>
      <c r="C131" s="146"/>
      <c r="D131" s="160" t="s">
        <v>1131</v>
      </c>
      <c r="E131" s="11"/>
      <c r="F131" s="148"/>
      <c r="G131" s="148"/>
      <c r="H131" s="148">
        <f t="shared" si="10"/>
        <v>0</v>
      </c>
      <c r="I131" s="150"/>
    </row>
    <row r="132" spans="1:9" ht="44.25" customHeight="1" x14ac:dyDescent="0.25">
      <c r="A132" s="9" t="s">
        <v>187</v>
      </c>
      <c r="B132" s="8" t="s">
        <v>80</v>
      </c>
      <c r="C132" s="146"/>
      <c r="D132" s="160" t="str">
        <f>IF(I132&gt;0,"В ходе подготовки к эксплуатации дома в осенне-зимний период","работа не выполняется")</f>
        <v>работа не выполняется</v>
      </c>
      <c r="E132" s="11" t="str">
        <f>IF(D132="работа не выполняется","","шт.")</f>
        <v/>
      </c>
      <c r="F132" s="148">
        <f>IF(D132="работа не выполняется",0,VLOOKUP($B$6,объемы!$A$5:$FI$286,154,0))</f>
        <v>0</v>
      </c>
      <c r="G132" s="148">
        <f>IFERROR(ROUND(I132*1000/F132,2),0)</f>
        <v>0</v>
      </c>
      <c r="H132" s="148">
        <f t="shared" si="10"/>
        <v>0</v>
      </c>
      <c r="I132" s="195">
        <f>ROUND(VLOOKUP(B6,смета!$A$4:$AE$283,21,0)/1000,2)</f>
        <v>0</v>
      </c>
    </row>
    <row r="133" spans="1:9" ht="30" x14ac:dyDescent="0.25">
      <c r="A133" s="9" t="s">
        <v>188</v>
      </c>
      <c r="B133" s="8" t="s">
        <v>81</v>
      </c>
      <c r="C133" s="146" t="str">
        <f>IF(I133&gt;0,1,"")</f>
        <v/>
      </c>
      <c r="D133" s="160" t="str">
        <f>IF(I133&gt;0,"раз в месяц","работа не выполняется")</f>
        <v>работа не выполняется</v>
      </c>
      <c r="E133" s="11" t="str">
        <f>IF(D133="работа не выполняется","","шт.")</f>
        <v/>
      </c>
      <c r="F133" s="148">
        <f>IF(D133="работа не выполняется",0,VLOOKUP($B$6,объемы!$A$5:$FI$286,155,0))</f>
        <v>0</v>
      </c>
      <c r="G133" s="148">
        <f>IFERROR(ROUND(I133*1000/F133/12,2),0)</f>
        <v>0</v>
      </c>
      <c r="H133" s="148">
        <f t="shared" si="10"/>
        <v>0</v>
      </c>
      <c r="I133" s="195">
        <f>ROUND(VLOOKUP(B6,смета!$A$4:$AE$283,20,0)/1000,2)</f>
        <v>0</v>
      </c>
    </row>
    <row r="134" spans="1:9" ht="30" x14ac:dyDescent="0.25">
      <c r="A134" s="9" t="s">
        <v>189</v>
      </c>
      <c r="B134" s="8" t="s">
        <v>82</v>
      </c>
      <c r="C134" s="146"/>
      <c r="D134" s="160" t="s">
        <v>1131</v>
      </c>
      <c r="E134" s="11"/>
      <c r="F134" s="148"/>
      <c r="G134" s="148"/>
      <c r="H134" s="148">
        <v>0</v>
      </c>
      <c r="I134" s="150"/>
    </row>
    <row r="135" spans="1:9" ht="30" x14ac:dyDescent="0.25">
      <c r="A135" s="9" t="s">
        <v>338</v>
      </c>
      <c r="B135" s="8" t="s">
        <v>83</v>
      </c>
      <c r="C135" s="146" t="str">
        <f>IF(H135&gt;0,1,"")</f>
        <v/>
      </c>
      <c r="D135" s="160" t="str">
        <f>IF(H135&gt;0,"раз в месяц","работа не выполняется")</f>
        <v>работа не выполняется</v>
      </c>
      <c r="E135" s="11" t="str">
        <f>IF(D135="работа не выполняется","","КХ")</f>
        <v/>
      </c>
      <c r="F135" s="148"/>
      <c r="G135" s="148"/>
      <c r="H135" s="148">
        <f>ROUND(VLOOKUP(B6,смета!$A$4:$AE$283,24,0)/1000,2)</f>
        <v>0</v>
      </c>
      <c r="I135" s="150"/>
    </row>
    <row r="136" spans="1:9" ht="30" x14ac:dyDescent="0.25">
      <c r="A136" s="9" t="s">
        <v>339</v>
      </c>
      <c r="B136" s="8" t="s">
        <v>84</v>
      </c>
      <c r="C136" s="146"/>
      <c r="D136" s="160" t="s">
        <v>1131</v>
      </c>
      <c r="E136" s="11"/>
      <c r="F136" s="148"/>
      <c r="G136" s="148"/>
      <c r="H136" s="148">
        <v>0</v>
      </c>
      <c r="I136" s="150"/>
    </row>
    <row r="137" spans="1:9" ht="60" x14ac:dyDescent="0.25">
      <c r="A137" s="9" t="s">
        <v>340</v>
      </c>
      <c r="B137" s="8" t="s">
        <v>85</v>
      </c>
      <c r="C137" s="146"/>
      <c r="D137" s="160" t="s">
        <v>1142</v>
      </c>
      <c r="E137" s="11" t="str">
        <f>IF(D137="работа не выполняется","","КХ")</f>
        <v>КХ</v>
      </c>
      <c r="F137" s="148"/>
      <c r="G137" s="148"/>
      <c r="H137" s="148">
        <f>IF(E137="КХ",I137,ROUND(F137*G137*IF(OR(D137="раз в день",D137="раз в неделю",D137="раз в месяц",D137="раз в квартал",D137="раз в год"),C137,1)*IF(D137="раз в день",366,IF(D137="раз в неделю",52,IF(D137="раз в месяц",12,IF(D137="раз в квартал",4,IF(D137="раз в год",1,1)))))/1000,2))</f>
        <v>0</v>
      </c>
      <c r="I137" s="184"/>
    </row>
    <row r="138" spans="1:9" ht="45" x14ac:dyDescent="0.25">
      <c r="A138" s="9" t="s">
        <v>341</v>
      </c>
      <c r="B138" s="8" t="s">
        <v>86</v>
      </c>
      <c r="C138" s="146"/>
      <c r="D138" s="160" t="s">
        <v>1142</v>
      </c>
      <c r="E138" s="11" t="str">
        <f>IF(D138="работа не выполняется","","шт.")</f>
        <v>шт.</v>
      </c>
      <c r="F138" s="148">
        <v>0</v>
      </c>
      <c r="G138" s="148">
        <v>0</v>
      </c>
      <c r="H138" s="148">
        <f>IF(E138="КХ",I138,ROUND(F138*G138*IF(OR(D138="раз в день",D138="раз в неделю",D138="раз в месяц",D138="раз в квартал",D138="раз в год"),C138,1)*IF(D138="раз в день",366,IF(D138="раз в неделю",52,IF(D138="раз в месяц",12,IF(D138="раз в квартал",4,IF(D138="раз в год",1,1)))))/1000,2))</f>
        <v>0</v>
      </c>
      <c r="I138" s="150"/>
    </row>
    <row r="139" spans="1:9" ht="105" x14ac:dyDescent="0.25">
      <c r="A139" s="9" t="s">
        <v>342</v>
      </c>
      <c r="B139" s="8" t="s">
        <v>294</v>
      </c>
      <c r="C139" s="146"/>
      <c r="D139" s="188"/>
      <c r="E139" s="142"/>
      <c r="F139" s="142"/>
      <c r="G139" s="143"/>
      <c r="H139" s="148">
        <f>ROUND(VLOOKUP(B6,смета!$A$4:$AE$283,25,0)/1000,2)+ROUND(VLOOKUP(B6,смета!$A$4:$AE$283,11,0)/1000,2)</f>
        <v>0</v>
      </c>
      <c r="I139" s="150"/>
    </row>
    <row r="140" spans="1:9" ht="45" x14ac:dyDescent="0.25">
      <c r="A140" s="9" t="s">
        <v>343</v>
      </c>
      <c r="B140" s="8" t="s">
        <v>295</v>
      </c>
      <c r="C140" s="146"/>
      <c r="D140" s="188"/>
      <c r="E140" s="142"/>
      <c r="F140" s="142"/>
      <c r="G140" s="143"/>
      <c r="H140" s="157">
        <f>H141+H142+H143+H144+H145+H146+H147+H148+H149+H150+H151</f>
        <v>0</v>
      </c>
      <c r="I140" s="150"/>
    </row>
    <row r="141" spans="1:9" ht="90" x14ac:dyDescent="0.25">
      <c r="A141" s="9" t="s">
        <v>190</v>
      </c>
      <c r="B141" s="8" t="s">
        <v>71</v>
      </c>
      <c r="C141" s="146"/>
      <c r="D141" s="160" t="str">
        <f>IF(VLOOKUP($B$6,объемы!$A$5:$FI$286,18,0)&gt;5,"В ходе подготовки к эксплуатации дома в осенне-зимний период","работа не выполняется")</f>
        <v>работа не выполняется</v>
      </c>
      <c r="E141" s="11" t="str">
        <f>IF(D141="работа не выполняется","","КХ")</f>
        <v/>
      </c>
      <c r="F141" s="148"/>
      <c r="G141" s="148"/>
      <c r="H141" s="148">
        <f t="shared" ref="H141:H150" si="11">IF(E141="КХ",I141,ROUND(F141*G141*IF(OR(D141="раз в день",D141="раз в неделю",D141="раз в месяц",D141="раз в квартал",D141="раз в год"),C141,1)*IF(D141="раз в день",366,IF(D141="раз в неделю",52,IF(D141="раз в месяц",12,IF(D141="раз в квартал",4,IF(D141="раз в год",1,1)))))/1000,2))</f>
        <v>0</v>
      </c>
      <c r="I141" s="184"/>
    </row>
    <row r="142" spans="1:9" ht="30" x14ac:dyDescent="0.25">
      <c r="A142" s="9" t="s">
        <v>344</v>
      </c>
      <c r="B142" s="8" t="s">
        <v>72</v>
      </c>
      <c r="C142" s="146" t="str">
        <f>IF(VLOOKUP($B$6,объемы!$A$5:$FI$286,18,0)&gt;5,2,"")</f>
        <v/>
      </c>
      <c r="D142" s="160" t="str">
        <f>IF(VLOOKUP($B$6,объемы!$A$5:$FI$286,18,0)&gt;5,"раз в месяц","работа не выполняется")</f>
        <v>работа не выполняется</v>
      </c>
      <c r="E142" s="11" t="str">
        <f>IF(D142="работа не выполняется","","КХ")</f>
        <v/>
      </c>
      <c r="F142" s="148"/>
      <c r="G142" s="148"/>
      <c r="H142" s="148">
        <f t="shared" si="11"/>
        <v>0</v>
      </c>
      <c r="I142" s="184"/>
    </row>
    <row r="143" spans="1:9" ht="60" x14ac:dyDescent="0.25">
      <c r="A143" s="9" t="s">
        <v>345</v>
      </c>
      <c r="B143" s="8" t="s">
        <v>73</v>
      </c>
      <c r="C143" s="146" t="str">
        <f>IF(VLOOKUP($B$6,объемы!$A$5:$FI$286,18,0)&gt;5,IF(VLOOKUP($B$6,объемы!$A$5:$FI$286,151,0)=0,1,""),"")</f>
        <v/>
      </c>
      <c r="D143" s="160" t="str">
        <f>IF(VLOOKUP($B$6,объемы!$A$5:$FI$286,18,0)&gt;5,IF(VLOOKUP($B$6,объемы!$A$5:$FI$286,151,0)=0,"раз в год","работа не выполняется"),"работа не выполняется")</f>
        <v>работа не выполняется</v>
      </c>
      <c r="E143" s="11" t="str">
        <f>IF(D143="работа не выполняется","","м")</f>
        <v/>
      </c>
      <c r="F143" s="148">
        <f>IF(D143="работа не выполняется",0,VLOOKUP($B$6,объемы!$A$5:$FI$286,90,0))</f>
        <v>0</v>
      </c>
      <c r="G143" s="148">
        <f>IFERROR(ROUND(I143*1000/F143,2),0)</f>
        <v>0</v>
      </c>
      <c r="H143" s="148">
        <f t="shared" si="11"/>
        <v>0</v>
      </c>
      <c r="I143" s="195">
        <f>ROUND(VLOOKUP(B6,смета!$A$4:$AE$283,10,0)/1000,2)</f>
        <v>0</v>
      </c>
    </row>
    <row r="144" spans="1:9" ht="30" x14ac:dyDescent="0.25">
      <c r="A144" s="9" t="s">
        <v>346</v>
      </c>
      <c r="B144" s="8" t="s">
        <v>215</v>
      </c>
      <c r="C144" s="146" t="str">
        <f>IF(VLOOKUP($B$6,объемы!$A$5:$FI$286,18,0)&gt;5,1,"")</f>
        <v/>
      </c>
      <c r="D144" s="160" t="str">
        <f>IF(VLOOKUP($B$6,объемы!$A$5:$FI$286,18,0)&gt;5,"раз в неделю","работа не выполняется")</f>
        <v>работа не выполняется</v>
      </c>
      <c r="E144" s="11" t="str">
        <f>IF(D144="работа не выполняется","","шт.")</f>
        <v/>
      </c>
      <c r="F144" s="148">
        <f>IF(D144="работа не выполняется",0,VLOOKUP($B$6,объемы!$A$5:$FI$286,91,0))</f>
        <v>0</v>
      </c>
      <c r="G144" s="148">
        <f>IF(F144&gt;0,IF(VLOOKUP($B$6,объемы!$A$5:$FI$286,18,0)&gt;5,расценки!F187,0),0)</f>
        <v>0</v>
      </c>
      <c r="H144" s="148">
        <f t="shared" si="11"/>
        <v>0</v>
      </c>
      <c r="I144" s="150"/>
    </row>
    <row r="145" spans="1:9" ht="30" x14ac:dyDescent="0.25">
      <c r="A145" s="9" t="s">
        <v>347</v>
      </c>
      <c r="B145" s="8" t="s">
        <v>74</v>
      </c>
      <c r="C145" s="146" t="str">
        <f>IF(VLOOKUP($B$6,объемы!$A$5:$FI$286,18,0)&gt;5,1,"")</f>
        <v/>
      </c>
      <c r="D145" s="160" t="str">
        <f>IF(VLOOKUP($B$6,объемы!$A$5:$FI$286,18,0)&gt;5,"раз в неделю","работа не выполняется")</f>
        <v>работа не выполняется</v>
      </c>
      <c r="E145" s="11" t="str">
        <f>IF(D145="работа не выполняется","","шт.")</f>
        <v/>
      </c>
      <c r="F145" s="185">
        <f>IF(D145="работа не выполняется",0,VLOOKUP($B$6,объемы!$A$5:$FI$286,152,0))</f>
        <v>0</v>
      </c>
      <c r="G145" s="148">
        <f>IF(F145&gt;0,IF(VLOOKUP($B$6,объемы!$A$5:$FI$286,150,0)="Переносной",расценки!F189,расценки!F188),0)</f>
        <v>0</v>
      </c>
      <c r="H145" s="148">
        <f t="shared" si="11"/>
        <v>0</v>
      </c>
      <c r="I145" s="150"/>
    </row>
    <row r="146" spans="1:9" ht="30" x14ac:dyDescent="0.25">
      <c r="A146" s="9" t="s">
        <v>348</v>
      </c>
      <c r="B146" s="8" t="s">
        <v>75</v>
      </c>
      <c r="C146" s="146" t="str">
        <f>IF(VLOOKUP($B$6,объемы!$A$5:$FI$286,18,0)&gt;5,1,"")</f>
        <v/>
      </c>
      <c r="D146" s="160" t="str">
        <f>IF(VLOOKUP($B$6,объемы!$A$5:$FI$286,18,0)&gt;5,"раз в месяц","работа не выполняется")</f>
        <v>работа не выполняется</v>
      </c>
      <c r="E146" s="11" t="str">
        <f>IF(D146="работа не выполняется","","КХ")</f>
        <v/>
      </c>
      <c r="F146" s="148"/>
      <c r="G146" s="148"/>
      <c r="H146" s="148">
        <f t="shared" si="11"/>
        <v>0</v>
      </c>
      <c r="I146" s="184"/>
    </row>
    <row r="147" spans="1:9" ht="45" x14ac:dyDescent="0.25">
      <c r="A147" s="9" t="s">
        <v>349</v>
      </c>
      <c r="B147" s="8" t="s">
        <v>76</v>
      </c>
      <c r="C147" s="146" t="str">
        <f>IF(VLOOKUP($B$6,объемы!$A$5:$FI$286,18,0)&gt;5,1,"")</f>
        <v/>
      </c>
      <c r="D147" s="160" t="str">
        <f>IF(VLOOKUP($B$6,объемы!$A$5:$FI$286,18,0)&gt;5,"раз в год","работа не выполняется")</f>
        <v>работа не выполняется</v>
      </c>
      <c r="E147" s="11" t="str">
        <f>IF(D147="работа не выполняется","","м")</f>
        <v/>
      </c>
      <c r="F147" s="148">
        <f>IF(D147="работа не выполняется",0,VLOOKUP($B$6,объемы!$A$5:$FI$286,90,0))</f>
        <v>0</v>
      </c>
      <c r="G147" s="148">
        <f>IFERROR(ROUND(I147*1000/F147,2),0)</f>
        <v>0</v>
      </c>
      <c r="H147" s="148">
        <f t="shared" si="11"/>
        <v>0</v>
      </c>
      <c r="I147" s="184"/>
    </row>
    <row r="148" spans="1:9" ht="24" x14ac:dyDescent="0.25">
      <c r="A148" s="9" t="s">
        <v>350</v>
      </c>
      <c r="B148" s="8" t="s">
        <v>77</v>
      </c>
      <c r="C148" s="146" t="str">
        <f>IF(VLOOKUP($B$6,объемы!$A$5:$FI$286,18,0)&gt;5,1,"")</f>
        <v/>
      </c>
      <c r="D148" s="160" t="str">
        <f>IF(VLOOKUP($B$6,объемы!$A$5:$FI$286,18,0)&gt;5,"раз в год","работа не выполняется")</f>
        <v>работа не выполняется</v>
      </c>
      <c r="E148" s="11" t="str">
        <f>IF(D148="работа не выполняется","","шт.")</f>
        <v/>
      </c>
      <c r="F148" s="185">
        <f>IF(D148="работа не выполняется",0,VLOOKUP($B$6,объемы!$A$5:$FI$286,152,0))</f>
        <v>0</v>
      </c>
      <c r="G148" s="148">
        <f>IF(F148&gt;0,IF(VLOOKUP($B$6,объемы!$A$5:$FI$286,150,0)="Переносной",расценки!F197,расценки!F196),0)</f>
        <v>0</v>
      </c>
      <c r="H148" s="148">
        <f t="shared" si="11"/>
        <v>0</v>
      </c>
      <c r="I148" s="150"/>
    </row>
    <row r="149" spans="1:9" ht="24" x14ac:dyDescent="0.25">
      <c r="A149" s="9" t="s">
        <v>351</v>
      </c>
      <c r="B149" s="8" t="s">
        <v>78</v>
      </c>
      <c r="C149" s="146"/>
      <c r="D149" s="160" t="str">
        <f>IF(VLOOKUP($B$6,объемы!$A$5:$FI$286,18,0)&gt;5,"по мере необходимости","работа не выполняется")</f>
        <v>работа не выполняется</v>
      </c>
      <c r="E149" s="11" t="str">
        <f>IF(D149="работа не выполняется","","КХ")</f>
        <v/>
      </c>
      <c r="F149" s="148"/>
      <c r="G149" s="148"/>
      <c r="H149" s="148">
        <f t="shared" si="11"/>
        <v>0</v>
      </c>
      <c r="I149" s="184"/>
    </row>
    <row r="150" spans="1:9" ht="30" x14ac:dyDescent="0.25">
      <c r="A150" s="9" t="s">
        <v>352</v>
      </c>
      <c r="B150" s="8" t="s">
        <v>296</v>
      </c>
      <c r="C150" s="146"/>
      <c r="D150" s="160" t="str">
        <f>IF(VLOOKUP($B$6,объемы!$A$5:$FI$286,18,0)&gt;5,"по мере необходимости","работа не выполняется")</f>
        <v>работа не выполняется</v>
      </c>
      <c r="E150" s="11" t="str">
        <f>IF(D150="работа не выполняется","","КХ")</f>
        <v/>
      </c>
      <c r="F150" s="148"/>
      <c r="G150" s="148"/>
      <c r="H150" s="148">
        <f t="shared" si="11"/>
        <v>0</v>
      </c>
      <c r="I150" s="184"/>
    </row>
    <row r="151" spans="1:9" ht="45" x14ac:dyDescent="0.25">
      <c r="A151" s="9" t="s">
        <v>353</v>
      </c>
      <c r="B151" s="8" t="s">
        <v>297</v>
      </c>
      <c r="C151" s="146"/>
      <c r="D151" s="188"/>
      <c r="E151" s="142"/>
      <c r="F151" s="142"/>
      <c r="G151" s="143"/>
      <c r="H151" s="148">
        <v>0</v>
      </c>
      <c r="I151" s="150"/>
    </row>
    <row r="152" spans="1:9" ht="45" x14ac:dyDescent="0.25">
      <c r="A152" s="9" t="s">
        <v>191</v>
      </c>
      <c r="B152" s="8" t="s">
        <v>87</v>
      </c>
      <c r="C152" s="146"/>
      <c r="D152" s="188"/>
      <c r="E152" s="142"/>
      <c r="F152" s="142"/>
      <c r="G152" s="143"/>
      <c r="H152" s="157">
        <f>H153+H154+H155</f>
        <v>0</v>
      </c>
      <c r="I152" s="150"/>
    </row>
    <row r="153" spans="1:9" ht="30" x14ac:dyDescent="0.25">
      <c r="A153" s="9" t="s">
        <v>192</v>
      </c>
      <c r="B153" s="8" t="s">
        <v>88</v>
      </c>
      <c r="C153" s="146"/>
      <c r="D153" s="160" t="str">
        <f>IF(VLOOKUP($B$6,объемы!$A$5:$FI$286,18,0)&gt;5,"Круглосуточно","работа не выполняется")</f>
        <v>работа не выполняется</v>
      </c>
      <c r="E153" s="11" t="str">
        <f>IF(D153="работа не выполняется","","шт.")</f>
        <v/>
      </c>
      <c r="F153" s="185">
        <f>IF(D153="работа не выполняется",0,(VLOOKUP($B$6,объемы!$A$5:$FI$286,21,0)+VLOOKUP($B$6,объемы!$A$5:$FI$286,22,0)))</f>
        <v>0</v>
      </c>
      <c r="G153" s="148">
        <f>IFERROR(ROUND(I153*1000/F153,2),0)</f>
        <v>0</v>
      </c>
      <c r="H153" s="148">
        <f>IF(E153="КХ",I153,ROUND(F153*G153*IF(OR(D153="раз в день",D153="раз в неделю",D153="раз в месяц",D153="раз в квартал",D153="раз в год"),C153,1)*IF(D153="раз в день",366,IF(D153="раз в неделю",52,IF(D153="раз в месяц",12,IF(D153="раз в квартал",4,IF(D153="раз в год",1,1)))))/1000,2))</f>
        <v>0</v>
      </c>
      <c r="I153" s="195">
        <f>ROUND(VLOOKUP(B6,смета!$A$4:$AE$283,12,0)/1000,2)</f>
        <v>0</v>
      </c>
    </row>
    <row r="154" spans="1:9" ht="60" x14ac:dyDescent="0.25">
      <c r="A154" s="9" t="s">
        <v>193</v>
      </c>
      <c r="B154" s="8" t="s">
        <v>298</v>
      </c>
      <c r="C154" s="146"/>
      <c r="D154" s="160" t="s">
        <v>1131</v>
      </c>
      <c r="E154" s="11"/>
      <c r="F154" s="148"/>
      <c r="G154" s="148"/>
      <c r="H154" s="148">
        <v>0</v>
      </c>
      <c r="I154" s="150"/>
    </row>
    <row r="155" spans="1:9" ht="45" x14ac:dyDescent="0.25">
      <c r="A155" s="9" t="s">
        <v>194</v>
      </c>
      <c r="B155" s="8" t="s">
        <v>354</v>
      </c>
      <c r="C155" s="146"/>
      <c r="D155" s="188"/>
      <c r="E155" s="142"/>
      <c r="F155" s="142"/>
      <c r="G155" s="143"/>
      <c r="H155" s="148">
        <v>0</v>
      </c>
      <c r="I155" s="150"/>
    </row>
    <row r="156" spans="1:9" ht="45" x14ac:dyDescent="0.25">
      <c r="A156" s="9" t="s">
        <v>195</v>
      </c>
      <c r="B156" s="8" t="s">
        <v>89</v>
      </c>
      <c r="C156" s="146"/>
      <c r="D156" s="188"/>
      <c r="E156" s="142"/>
      <c r="F156" s="142"/>
      <c r="G156" s="143"/>
      <c r="H156" s="157">
        <f>H157+H158+H159+H160</f>
        <v>0</v>
      </c>
      <c r="I156" s="150"/>
    </row>
    <row r="157" spans="1:9" ht="45" x14ac:dyDescent="0.25">
      <c r="A157" s="9" t="s">
        <v>196</v>
      </c>
      <c r="B157" s="8" t="s">
        <v>299</v>
      </c>
      <c r="C157" s="146" t="str">
        <f>IF(VLOOKUP($B$6,объемы!$A$5:$FI$286,18,0)&gt;9,1,"")</f>
        <v/>
      </c>
      <c r="D157" s="160" t="str">
        <f>IF(VLOOKUP($B$6,объемы!$A$5:$FI$286,18,0)&gt;9,"раз в месяц","работа не выполняется")</f>
        <v>работа не выполняется</v>
      </c>
      <c r="E157" s="11" t="str">
        <f>IF(D157="работа не выполняется","","КХ")</f>
        <v/>
      </c>
      <c r="F157" s="148"/>
      <c r="G157" s="148"/>
      <c r="H157" s="148">
        <f>ROUND(VLOOKUP(B6,смета!$A$4:$AE$283,23,0)/1000,2)+ROUND(VLOOKUP(B6,смета!$A$4:$AE$283,22,0)/1000,2)</f>
        <v>0</v>
      </c>
      <c r="I157" s="150"/>
    </row>
    <row r="158" spans="1:9" ht="45" x14ac:dyDescent="0.25">
      <c r="A158" s="9" t="s">
        <v>197</v>
      </c>
      <c r="B158" s="8" t="s">
        <v>300</v>
      </c>
      <c r="C158" s="146" t="str">
        <f>IF(VLOOKUP($B$6,объемы!$A$5:$FI$286,18,0)&gt;9,1,"")</f>
        <v/>
      </c>
      <c r="D158" s="160" t="str">
        <f>IF(VLOOKUP($B$6,объемы!$A$5:$FI$286,18,0)&gt;9,"раз в месяц","работа не выполняется")</f>
        <v>работа не выполняется</v>
      </c>
      <c r="E158" s="11" t="str">
        <f>IF(D158="работа не выполняется","","КХ")</f>
        <v/>
      </c>
      <c r="F158" s="148"/>
      <c r="G158" s="148"/>
      <c r="H158" s="148">
        <f>ROUND(VLOOKUP(B6,смета!$A$4:$AE$283,14,0)/1000,2)</f>
        <v>0</v>
      </c>
      <c r="I158" s="150"/>
    </row>
    <row r="159" spans="1:9" ht="90" x14ac:dyDescent="0.25">
      <c r="A159" s="9" t="s">
        <v>198</v>
      </c>
      <c r="B159" s="8" t="s">
        <v>90</v>
      </c>
      <c r="C159" s="146"/>
      <c r="D159" s="160" t="str">
        <f>IF(VLOOKUP($B$6,объемы!$A$5:$FI$286,18,0)&gt;9,"по мере необходимости","работа не выполняется")</f>
        <v>работа не выполняется</v>
      </c>
      <c r="E159" s="11" t="str">
        <f>IF(D159="работа не выполняется","","КХ")</f>
        <v/>
      </c>
      <c r="F159" s="148"/>
      <c r="G159" s="148"/>
      <c r="H159" s="148">
        <f>IF(E159="КХ",I159,ROUND(F159*G159*IF(OR(D159="раз в день",D159="раз в неделю",D159="раз в месяц",D159="раз в квартал",D159="раз в год"),C159,1)*IF(D159="раз в день",366,IF(D159="раз в неделю",52,IF(D159="раз в месяц",12,IF(D159="раз в квартал",4,IF(D159="раз в год",1,1)))))/1000,2))</f>
        <v>0</v>
      </c>
      <c r="I159" s="150"/>
    </row>
    <row r="160" spans="1:9" ht="45" x14ac:dyDescent="0.25">
      <c r="A160" s="9" t="s">
        <v>355</v>
      </c>
      <c r="B160" s="8" t="s">
        <v>301</v>
      </c>
      <c r="C160" s="146"/>
      <c r="D160" s="188"/>
      <c r="E160" s="142"/>
      <c r="F160" s="142"/>
      <c r="G160" s="143"/>
      <c r="H160" s="148">
        <v>0</v>
      </c>
      <c r="I160" s="150"/>
    </row>
    <row r="161" spans="1:9" ht="30" x14ac:dyDescent="0.25">
      <c r="A161" s="9" t="s">
        <v>199</v>
      </c>
      <c r="B161" s="8" t="s">
        <v>302</v>
      </c>
      <c r="C161" s="146"/>
      <c r="D161" s="188"/>
      <c r="E161" s="142"/>
      <c r="F161" s="142"/>
      <c r="G161" s="143"/>
      <c r="H161" s="157">
        <f>H162+H163+H164+H165</f>
        <v>17.14</v>
      </c>
      <c r="I161" s="150"/>
    </row>
    <row r="162" spans="1:9" ht="45" x14ac:dyDescent="0.25">
      <c r="A162" s="9" t="s">
        <v>200</v>
      </c>
      <c r="B162" s="8" t="s">
        <v>91</v>
      </c>
      <c r="C162" s="146">
        <f>IF(C167="",1,2)</f>
        <v>2</v>
      </c>
      <c r="D162" s="160" t="s">
        <v>1120</v>
      </c>
      <c r="E162" s="11" t="str">
        <f>IF(D162="работа не выполняется","","КХ")</f>
        <v>КХ</v>
      </c>
      <c r="F162" s="148"/>
      <c r="G162" s="148"/>
      <c r="H162" s="148">
        <f>ROUND(VLOOKUP(B6,смета!$A$4:$AE$283,18,0)/1000,2)</f>
        <v>17.14</v>
      </c>
      <c r="I162" s="150"/>
    </row>
    <row r="163" spans="1:9" ht="30" x14ac:dyDescent="0.25">
      <c r="A163" s="9" t="s">
        <v>201</v>
      </c>
      <c r="B163" s="8" t="s">
        <v>92</v>
      </c>
      <c r="C163" s="146"/>
      <c r="D163" s="160" t="s">
        <v>1131</v>
      </c>
      <c r="E163" s="11" t="str">
        <f>IF(D163="работа не выполняется","","КХ")</f>
        <v/>
      </c>
      <c r="F163" s="148"/>
      <c r="G163" s="148"/>
      <c r="H163" s="148">
        <v>0</v>
      </c>
      <c r="I163" s="150"/>
    </row>
    <row r="164" spans="1:9" ht="48" x14ac:dyDescent="0.25">
      <c r="A164" s="9" t="s">
        <v>356</v>
      </c>
      <c r="B164" s="8" t="s">
        <v>93</v>
      </c>
      <c r="C164" s="146"/>
      <c r="D164" s="160" t="s">
        <v>211</v>
      </c>
      <c r="E164" s="11" t="str">
        <f>IF(D164="работа не выполняется","","КХ")</f>
        <v>КХ</v>
      </c>
      <c r="F164" s="148"/>
      <c r="G164" s="148"/>
      <c r="H164" s="148">
        <f>IF(E164="КХ",I164,ROUND(F164*G164*IF(OR(D164="раз в день",D164="раз в неделю",D164="раз в месяц",D164="раз в квартал",D164="раз в год"),C164,1)*IF(D164="раз в день",366,IF(D164="раз в неделю",52,IF(D164="раз в месяц",12,IF(D164="раз в квартал",4,IF(D164="раз в год",1,1)))))/1000,2))</f>
        <v>0</v>
      </c>
      <c r="I164" s="150"/>
    </row>
    <row r="165" spans="1:9" ht="30" x14ac:dyDescent="0.25">
      <c r="A165" s="9" t="s">
        <v>357</v>
      </c>
      <c r="B165" s="8" t="s">
        <v>303</v>
      </c>
      <c r="C165" s="146"/>
      <c r="D165" s="188"/>
      <c r="E165" s="142"/>
      <c r="F165" s="142"/>
      <c r="G165" s="143"/>
      <c r="H165" s="148">
        <v>0</v>
      </c>
      <c r="I165" s="150"/>
    </row>
    <row r="166" spans="1:9" ht="60" x14ac:dyDescent="0.25">
      <c r="A166" s="9" t="s">
        <v>202</v>
      </c>
      <c r="B166" s="8" t="s">
        <v>94</v>
      </c>
      <c r="C166" s="146"/>
      <c r="D166" s="188"/>
      <c r="E166" s="142"/>
      <c r="F166" s="142"/>
      <c r="G166" s="143"/>
      <c r="H166" s="157">
        <f>H167+H168+H169</f>
        <v>25.34</v>
      </c>
      <c r="I166" s="150"/>
    </row>
    <row r="167" spans="1:9" ht="60" x14ac:dyDescent="0.25">
      <c r="A167" s="9" t="s">
        <v>203</v>
      </c>
      <c r="B167" s="8" t="s">
        <v>304</v>
      </c>
      <c r="C167" s="146">
        <f>IF(H167&gt;0,1,"")</f>
        <v>1</v>
      </c>
      <c r="D167" s="160" t="str">
        <f>IF(H167&gt;0,"раз в год","работа не выполняется")</f>
        <v>раз в год</v>
      </c>
      <c r="E167" s="11" t="str">
        <f>IF(D167="работа не выполняется","","КХ")</f>
        <v>КХ</v>
      </c>
      <c r="F167" s="148"/>
      <c r="G167" s="148"/>
      <c r="H167" s="148">
        <f>ROUND(VLOOKUP(B6,смета!$A$4:$AE$283,16,0)/1000,2)</f>
        <v>25.34</v>
      </c>
      <c r="I167" s="150"/>
    </row>
    <row r="168" spans="1:9" ht="75" x14ac:dyDescent="0.25">
      <c r="A168" s="9" t="s">
        <v>204</v>
      </c>
      <c r="B168" s="8" t="s">
        <v>305</v>
      </c>
      <c r="C168" s="146"/>
      <c r="D168" s="160" t="s">
        <v>1131</v>
      </c>
      <c r="E168" s="11" t="str">
        <f>IF(D168="работа не выполняется","","КХ")</f>
        <v/>
      </c>
      <c r="F168" s="148"/>
      <c r="G168" s="148"/>
      <c r="H168" s="148">
        <v>0</v>
      </c>
      <c r="I168" s="150"/>
    </row>
    <row r="169" spans="1:9" ht="60" x14ac:dyDescent="0.25">
      <c r="A169" s="9" t="s">
        <v>358</v>
      </c>
      <c r="B169" s="8" t="s">
        <v>306</v>
      </c>
      <c r="C169" s="146"/>
      <c r="D169" s="188"/>
      <c r="E169" s="142"/>
      <c r="F169" s="142"/>
      <c r="G169" s="143"/>
      <c r="H169" s="148">
        <v>0</v>
      </c>
      <c r="I169" s="150"/>
    </row>
    <row r="170" spans="1:9" ht="60" x14ac:dyDescent="0.25">
      <c r="A170" s="9" t="s">
        <v>205</v>
      </c>
      <c r="B170" s="8" t="s">
        <v>95</v>
      </c>
      <c r="C170" s="146"/>
      <c r="D170" s="188"/>
      <c r="E170" s="142"/>
      <c r="F170" s="142"/>
      <c r="G170" s="143"/>
      <c r="H170" s="157">
        <f>H171+H172+H173</f>
        <v>10.67</v>
      </c>
      <c r="I170" s="150"/>
    </row>
    <row r="171" spans="1:9" ht="72" x14ac:dyDescent="0.25">
      <c r="A171" s="9" t="s">
        <v>359</v>
      </c>
      <c r="B171" s="8" t="s">
        <v>96</v>
      </c>
      <c r="C171" s="146"/>
      <c r="D171" s="160" t="s">
        <v>213</v>
      </c>
      <c r="E171" s="11" t="str">
        <f>IF(D171="работа не выполняется","","КХ")</f>
        <v>КХ</v>
      </c>
      <c r="F171" s="148"/>
      <c r="G171" s="148"/>
      <c r="H171" s="148">
        <f>ROUND(VLOOKUP(B6,смета!$A$4:$AE$283,15,0)/1000,2)</f>
        <v>10.67</v>
      </c>
      <c r="I171" s="150"/>
    </row>
    <row r="172" spans="1:9" ht="72" x14ac:dyDescent="0.25">
      <c r="A172" s="9" t="s">
        <v>360</v>
      </c>
      <c r="B172" s="8" t="s">
        <v>97</v>
      </c>
      <c r="C172" s="146"/>
      <c r="D172" s="160" t="s">
        <v>213</v>
      </c>
      <c r="E172" s="11" t="str">
        <f>IF(D172="работа не выполняется","","КХ")</f>
        <v>КХ</v>
      </c>
      <c r="F172" s="148"/>
      <c r="G172" s="148"/>
      <c r="H172" s="148">
        <f t="shared" ref="H172" si="12">IF(E172="КХ",I172,ROUND(F172*G172*IF(OR(D172="раз в день",D172="раз в неделю",D172="раз в месяц",D172="раз в квартал",D172="раз в год"),C172,1)*IF(D172="раз в день",366,IF(D172="раз в неделю",52,IF(D172="раз в месяц",12,IF(D172="раз в квартал",4,IF(D172="раз в год",1,1)))))/1000,2))</f>
        <v>0</v>
      </c>
      <c r="I172" s="184"/>
    </row>
    <row r="173" spans="1:9" ht="57.75" customHeight="1" x14ac:dyDescent="0.25">
      <c r="A173" s="9" t="s">
        <v>361</v>
      </c>
      <c r="B173" s="8" t="s">
        <v>307</v>
      </c>
      <c r="C173" s="146"/>
      <c r="D173" s="188"/>
      <c r="E173" s="142"/>
      <c r="F173" s="142"/>
      <c r="G173" s="143"/>
      <c r="H173" s="148">
        <v>0</v>
      </c>
      <c r="I173" s="150"/>
    </row>
    <row r="174" spans="1:9" ht="75" x14ac:dyDescent="0.25">
      <c r="A174" s="9" t="s">
        <v>206</v>
      </c>
      <c r="B174" s="8" t="s">
        <v>98</v>
      </c>
      <c r="C174" s="146"/>
      <c r="D174" s="188"/>
      <c r="E174" s="142"/>
      <c r="F174" s="142"/>
      <c r="G174" s="143"/>
      <c r="H174" s="157">
        <f>ROUND(VLOOKUP(B6,смета!$A$4:$AE$283,8,0)/1000,2)</f>
        <v>38.19</v>
      </c>
      <c r="I174" s="150"/>
    </row>
    <row r="175" spans="1:9" ht="30" x14ac:dyDescent="0.25">
      <c r="A175" s="9" t="s">
        <v>207</v>
      </c>
      <c r="B175" s="8" t="s">
        <v>308</v>
      </c>
      <c r="C175" s="146"/>
      <c r="D175" s="188"/>
      <c r="E175" s="142"/>
      <c r="F175" s="142"/>
      <c r="G175" s="143"/>
      <c r="H175" s="157">
        <f>ROUND(VLOOKUP(B6,смета!$A$4:$AE$283,9,0)/1000,2)</f>
        <v>20.96</v>
      </c>
      <c r="I175" s="150"/>
    </row>
    <row r="176" spans="1:9" ht="75" x14ac:dyDescent="0.25">
      <c r="A176" s="9" t="s">
        <v>208</v>
      </c>
      <c r="B176" s="8" t="s">
        <v>309</v>
      </c>
      <c r="C176" s="146"/>
      <c r="D176" s="188"/>
      <c r="E176" s="142"/>
      <c r="F176" s="142"/>
      <c r="G176" s="143"/>
      <c r="H176" s="157">
        <f>H177+H178</f>
        <v>2.21</v>
      </c>
      <c r="I176" s="150"/>
    </row>
    <row r="177" spans="1:9" ht="24" x14ac:dyDescent="0.25">
      <c r="A177" s="9" t="s">
        <v>209</v>
      </c>
      <c r="B177" s="10" t="s">
        <v>99</v>
      </c>
      <c r="C177" s="146"/>
      <c r="D177" s="160" t="s">
        <v>1131</v>
      </c>
      <c r="E177" s="11" t="str">
        <f>IF(D177="работа не выполняется","","КХ")</f>
        <v/>
      </c>
      <c r="F177" s="148"/>
      <c r="G177" s="148"/>
      <c r="H177" s="148">
        <v>0</v>
      </c>
      <c r="I177" s="152"/>
    </row>
    <row r="178" spans="1:9" x14ac:dyDescent="0.25">
      <c r="A178" s="9" t="s">
        <v>210</v>
      </c>
      <c r="B178" s="10" t="s">
        <v>100</v>
      </c>
      <c r="C178" s="146">
        <v>1</v>
      </c>
      <c r="D178" s="160" t="s">
        <v>1104</v>
      </c>
      <c r="E178" s="11" t="str">
        <f>IF(D178="работа не выполняется","","кв. м")</f>
        <v>кв. м</v>
      </c>
      <c r="F178" s="148">
        <f>VLOOKUP($B$6,объемы!$A$5:$FI$286,87,0)</f>
        <v>680.6</v>
      </c>
      <c r="G178" s="148">
        <v>0.27</v>
      </c>
      <c r="H178" s="148">
        <f>IF(E178="КХ",I178,ROUND(F178*G178*IF(OR(D178="раз в день",D178="раз в неделю",D178="раз в месяц",D178="раз в квартал",D178="раз в год"),C178,1)*IF(D178="раз в день",366,IF(D178="раз в неделю",52,IF(D178="раз в месяц",12,IF(D178="раз в квартал",4,IF(D178="раз в год",1,1)))))/1000,2))</f>
        <v>2.21</v>
      </c>
      <c r="I178" s="150"/>
    </row>
    <row r="179" spans="1:9" ht="60" x14ac:dyDescent="0.25">
      <c r="A179" s="9">
        <v>16</v>
      </c>
      <c r="B179" s="8" t="s">
        <v>310</v>
      </c>
      <c r="C179" s="146"/>
      <c r="D179" s="188"/>
      <c r="E179" s="142"/>
      <c r="F179" s="142"/>
      <c r="G179" s="143"/>
      <c r="H179" s="157">
        <f>H180+H181+H182</f>
        <v>10.309999999999999</v>
      </c>
      <c r="I179" s="150"/>
    </row>
    <row r="180" spans="1:9" ht="24" x14ac:dyDescent="0.25">
      <c r="A180" s="9" t="s">
        <v>362</v>
      </c>
      <c r="B180" s="8" t="s">
        <v>101</v>
      </c>
      <c r="C180" s="146"/>
      <c r="D180" s="164" t="s">
        <v>1142</v>
      </c>
      <c r="E180" s="11" t="str">
        <f>IF(D180="работа не выполняется","","КХ")</f>
        <v>КХ</v>
      </c>
      <c r="F180" s="148"/>
      <c r="G180" s="148"/>
      <c r="H180" s="148">
        <f>ROUND(VLOOKUP(B6,смета!$A$4:$AE$283,26,0)/1000,2)</f>
        <v>1.51</v>
      </c>
      <c r="I180" s="150"/>
    </row>
    <row r="181" spans="1:9" ht="90" x14ac:dyDescent="0.25">
      <c r="A181" s="9" t="s">
        <v>363</v>
      </c>
      <c r="B181" s="8" t="s">
        <v>102</v>
      </c>
      <c r="C181" s="146"/>
      <c r="D181" s="160" t="s">
        <v>1131</v>
      </c>
      <c r="E181" s="11"/>
      <c r="F181" s="148"/>
      <c r="G181" s="148"/>
      <c r="H181" s="148">
        <v>0</v>
      </c>
      <c r="I181" s="150"/>
    </row>
    <row r="182" spans="1:9" ht="60" x14ac:dyDescent="0.25">
      <c r="A182" s="9" t="s">
        <v>364</v>
      </c>
      <c r="B182" s="8" t="s">
        <v>311</v>
      </c>
      <c r="C182" s="146"/>
      <c r="D182" s="188"/>
      <c r="E182" s="142"/>
      <c r="F182" s="142"/>
      <c r="G182" s="143"/>
      <c r="H182" s="148">
        <f>ROUND(VLOOKUP(B6,смета!$A$4:$AE$283,31,0)/1000,2)+ROUND(VLOOKUP(B6,смета!$A$4:$AE$283,30,0)/1000,2)</f>
        <v>8.7999999999999989</v>
      </c>
      <c r="I182" s="150"/>
    </row>
    <row r="183" spans="1:9" ht="120" x14ac:dyDescent="0.25">
      <c r="A183" s="11">
        <v>17</v>
      </c>
      <c r="B183" s="8" t="s">
        <v>103</v>
      </c>
      <c r="C183" s="146"/>
      <c r="D183" s="188"/>
      <c r="E183" s="142"/>
      <c r="F183" s="142"/>
      <c r="G183" s="143"/>
      <c r="H183" s="148">
        <f>H184+H185+H186+H187+H188+H189+H190+H191+H192+H193+H194</f>
        <v>0</v>
      </c>
      <c r="I183" s="150"/>
    </row>
    <row r="184" spans="1:9" ht="30" x14ac:dyDescent="0.25">
      <c r="A184" s="9" t="s">
        <v>365</v>
      </c>
      <c r="B184" s="8" t="s">
        <v>104</v>
      </c>
      <c r="C184" s="146"/>
      <c r="D184" s="160" t="s">
        <v>1131</v>
      </c>
      <c r="E184" s="11"/>
      <c r="F184" s="148"/>
      <c r="G184" s="148"/>
      <c r="H184" s="148">
        <v>0</v>
      </c>
      <c r="I184" s="152"/>
    </row>
    <row r="185" spans="1:9" ht="24" x14ac:dyDescent="0.25">
      <c r="A185" s="9" t="s">
        <v>366</v>
      </c>
      <c r="B185" s="10" t="s">
        <v>105</v>
      </c>
      <c r="C185" s="146"/>
      <c r="D185" s="160" t="s">
        <v>1131</v>
      </c>
      <c r="E185" s="11"/>
      <c r="F185" s="148"/>
      <c r="G185" s="148"/>
      <c r="H185" s="148">
        <v>0</v>
      </c>
      <c r="I185" s="150"/>
    </row>
    <row r="186" spans="1:9" ht="30" x14ac:dyDescent="0.25">
      <c r="A186" s="9" t="s">
        <v>367</v>
      </c>
      <c r="B186" s="8" t="s">
        <v>106</v>
      </c>
      <c r="C186" s="146"/>
      <c r="D186" s="160" t="s">
        <v>1131</v>
      </c>
      <c r="E186" s="11"/>
      <c r="F186" s="148"/>
      <c r="G186" s="148"/>
      <c r="H186" s="148">
        <v>0</v>
      </c>
      <c r="I186" s="152"/>
    </row>
    <row r="187" spans="1:9" ht="30" x14ac:dyDescent="0.25">
      <c r="A187" s="9" t="s">
        <v>368</v>
      </c>
      <c r="B187" s="8" t="s">
        <v>107</v>
      </c>
      <c r="C187" s="146"/>
      <c r="D187" s="160" t="s">
        <v>1131</v>
      </c>
      <c r="E187" s="11"/>
      <c r="F187" s="148"/>
      <c r="G187" s="148"/>
      <c r="H187" s="148">
        <v>0</v>
      </c>
      <c r="I187" s="150"/>
    </row>
    <row r="188" spans="1:9" ht="24" x14ac:dyDescent="0.25">
      <c r="A188" s="9" t="s">
        <v>369</v>
      </c>
      <c r="B188" s="12" t="s">
        <v>108</v>
      </c>
      <c r="C188" s="146"/>
      <c r="D188" s="160" t="s">
        <v>1131</v>
      </c>
      <c r="E188" s="11"/>
      <c r="F188" s="148"/>
      <c r="G188" s="148"/>
      <c r="H188" s="148">
        <v>0</v>
      </c>
      <c r="I188" s="150"/>
    </row>
    <row r="189" spans="1:9" ht="24" x14ac:dyDescent="0.25">
      <c r="A189" s="9" t="s">
        <v>370</v>
      </c>
      <c r="B189" s="8" t="s">
        <v>109</v>
      </c>
      <c r="C189" s="146"/>
      <c r="D189" s="160" t="s">
        <v>1131</v>
      </c>
      <c r="E189" s="11"/>
      <c r="F189" s="148"/>
      <c r="G189" s="148"/>
      <c r="H189" s="148">
        <v>0</v>
      </c>
      <c r="I189" s="150"/>
    </row>
    <row r="190" spans="1:9" ht="24" x14ac:dyDescent="0.25">
      <c r="A190" s="9" t="s">
        <v>371</v>
      </c>
      <c r="B190" s="8" t="s">
        <v>110</v>
      </c>
      <c r="C190" s="146"/>
      <c r="D190" s="160" t="s">
        <v>1131</v>
      </c>
      <c r="E190" s="11"/>
      <c r="F190" s="148"/>
      <c r="G190" s="148"/>
      <c r="H190" s="148">
        <v>0</v>
      </c>
      <c r="I190" s="152"/>
    </row>
    <row r="191" spans="1:9" ht="45" x14ac:dyDescent="0.25">
      <c r="A191" s="9" t="s">
        <v>372</v>
      </c>
      <c r="B191" s="8" t="s">
        <v>111</v>
      </c>
      <c r="C191" s="146"/>
      <c r="D191" s="160" t="s">
        <v>1131</v>
      </c>
      <c r="E191" s="11"/>
      <c r="F191" s="148"/>
      <c r="G191" s="148"/>
      <c r="H191" s="148">
        <v>0</v>
      </c>
      <c r="I191" s="150"/>
    </row>
    <row r="192" spans="1:9" ht="24" x14ac:dyDescent="0.25">
      <c r="A192" s="9" t="s">
        <v>373</v>
      </c>
      <c r="B192" s="8" t="s">
        <v>112</v>
      </c>
      <c r="C192" s="146"/>
      <c r="D192" s="160" t="s">
        <v>1131</v>
      </c>
      <c r="E192" s="11"/>
      <c r="F192" s="148"/>
      <c r="G192" s="148"/>
      <c r="H192" s="148">
        <v>0</v>
      </c>
      <c r="I192" s="150"/>
    </row>
    <row r="193" spans="1:9" ht="24" x14ac:dyDescent="0.25">
      <c r="A193" s="9" t="s">
        <v>374</v>
      </c>
      <c r="B193" s="8" t="s">
        <v>113</v>
      </c>
      <c r="C193" s="146"/>
      <c r="D193" s="160" t="s">
        <v>1131</v>
      </c>
      <c r="E193" s="11"/>
      <c r="F193" s="148"/>
      <c r="G193" s="148"/>
      <c r="H193" s="148">
        <v>0</v>
      </c>
      <c r="I193" s="150"/>
    </row>
    <row r="194" spans="1:9" ht="120" x14ac:dyDescent="0.25">
      <c r="A194" s="9" t="s">
        <v>375</v>
      </c>
      <c r="B194" s="8" t="s">
        <v>312</v>
      </c>
      <c r="C194" s="146"/>
      <c r="D194" s="160" t="s">
        <v>1131</v>
      </c>
      <c r="E194" s="11"/>
      <c r="F194" s="148"/>
      <c r="G194" s="148"/>
      <c r="H194" s="148">
        <v>0</v>
      </c>
      <c r="I194" s="153"/>
    </row>
  </sheetData>
  <autoFilter ref="A8:I194">
    <filterColumn colId="2" showButton="0"/>
  </autoFilter>
  <mergeCells count="2">
    <mergeCell ref="A9:G9"/>
    <mergeCell ref="C8:D8"/>
  </mergeCells>
  <printOptions horizontalCentered="1"/>
  <pageMargins left="0.19685039370078741" right="0.19685039370078741" top="0.39370078740157483" bottom="0.19685039370078741" header="0" footer="0"/>
  <pageSetup paperSize="9" scale="80" orientation="portrait" r:id="rId1"/>
  <colBreaks count="1" manualBreakCount="1">
    <brk id="8" max="1048575" man="1"/>
  </colBreaks>
  <ignoredErrors>
    <ignoredError sqref="A41:A4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AE283"/>
  <sheetViews>
    <sheetView workbookViewId="0">
      <pane xSplit="4" ySplit="3" topLeftCell="E261" activePane="bottomRight" state="frozen"/>
      <selection activeCell="G72" sqref="G72"/>
      <selection pane="topRight" activeCell="G72" sqref="G72"/>
      <selection pane="bottomLeft" activeCell="G72" sqref="G72"/>
      <selection pane="bottomRight" activeCell="G72" sqref="G72"/>
    </sheetView>
  </sheetViews>
  <sheetFormatPr defaultRowHeight="15" x14ac:dyDescent="0.25"/>
  <cols>
    <col min="1" max="1" width="9.7109375" style="177" customWidth="1"/>
    <col min="2" max="2" width="23.42578125" style="177" customWidth="1"/>
    <col min="3" max="3" width="6.140625" style="177" customWidth="1"/>
    <col min="4" max="4" width="5.7109375" style="177" customWidth="1"/>
    <col min="5" max="5" width="11" style="177" customWidth="1"/>
    <col min="6" max="31" width="14.28515625" customWidth="1"/>
  </cols>
  <sheetData>
    <row r="1" spans="1:31" ht="18" x14ac:dyDescent="0.25">
      <c r="A1" s="192">
        <v>1</v>
      </c>
      <c r="B1" s="192">
        <v>2</v>
      </c>
      <c r="C1" s="192">
        <v>3</v>
      </c>
      <c r="D1" s="192">
        <v>4</v>
      </c>
      <c r="E1" s="192">
        <v>5</v>
      </c>
      <c r="F1" s="192">
        <v>6</v>
      </c>
      <c r="G1" s="192">
        <v>7</v>
      </c>
      <c r="H1" s="192">
        <v>8</v>
      </c>
      <c r="I1" s="192">
        <v>9</v>
      </c>
      <c r="J1" s="192">
        <v>10</v>
      </c>
      <c r="K1" s="192">
        <v>11</v>
      </c>
      <c r="L1" s="192">
        <v>12</v>
      </c>
      <c r="M1" s="192">
        <v>13</v>
      </c>
      <c r="N1" s="192">
        <v>14</v>
      </c>
      <c r="O1" s="192">
        <v>15</v>
      </c>
      <c r="P1" s="192">
        <v>16</v>
      </c>
      <c r="Q1" s="192">
        <v>17</v>
      </c>
      <c r="R1" s="192">
        <v>18</v>
      </c>
      <c r="S1" s="192">
        <v>19</v>
      </c>
      <c r="T1" s="192">
        <v>20</v>
      </c>
      <c r="U1" s="192">
        <v>21</v>
      </c>
      <c r="V1" s="192">
        <v>22</v>
      </c>
      <c r="W1" s="192">
        <v>23</v>
      </c>
      <c r="X1" s="192">
        <v>24</v>
      </c>
      <c r="Y1" s="192">
        <v>25</v>
      </c>
      <c r="Z1" s="192">
        <v>26</v>
      </c>
      <c r="AA1" s="192">
        <v>27</v>
      </c>
      <c r="AB1" s="192">
        <v>28</v>
      </c>
      <c r="AC1" s="192">
        <v>29</v>
      </c>
      <c r="AD1" s="192">
        <v>30</v>
      </c>
      <c r="AE1" s="192">
        <v>31</v>
      </c>
    </row>
    <row r="2" spans="1:31" ht="81.75" customHeight="1" x14ac:dyDescent="0.25">
      <c r="A2" s="165" t="s">
        <v>875</v>
      </c>
      <c r="B2" s="165" t="s">
        <v>877</v>
      </c>
      <c r="C2" s="165" t="s">
        <v>878</v>
      </c>
      <c r="D2" s="165" t="s">
        <v>879</v>
      </c>
      <c r="E2" s="165" t="s">
        <v>1153</v>
      </c>
      <c r="F2" s="194" t="s">
        <v>22</v>
      </c>
      <c r="G2" s="165" t="s">
        <v>1154</v>
      </c>
      <c r="H2" s="194" t="s">
        <v>1156</v>
      </c>
      <c r="I2" s="194" t="s">
        <v>1157</v>
      </c>
      <c r="J2" s="194" t="s">
        <v>1158</v>
      </c>
      <c r="K2" s="194" t="s">
        <v>1159</v>
      </c>
      <c r="L2" s="194" t="s">
        <v>864</v>
      </c>
      <c r="M2" s="194" t="s">
        <v>1160</v>
      </c>
      <c r="N2" s="194" t="s">
        <v>1161</v>
      </c>
      <c r="O2" s="194" t="s">
        <v>1162</v>
      </c>
      <c r="P2" s="194" t="s">
        <v>1163</v>
      </c>
      <c r="Q2" s="194" t="s">
        <v>1164</v>
      </c>
      <c r="R2" s="194" t="s">
        <v>1165</v>
      </c>
      <c r="S2" s="194" t="s">
        <v>1166</v>
      </c>
      <c r="T2" s="194" t="s">
        <v>1167</v>
      </c>
      <c r="U2" s="194" t="s">
        <v>1168</v>
      </c>
      <c r="V2" s="194" t="s">
        <v>1169</v>
      </c>
      <c r="W2" s="194" t="s">
        <v>1170</v>
      </c>
      <c r="X2" s="194" t="s">
        <v>1171</v>
      </c>
      <c r="Y2" s="194" t="s">
        <v>1172</v>
      </c>
      <c r="Z2" s="193" t="s">
        <v>101</v>
      </c>
      <c r="AA2" s="165" t="s">
        <v>1173</v>
      </c>
      <c r="AB2" s="194" t="s">
        <v>1155</v>
      </c>
      <c r="AC2" s="194" t="s">
        <v>1176</v>
      </c>
      <c r="AD2" s="194" t="s">
        <v>1174</v>
      </c>
      <c r="AE2" s="194" t="s">
        <v>1175</v>
      </c>
    </row>
    <row r="3" spans="1:31" x14ac:dyDescent="0.25">
      <c r="A3" s="170"/>
      <c r="B3" s="170"/>
      <c r="C3" s="170"/>
      <c r="D3" s="171" t="s">
        <v>1115</v>
      </c>
      <c r="E3" s="190">
        <f t="shared" ref="E3:AA3" si="0">SUM(E4:E283)</f>
        <v>1682905.099999998</v>
      </c>
      <c r="F3" s="190">
        <f t="shared" si="0"/>
        <v>87403862.510000005</v>
      </c>
      <c r="G3" s="190">
        <f t="shared" si="0"/>
        <v>200784867.35000008</v>
      </c>
      <c r="H3" s="190">
        <f t="shared" si="0"/>
        <v>30004909.319999997</v>
      </c>
      <c r="I3" s="190">
        <f t="shared" si="0"/>
        <v>13881607.49</v>
      </c>
      <c r="J3" s="190">
        <f t="shared" si="0"/>
        <v>1816768.9500000007</v>
      </c>
      <c r="K3" s="190">
        <f t="shared" si="0"/>
        <v>167161.79999999999</v>
      </c>
      <c r="L3" s="190">
        <f t="shared" si="0"/>
        <v>59307925.649999999</v>
      </c>
      <c r="M3" s="190">
        <f t="shared" si="0"/>
        <v>2621500.7100000004</v>
      </c>
      <c r="N3" s="190">
        <f t="shared" si="0"/>
        <v>22218269.020000022</v>
      </c>
      <c r="O3" s="190">
        <f t="shared" si="0"/>
        <v>7068201.4199999981</v>
      </c>
      <c r="P3" s="190">
        <f t="shared" si="0"/>
        <v>5062847.7000000011</v>
      </c>
      <c r="Q3" s="190">
        <f t="shared" si="0"/>
        <v>2596605.8999999994</v>
      </c>
      <c r="R3" s="190">
        <f t="shared" si="0"/>
        <v>6654212.4999999832</v>
      </c>
      <c r="S3" s="190">
        <f t="shared" si="0"/>
        <v>2312660.0399999954</v>
      </c>
      <c r="T3" s="190">
        <f t="shared" si="0"/>
        <v>244684.79999999996</v>
      </c>
      <c r="U3" s="190">
        <f t="shared" si="0"/>
        <v>490668.19000000029</v>
      </c>
      <c r="V3" s="190">
        <f t="shared" si="0"/>
        <v>2690453.4800000009</v>
      </c>
      <c r="W3" s="190">
        <f t="shared" si="0"/>
        <v>114501.84</v>
      </c>
      <c r="X3" s="190">
        <f t="shared" si="0"/>
        <v>3284072.6399999997</v>
      </c>
      <c r="Y3" s="190">
        <f t="shared" si="0"/>
        <v>222620.2</v>
      </c>
      <c r="Z3" s="190">
        <f t="shared" si="0"/>
        <v>1000000.0000000002</v>
      </c>
      <c r="AA3" s="190">
        <f t="shared" si="0"/>
        <v>0</v>
      </c>
      <c r="AB3" s="190">
        <f>SUM(AB4:AB283)</f>
        <v>7095762.4799999995</v>
      </c>
      <c r="AC3" s="190">
        <f>SUM(AC4:AC283)</f>
        <v>0</v>
      </c>
      <c r="AD3" s="190">
        <f>SUM(AD4:AD283)</f>
        <v>1290909.8300000005</v>
      </c>
      <c r="AE3" s="190">
        <f>SUM(AE4:AE283)</f>
        <v>4535826.1100000013</v>
      </c>
    </row>
    <row r="4" spans="1:31" x14ac:dyDescent="0.25">
      <c r="A4" s="174">
        <v>4132</v>
      </c>
      <c r="B4" s="176" t="s">
        <v>1011</v>
      </c>
      <c r="C4" s="177">
        <v>5</v>
      </c>
      <c r="D4" s="177">
        <v>1</v>
      </c>
      <c r="E4" s="191">
        <f>VLOOKUP(A4,ПНР!$A$3:$G$284,7,0)</f>
        <v>2541.4</v>
      </c>
      <c r="F4" s="189">
        <f>ROUND(87403862.51/$E$3*E4,2)-0.01</f>
        <v>131990.9</v>
      </c>
      <c r="G4" s="189">
        <f>ROUND(200784867.35/$E$3*E4,2)+0.01</f>
        <v>303210.61</v>
      </c>
      <c r="H4" s="189">
        <v>38189.18</v>
      </c>
      <c r="I4" s="189">
        <f>ROUND(13881607.49/$E$3*E4,2)-0.01</f>
        <v>20962.980000000003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10673.88</v>
      </c>
      <c r="P4" s="189">
        <v>25343.69</v>
      </c>
      <c r="Q4" s="189">
        <v>0</v>
      </c>
      <c r="R4" s="189">
        <v>17135.009999999998</v>
      </c>
      <c r="S4" s="189">
        <v>4195.8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89">
        <f>ROUND(1000000/$E$3*E4,2)+0.01</f>
        <v>1510.14</v>
      </c>
      <c r="AA4" s="189"/>
      <c r="AB4" s="189">
        <v>0</v>
      </c>
      <c r="AC4" s="189"/>
      <c r="AD4" s="189">
        <f t="shared" ref="AD4:AD67" si="1">ROUND(1290909.83/$E$3*E4,2)</f>
        <v>1949.44</v>
      </c>
      <c r="AE4" s="189">
        <f>ROUND(4535826.11/$E$3*E4,2)-0.01</f>
        <v>6849.66</v>
      </c>
    </row>
    <row r="5" spans="1:31" x14ac:dyDescent="0.25">
      <c r="A5" s="174">
        <v>4133</v>
      </c>
      <c r="B5" s="176" t="s">
        <v>1011</v>
      </c>
      <c r="C5" s="177">
        <v>5</v>
      </c>
      <c r="D5" s="177">
        <v>2</v>
      </c>
      <c r="E5" s="191">
        <f>VLOOKUP(A5,ПНР!$A$3:$G$284,7,0)</f>
        <v>3517.9</v>
      </c>
      <c r="F5" s="189">
        <f t="shared" ref="F5:F24" si="2">ROUND(87403862.51/$E$3*E5,2)</f>
        <v>182706.71</v>
      </c>
      <c r="G5" s="189">
        <f t="shared" ref="G5:G10" si="3">ROUND(200784867.35/$E$3*E5,2)+0.01</f>
        <v>419715.35000000003</v>
      </c>
      <c r="H5" s="189">
        <v>31372.68</v>
      </c>
      <c r="I5" s="189">
        <f t="shared" ref="I5:I8" si="4">ROUND(13881607.49/$E$3*E5,2)-0.01</f>
        <v>29017.730000000003</v>
      </c>
      <c r="J5" s="189">
        <v>0</v>
      </c>
      <c r="K5" s="189">
        <v>0</v>
      </c>
      <c r="L5" s="189">
        <v>0</v>
      </c>
      <c r="M5" s="189">
        <v>0</v>
      </c>
      <c r="N5" s="189">
        <v>0</v>
      </c>
      <c r="O5" s="189">
        <v>14775.18</v>
      </c>
      <c r="P5" s="189">
        <v>34631.17</v>
      </c>
      <c r="Q5" s="189">
        <v>0</v>
      </c>
      <c r="R5" s="189">
        <v>22846.69</v>
      </c>
      <c r="S5" s="189">
        <v>5594.41</v>
      </c>
      <c r="T5" s="189">
        <v>0</v>
      </c>
      <c r="U5" s="189">
        <v>0</v>
      </c>
      <c r="V5" s="189">
        <v>0</v>
      </c>
      <c r="W5" s="189">
        <v>0</v>
      </c>
      <c r="X5" s="189">
        <v>0</v>
      </c>
      <c r="Y5" s="189">
        <v>0</v>
      </c>
      <c r="Z5" s="189">
        <f>ROUND(1000000/$E$3*E5,2)+0.01</f>
        <v>2090.38</v>
      </c>
      <c r="AA5" s="189"/>
      <c r="AB5" s="189">
        <v>0</v>
      </c>
      <c r="AC5" s="189"/>
      <c r="AD5" s="189">
        <f t="shared" si="1"/>
        <v>2698.48</v>
      </c>
      <c r="AE5" s="189">
        <f>ROUND(4535826.11/$E$3*E5,2)-0.01</f>
        <v>9481.56</v>
      </c>
    </row>
    <row r="6" spans="1:31" x14ac:dyDescent="0.25">
      <c r="A6" s="174">
        <v>4134</v>
      </c>
      <c r="B6" s="176" t="s">
        <v>1011</v>
      </c>
      <c r="C6" s="177">
        <v>7</v>
      </c>
      <c r="D6" s="177">
        <v>1</v>
      </c>
      <c r="E6" s="191">
        <f>VLOOKUP(A6,ПНР!$A$3:$G$284,7,0)</f>
        <v>2493.6</v>
      </c>
      <c r="F6" s="189">
        <f t="shared" si="2"/>
        <v>129508.36</v>
      </c>
      <c r="G6" s="189">
        <f t="shared" si="3"/>
        <v>297507.66000000003</v>
      </c>
      <c r="H6" s="189">
        <v>23948.779999999995</v>
      </c>
      <c r="I6" s="189">
        <f t="shared" si="4"/>
        <v>20568.690000000002</v>
      </c>
      <c r="J6" s="189">
        <v>0</v>
      </c>
      <c r="K6" s="189">
        <v>0</v>
      </c>
      <c r="L6" s="189">
        <v>0</v>
      </c>
      <c r="M6" s="189">
        <v>0</v>
      </c>
      <c r="N6" s="189">
        <v>0</v>
      </c>
      <c r="O6" s="189">
        <v>10473.120000000001</v>
      </c>
      <c r="P6" s="189">
        <v>25033.46</v>
      </c>
      <c r="Q6" s="189">
        <v>0</v>
      </c>
      <c r="R6" s="189">
        <v>17135.009999999998</v>
      </c>
      <c r="S6" s="189">
        <v>4195.8</v>
      </c>
      <c r="T6" s="189">
        <v>0</v>
      </c>
      <c r="U6" s="189">
        <v>0</v>
      </c>
      <c r="V6" s="189">
        <v>0</v>
      </c>
      <c r="W6" s="189">
        <v>0</v>
      </c>
      <c r="X6" s="189">
        <v>0</v>
      </c>
      <c r="Y6" s="189">
        <v>0</v>
      </c>
      <c r="Z6" s="189">
        <f>ROUND(1000000/$E$3*E6,2)+0.01</f>
        <v>1481.73</v>
      </c>
      <c r="AA6" s="189"/>
      <c r="AB6" s="189">
        <v>0</v>
      </c>
      <c r="AC6" s="189"/>
      <c r="AD6" s="189">
        <f t="shared" si="1"/>
        <v>1912.77</v>
      </c>
      <c r="AE6" s="189">
        <f>ROUND(4535826.11/$E$3*E6,2)-0.01</f>
        <v>6720.83</v>
      </c>
    </row>
    <row r="7" spans="1:31" x14ac:dyDescent="0.25">
      <c r="A7" s="174">
        <v>4135</v>
      </c>
      <c r="B7" s="176" t="s">
        <v>1011</v>
      </c>
      <c r="C7" s="177">
        <v>7</v>
      </c>
      <c r="D7" s="177">
        <v>2</v>
      </c>
      <c r="E7" s="191">
        <f>VLOOKUP(A7,ПНР!$A$3:$G$284,7,0)</f>
        <v>3273.3</v>
      </c>
      <c r="F7" s="189">
        <f t="shared" si="2"/>
        <v>170003.09</v>
      </c>
      <c r="G7" s="189">
        <f t="shared" si="3"/>
        <v>390532.49</v>
      </c>
      <c r="H7" s="189">
        <v>52440.56</v>
      </c>
      <c r="I7" s="189">
        <f>ROUND(13881607.49/$E$3*E7,2)-0.01</f>
        <v>27000.13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13747.86</v>
      </c>
      <c r="P7" s="189">
        <v>32601.22</v>
      </c>
      <c r="Q7" s="189">
        <v>0</v>
      </c>
      <c r="R7" s="189">
        <v>22846.69</v>
      </c>
      <c r="S7" s="189">
        <v>5384.62</v>
      </c>
      <c r="T7" s="189">
        <v>0</v>
      </c>
      <c r="U7" s="189">
        <v>0</v>
      </c>
      <c r="V7" s="189">
        <v>0</v>
      </c>
      <c r="W7" s="189">
        <v>0</v>
      </c>
      <c r="X7" s="189">
        <v>0</v>
      </c>
      <c r="Y7" s="189">
        <v>0</v>
      </c>
      <c r="Z7" s="189">
        <f>ROUND(1000000/$E$3*E7,2)+0.01</f>
        <v>1945.04</v>
      </c>
      <c r="AA7" s="189"/>
      <c r="AB7" s="189">
        <v>0</v>
      </c>
      <c r="AC7" s="189"/>
      <c r="AD7" s="189">
        <f t="shared" si="1"/>
        <v>2510.86</v>
      </c>
      <c r="AE7" s="189">
        <f>ROUND(4535826.11/$E$3*E7,2)-0.01</f>
        <v>8822.31</v>
      </c>
    </row>
    <row r="8" spans="1:31" x14ac:dyDescent="0.25">
      <c r="A8" s="174">
        <v>4136</v>
      </c>
      <c r="B8" s="176" t="s">
        <v>1011</v>
      </c>
      <c r="C8" s="177">
        <v>9</v>
      </c>
      <c r="D8" s="177">
        <v>1</v>
      </c>
      <c r="E8" s="191">
        <f>VLOOKUP(A8,ПНР!$A$3:$G$284,7,0)</f>
        <v>2592</v>
      </c>
      <c r="F8" s="189">
        <f t="shared" si="2"/>
        <v>134618.89000000001</v>
      </c>
      <c r="G8" s="189">
        <f t="shared" si="3"/>
        <v>309247.62</v>
      </c>
      <c r="H8" s="189">
        <v>6963.42</v>
      </c>
      <c r="I8" s="189">
        <f t="shared" si="4"/>
        <v>21380.36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10886.4</v>
      </c>
      <c r="P8" s="189">
        <v>25672.080000000002</v>
      </c>
      <c r="Q8" s="189">
        <v>0</v>
      </c>
      <c r="R8" s="189">
        <v>17135.009999999998</v>
      </c>
      <c r="S8" s="189">
        <v>4195.8</v>
      </c>
      <c r="T8" s="189">
        <v>0</v>
      </c>
      <c r="U8" s="189">
        <v>0</v>
      </c>
      <c r="V8" s="189">
        <v>0</v>
      </c>
      <c r="W8" s="189">
        <v>0</v>
      </c>
      <c r="X8" s="189">
        <v>0</v>
      </c>
      <c r="Y8" s="189">
        <v>0</v>
      </c>
      <c r="Z8" s="189">
        <f t="shared" ref="Z8:Z71" si="5">ROUND(1000000/$E$3*E8,2)</f>
        <v>1540.19</v>
      </c>
      <c r="AA8" s="189"/>
      <c r="AB8" s="189">
        <v>219567.46</v>
      </c>
      <c r="AC8" s="189"/>
      <c r="AD8" s="189">
        <f t="shared" si="1"/>
        <v>1988.25</v>
      </c>
      <c r="AE8" s="189">
        <f t="shared" ref="AE8:AE71" si="6">ROUND(4535826.11/$E$3*E8,2)</f>
        <v>6986.05</v>
      </c>
    </row>
    <row r="9" spans="1:31" x14ac:dyDescent="0.25">
      <c r="A9" s="174">
        <v>4137</v>
      </c>
      <c r="B9" s="176" t="s">
        <v>1011</v>
      </c>
      <c r="C9" s="177">
        <v>9</v>
      </c>
      <c r="D9" s="177">
        <v>2</v>
      </c>
      <c r="E9" s="191">
        <f>VLOOKUP(A9,ПНР!$A$3:$G$284,7,0)</f>
        <v>3395.5000000000005</v>
      </c>
      <c r="F9" s="189">
        <f t="shared" si="2"/>
        <v>176349.7</v>
      </c>
      <c r="G9" s="189">
        <f t="shared" si="3"/>
        <v>405111.99</v>
      </c>
      <c r="H9" s="189">
        <v>19521.48</v>
      </c>
      <c r="I9" s="189">
        <f t="shared" ref="I9:I68" si="7">ROUND(13881607.49/$E$3*E9,2)</f>
        <v>28008.11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14261.1</v>
      </c>
      <c r="P9" s="189">
        <v>33836.800000000003</v>
      </c>
      <c r="Q9" s="189">
        <v>0</v>
      </c>
      <c r="R9" s="189">
        <v>22846.69</v>
      </c>
      <c r="S9" s="189">
        <v>5594.41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f t="shared" si="5"/>
        <v>2017.64</v>
      </c>
      <c r="AA9" s="189"/>
      <c r="AB9" s="189">
        <v>0</v>
      </c>
      <c r="AC9" s="189"/>
      <c r="AD9" s="189">
        <f t="shared" si="1"/>
        <v>2604.59</v>
      </c>
      <c r="AE9" s="189">
        <f t="shared" si="6"/>
        <v>9151.67</v>
      </c>
    </row>
    <row r="10" spans="1:31" x14ac:dyDescent="0.25">
      <c r="A10" s="174">
        <v>4138</v>
      </c>
      <c r="B10" s="176" t="s">
        <v>1011</v>
      </c>
      <c r="C10" s="177">
        <v>9</v>
      </c>
      <c r="D10" s="177">
        <v>3</v>
      </c>
      <c r="E10" s="191">
        <f>VLOOKUP(A10,ПНР!$A$3:$G$284,7,0)</f>
        <v>3394.3</v>
      </c>
      <c r="F10" s="189">
        <f t="shared" si="2"/>
        <v>176287.38</v>
      </c>
      <c r="G10" s="189">
        <f t="shared" si="3"/>
        <v>404968.82</v>
      </c>
      <c r="H10" s="189">
        <v>35644.799999999996</v>
      </c>
      <c r="I10" s="189">
        <f t="shared" si="7"/>
        <v>27998.22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14256.06</v>
      </c>
      <c r="P10" s="189">
        <v>33829.009999999995</v>
      </c>
      <c r="Q10" s="189">
        <v>0</v>
      </c>
      <c r="R10" s="189">
        <v>22846.69</v>
      </c>
      <c r="S10" s="189">
        <v>5594.41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189">
        <f t="shared" si="5"/>
        <v>2016.93</v>
      </c>
      <c r="AA10" s="189"/>
      <c r="AB10" s="189">
        <v>0</v>
      </c>
      <c r="AC10" s="189"/>
      <c r="AD10" s="189">
        <f t="shared" si="1"/>
        <v>2603.67</v>
      </c>
      <c r="AE10" s="189">
        <f t="shared" si="6"/>
        <v>9148.44</v>
      </c>
    </row>
    <row r="11" spans="1:31" x14ac:dyDescent="0.25">
      <c r="A11" s="174">
        <v>4139</v>
      </c>
      <c r="B11" s="176" t="s">
        <v>1011</v>
      </c>
      <c r="C11" s="177">
        <v>11</v>
      </c>
      <c r="D11" s="177">
        <v>1</v>
      </c>
      <c r="E11" s="191">
        <f>VLOOKUP(A11,ПНР!$A$3:$G$284,7,0)</f>
        <v>2527.1</v>
      </c>
      <c r="F11" s="189">
        <f t="shared" si="2"/>
        <v>131248.22</v>
      </c>
      <c r="G11" s="189">
        <f t="shared" ref="G11:G68" si="8">ROUND(200784867.35/$E$3*E11,2)</f>
        <v>301504.49</v>
      </c>
      <c r="H11" s="189">
        <v>45307.820000000007</v>
      </c>
      <c r="I11" s="189">
        <f t="shared" si="7"/>
        <v>20845.03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10613.82</v>
      </c>
      <c r="P11" s="189">
        <v>25250.880000000001</v>
      </c>
      <c r="Q11" s="189">
        <v>0</v>
      </c>
      <c r="R11" s="189">
        <v>18873.349999999999</v>
      </c>
      <c r="S11" s="189">
        <v>4195.8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f t="shared" si="5"/>
        <v>1501.63</v>
      </c>
      <c r="AA11" s="189"/>
      <c r="AB11" s="189">
        <v>0</v>
      </c>
      <c r="AC11" s="189"/>
      <c r="AD11" s="189">
        <f t="shared" si="1"/>
        <v>1938.47</v>
      </c>
      <c r="AE11" s="189">
        <f t="shared" si="6"/>
        <v>6811.13</v>
      </c>
    </row>
    <row r="12" spans="1:31" x14ac:dyDescent="0.25">
      <c r="A12" s="174">
        <v>4140</v>
      </c>
      <c r="B12" s="176" t="s">
        <v>1011</v>
      </c>
      <c r="C12" s="177">
        <v>11</v>
      </c>
      <c r="D12" s="177">
        <v>2</v>
      </c>
      <c r="E12" s="191">
        <f>VLOOKUP(A12,ПНР!$A$3:$G$284,7,0)</f>
        <v>3511.2</v>
      </c>
      <c r="F12" s="189">
        <f t="shared" si="2"/>
        <v>182358.73</v>
      </c>
      <c r="G12" s="189">
        <f t="shared" si="8"/>
        <v>418915.97</v>
      </c>
      <c r="H12" s="189">
        <v>18739.919999999998</v>
      </c>
      <c r="I12" s="189">
        <f t="shared" si="7"/>
        <v>28962.48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14747.04</v>
      </c>
      <c r="P12" s="189">
        <v>34587.69</v>
      </c>
      <c r="Q12" s="189">
        <v>0</v>
      </c>
      <c r="R12" s="189">
        <v>23260.57</v>
      </c>
      <c r="S12" s="189">
        <v>5594.41</v>
      </c>
      <c r="T12" s="189">
        <v>0</v>
      </c>
      <c r="U12" s="189">
        <v>0</v>
      </c>
      <c r="V12" s="189">
        <v>0</v>
      </c>
      <c r="W12" s="189">
        <v>0</v>
      </c>
      <c r="X12" s="189">
        <v>0</v>
      </c>
      <c r="Y12" s="189">
        <v>0</v>
      </c>
      <c r="Z12" s="189">
        <f t="shared" si="5"/>
        <v>2086.39</v>
      </c>
      <c r="AA12" s="189"/>
      <c r="AB12" s="189">
        <v>0</v>
      </c>
      <c r="AC12" s="189"/>
      <c r="AD12" s="189">
        <f t="shared" si="1"/>
        <v>2693.34</v>
      </c>
      <c r="AE12" s="189">
        <f t="shared" si="6"/>
        <v>9463.51</v>
      </c>
    </row>
    <row r="13" spans="1:31" x14ac:dyDescent="0.25">
      <c r="A13" s="174">
        <v>4141</v>
      </c>
      <c r="B13" s="176" t="s">
        <v>1011</v>
      </c>
      <c r="C13" s="177">
        <v>11</v>
      </c>
      <c r="D13" s="177">
        <v>4</v>
      </c>
      <c r="E13" s="191">
        <f>VLOOKUP(A13,ПНР!$A$3:$G$284,7,0)</f>
        <v>3426.1</v>
      </c>
      <c r="F13" s="189">
        <f t="shared" si="2"/>
        <v>177938.95</v>
      </c>
      <c r="G13" s="189">
        <f t="shared" si="8"/>
        <v>408762.82</v>
      </c>
      <c r="H13" s="189">
        <v>19421.500000000004</v>
      </c>
      <c r="I13" s="189">
        <f t="shared" si="7"/>
        <v>28260.52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14389.62</v>
      </c>
      <c r="P13" s="189">
        <v>34035.39</v>
      </c>
      <c r="Q13" s="189">
        <v>0</v>
      </c>
      <c r="R13" s="189">
        <v>23260.57</v>
      </c>
      <c r="S13" s="189">
        <v>5594.41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f t="shared" si="5"/>
        <v>2035.82</v>
      </c>
      <c r="AA13" s="189"/>
      <c r="AB13" s="189">
        <v>0</v>
      </c>
      <c r="AC13" s="189"/>
      <c r="AD13" s="189">
        <f t="shared" si="1"/>
        <v>2628.07</v>
      </c>
      <c r="AE13" s="189">
        <f t="shared" si="6"/>
        <v>9234.15</v>
      </c>
    </row>
    <row r="14" spans="1:31" x14ac:dyDescent="0.25">
      <c r="A14" s="174">
        <v>4142</v>
      </c>
      <c r="B14" s="176" t="s">
        <v>1011</v>
      </c>
      <c r="C14" s="177">
        <v>13</v>
      </c>
      <c r="D14" s="177">
        <v>1</v>
      </c>
      <c r="E14" s="191">
        <f>VLOOKUP(A14,ПНР!$A$3:$G$284,7,0)</f>
        <v>2586.8000000000002</v>
      </c>
      <c r="F14" s="189">
        <f t="shared" si="2"/>
        <v>134348.82</v>
      </c>
      <c r="G14" s="189">
        <f t="shared" si="8"/>
        <v>308627.20000000001</v>
      </c>
      <c r="H14" s="189">
        <v>16779.66</v>
      </c>
      <c r="I14" s="189">
        <f t="shared" si="7"/>
        <v>21337.47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10864.56</v>
      </c>
      <c r="P14" s="189">
        <v>25638.33</v>
      </c>
      <c r="Q14" s="189">
        <v>0</v>
      </c>
      <c r="R14" s="189">
        <v>17135.009999999998</v>
      </c>
      <c r="S14" s="189">
        <v>4195.8100000000004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89">
        <f t="shared" si="5"/>
        <v>1537.1</v>
      </c>
      <c r="AA14" s="189"/>
      <c r="AB14" s="189">
        <v>0</v>
      </c>
      <c r="AC14" s="189"/>
      <c r="AD14" s="189">
        <f t="shared" si="1"/>
        <v>1984.26</v>
      </c>
      <c r="AE14" s="189">
        <f t="shared" si="6"/>
        <v>6972.04</v>
      </c>
    </row>
    <row r="15" spans="1:31" x14ac:dyDescent="0.25">
      <c r="A15" s="174">
        <v>4143</v>
      </c>
      <c r="B15" s="176" t="s">
        <v>1011</v>
      </c>
      <c r="C15" s="177">
        <v>13</v>
      </c>
      <c r="D15" s="177">
        <v>2</v>
      </c>
      <c r="E15" s="191">
        <f>VLOOKUP(A15,ПНР!$A$3:$G$284,7,0)</f>
        <v>3560.5</v>
      </c>
      <c r="F15" s="189">
        <f t="shared" si="2"/>
        <v>184919.19</v>
      </c>
      <c r="G15" s="189">
        <f t="shared" si="8"/>
        <v>424797.88</v>
      </c>
      <c r="H15" s="189">
        <v>9044.7199999999993</v>
      </c>
      <c r="I15" s="189">
        <f t="shared" si="7"/>
        <v>29369.13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14954.1</v>
      </c>
      <c r="P15" s="189">
        <v>34907.65</v>
      </c>
      <c r="Q15" s="189">
        <v>0</v>
      </c>
      <c r="R15" s="189">
        <v>22846.69</v>
      </c>
      <c r="S15" s="189">
        <v>5594.42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f t="shared" si="5"/>
        <v>2115.69</v>
      </c>
      <c r="AA15" s="189"/>
      <c r="AB15" s="189">
        <v>0</v>
      </c>
      <c r="AC15" s="189"/>
      <c r="AD15" s="189">
        <f t="shared" si="1"/>
        <v>2731.16</v>
      </c>
      <c r="AE15" s="189">
        <f t="shared" si="6"/>
        <v>9596.39</v>
      </c>
    </row>
    <row r="16" spans="1:31" x14ac:dyDescent="0.25">
      <c r="A16" s="174">
        <v>4144</v>
      </c>
      <c r="B16" s="176" t="s">
        <v>1011</v>
      </c>
      <c r="C16" s="177">
        <v>13</v>
      </c>
      <c r="D16" s="177">
        <v>4</v>
      </c>
      <c r="E16" s="191">
        <f>VLOOKUP(A16,ПНР!$A$3:$G$284,7,0)</f>
        <v>3412.2</v>
      </c>
      <c r="F16" s="189">
        <f t="shared" si="2"/>
        <v>177217.04</v>
      </c>
      <c r="G16" s="189">
        <f t="shared" si="8"/>
        <v>407104.43</v>
      </c>
      <c r="H16" s="189">
        <v>16265.879999999997</v>
      </c>
      <c r="I16" s="189">
        <f t="shared" si="7"/>
        <v>28145.87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14331.24</v>
      </c>
      <c r="P16" s="189">
        <v>33945.18</v>
      </c>
      <c r="Q16" s="189">
        <v>0</v>
      </c>
      <c r="R16" s="189">
        <v>22846.69</v>
      </c>
      <c r="S16" s="189">
        <v>5594.42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f t="shared" si="5"/>
        <v>2027.57</v>
      </c>
      <c r="AA16" s="189"/>
      <c r="AB16" s="189">
        <v>254353.95</v>
      </c>
      <c r="AC16" s="189"/>
      <c r="AD16" s="189">
        <f t="shared" si="1"/>
        <v>2617.4</v>
      </c>
      <c r="AE16" s="189">
        <f t="shared" si="6"/>
        <v>9196.68</v>
      </c>
    </row>
    <row r="17" spans="1:31" x14ac:dyDescent="0.25">
      <c r="A17" s="174">
        <v>4145</v>
      </c>
      <c r="B17" s="176" t="s">
        <v>1011</v>
      </c>
      <c r="C17" s="177">
        <v>15</v>
      </c>
      <c r="D17" s="177">
        <v>1</v>
      </c>
      <c r="E17" s="191">
        <f>VLOOKUP(A17,ПНР!$A$3:$G$284,7,0)</f>
        <v>3548</v>
      </c>
      <c r="F17" s="189">
        <f t="shared" si="2"/>
        <v>184269.99</v>
      </c>
      <c r="G17" s="189">
        <f t="shared" si="8"/>
        <v>423306.52</v>
      </c>
      <c r="H17" s="189">
        <v>15766.119999999999</v>
      </c>
      <c r="I17" s="189">
        <f t="shared" si="7"/>
        <v>29266.03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14901.6</v>
      </c>
      <c r="P17" s="189">
        <v>34826.520000000004</v>
      </c>
      <c r="Q17" s="189">
        <v>0</v>
      </c>
      <c r="R17" s="189">
        <v>23260.57</v>
      </c>
      <c r="S17" s="189">
        <v>5594.42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189">
        <f t="shared" si="5"/>
        <v>2108.2600000000002</v>
      </c>
      <c r="AA17" s="189"/>
      <c r="AB17" s="189">
        <v>0</v>
      </c>
      <c r="AC17" s="189"/>
      <c r="AD17" s="189">
        <f t="shared" si="1"/>
        <v>2721.57</v>
      </c>
      <c r="AE17" s="189">
        <f t="shared" si="6"/>
        <v>9562.7000000000007</v>
      </c>
    </row>
    <row r="18" spans="1:31" x14ac:dyDescent="0.25">
      <c r="A18" s="174">
        <v>4146</v>
      </c>
      <c r="B18" s="176" t="s">
        <v>1011</v>
      </c>
      <c r="C18" s="177">
        <v>15</v>
      </c>
      <c r="D18" s="177">
        <v>3</v>
      </c>
      <c r="E18" s="191">
        <f>VLOOKUP(A18,ПНР!$A$3:$G$284,7,0)</f>
        <v>3513.4</v>
      </c>
      <c r="F18" s="189">
        <f t="shared" si="2"/>
        <v>182472.99</v>
      </c>
      <c r="G18" s="189">
        <f t="shared" si="8"/>
        <v>419178.45</v>
      </c>
      <c r="H18" s="189">
        <v>9699.32</v>
      </c>
      <c r="I18" s="189">
        <f t="shared" si="7"/>
        <v>28980.62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14756.28</v>
      </c>
      <c r="P18" s="189">
        <v>34601.97</v>
      </c>
      <c r="Q18" s="189">
        <v>0</v>
      </c>
      <c r="R18" s="189">
        <v>22432.800000000003</v>
      </c>
      <c r="S18" s="189">
        <v>5594.42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f t="shared" si="5"/>
        <v>2087.6999999999998</v>
      </c>
      <c r="AA18" s="189"/>
      <c r="AB18" s="189">
        <v>0</v>
      </c>
      <c r="AC18" s="189"/>
      <c r="AD18" s="189">
        <f t="shared" si="1"/>
        <v>2695.03</v>
      </c>
      <c r="AE18" s="189">
        <f t="shared" si="6"/>
        <v>9469.44</v>
      </c>
    </row>
    <row r="19" spans="1:31" x14ac:dyDescent="0.25">
      <c r="A19" s="174">
        <v>68141</v>
      </c>
      <c r="B19" s="176" t="s">
        <v>1011</v>
      </c>
      <c r="C19" s="177">
        <v>17</v>
      </c>
      <c r="D19" s="177">
        <v>1</v>
      </c>
      <c r="E19" s="191">
        <f>VLOOKUP(A19,ПНР!$A$3:$G$284,7,0)</f>
        <v>12621.7</v>
      </c>
      <c r="F19" s="189">
        <f t="shared" si="2"/>
        <v>655524.39</v>
      </c>
      <c r="G19" s="189">
        <f t="shared" si="8"/>
        <v>1505875.98</v>
      </c>
      <c r="H19" s="189">
        <v>218815.52000000002</v>
      </c>
      <c r="I19" s="189">
        <f t="shared" si="7"/>
        <v>104111.33</v>
      </c>
      <c r="J19" s="189">
        <v>0</v>
      </c>
      <c r="K19" s="189">
        <v>0</v>
      </c>
      <c r="L19" s="189">
        <v>429444.72000000009</v>
      </c>
      <c r="M19" s="189">
        <v>25177.46</v>
      </c>
      <c r="N19" s="189">
        <v>348425.82</v>
      </c>
      <c r="O19" s="189">
        <v>53011.14</v>
      </c>
      <c r="P19" s="189">
        <v>0</v>
      </c>
      <c r="Q19" s="189">
        <v>0</v>
      </c>
      <c r="R19" s="189">
        <v>30265.65</v>
      </c>
      <c r="S19" s="189">
        <v>14195.82</v>
      </c>
      <c r="T19" s="189">
        <v>0</v>
      </c>
      <c r="U19" s="189">
        <v>0</v>
      </c>
      <c r="V19" s="189">
        <v>74355.66</v>
      </c>
      <c r="W19" s="189">
        <v>0</v>
      </c>
      <c r="X19" s="189">
        <v>0</v>
      </c>
      <c r="Y19" s="189">
        <v>0</v>
      </c>
      <c r="Z19" s="189">
        <f t="shared" si="5"/>
        <v>7499.95</v>
      </c>
      <c r="AA19" s="189"/>
      <c r="AB19" s="189">
        <v>0</v>
      </c>
      <c r="AC19" s="189"/>
      <c r="AD19" s="189">
        <f t="shared" si="1"/>
        <v>9681.76</v>
      </c>
      <c r="AE19" s="189">
        <f t="shared" si="6"/>
        <v>34018.46</v>
      </c>
    </row>
    <row r="20" spans="1:31" x14ac:dyDescent="0.25">
      <c r="A20" s="174">
        <v>4147</v>
      </c>
      <c r="B20" s="176" t="s">
        <v>1011</v>
      </c>
      <c r="C20" s="177">
        <v>17</v>
      </c>
      <c r="E20" s="191">
        <f>VLOOKUP(A20,ПНР!$A$3:$G$284,7,0)</f>
        <v>6383</v>
      </c>
      <c r="F20" s="189">
        <f t="shared" si="2"/>
        <v>331509.40000000002</v>
      </c>
      <c r="G20" s="189">
        <f t="shared" si="8"/>
        <v>761546.1</v>
      </c>
      <c r="H20" s="189">
        <v>82498.38</v>
      </c>
      <c r="I20" s="189">
        <f t="shared" si="7"/>
        <v>52650.8</v>
      </c>
      <c r="J20" s="189">
        <v>17000.399999999998</v>
      </c>
      <c r="K20" s="189">
        <v>0</v>
      </c>
      <c r="L20" s="189">
        <v>169272.48</v>
      </c>
      <c r="M20" s="189">
        <v>0</v>
      </c>
      <c r="N20" s="189">
        <v>0</v>
      </c>
      <c r="O20" s="189">
        <v>26808.6</v>
      </c>
      <c r="P20" s="189">
        <v>60305.67</v>
      </c>
      <c r="Q20" s="189">
        <v>0</v>
      </c>
      <c r="R20" s="189">
        <v>40975.03</v>
      </c>
      <c r="S20" s="189">
        <v>8951.06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f t="shared" si="5"/>
        <v>3792.85</v>
      </c>
      <c r="AA20" s="189"/>
      <c r="AB20" s="189">
        <v>0</v>
      </c>
      <c r="AC20" s="189"/>
      <c r="AD20" s="189">
        <f t="shared" si="1"/>
        <v>4896.22</v>
      </c>
      <c r="AE20" s="189">
        <f t="shared" si="6"/>
        <v>17203.689999999999</v>
      </c>
    </row>
    <row r="21" spans="1:31" x14ac:dyDescent="0.25">
      <c r="A21" s="174">
        <v>4148</v>
      </c>
      <c r="B21" s="176" t="s">
        <v>1011</v>
      </c>
      <c r="C21" s="177">
        <v>19</v>
      </c>
      <c r="D21" s="177">
        <v>2</v>
      </c>
      <c r="E21" s="191">
        <f>VLOOKUP(A21,ПНР!$A$3:$G$284,7,0)</f>
        <v>2543</v>
      </c>
      <c r="F21" s="189">
        <f t="shared" si="2"/>
        <v>132074.01</v>
      </c>
      <c r="G21" s="189">
        <f t="shared" si="8"/>
        <v>303401.49</v>
      </c>
      <c r="H21" s="189">
        <v>52695.430000000008</v>
      </c>
      <c r="I21" s="189">
        <f t="shared" si="7"/>
        <v>20976.18</v>
      </c>
      <c r="J21" s="189">
        <v>4222.49</v>
      </c>
      <c r="K21" s="189">
        <v>0</v>
      </c>
      <c r="L21" s="189">
        <v>43945.8</v>
      </c>
      <c r="M21" s="189">
        <v>0</v>
      </c>
      <c r="N21" s="189">
        <v>0</v>
      </c>
      <c r="O21" s="189">
        <v>10680.6</v>
      </c>
      <c r="P21" s="189">
        <v>26976.57</v>
      </c>
      <c r="Q21" s="189">
        <v>0</v>
      </c>
      <c r="R21" s="189">
        <v>20462.68</v>
      </c>
      <c r="S21" s="189">
        <v>4965.04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f t="shared" si="5"/>
        <v>1511.08</v>
      </c>
      <c r="AA21" s="189"/>
      <c r="AB21" s="189">
        <v>0</v>
      </c>
      <c r="AC21" s="189"/>
      <c r="AD21" s="189">
        <f t="shared" si="1"/>
        <v>1950.66</v>
      </c>
      <c r="AE21" s="189">
        <f t="shared" si="6"/>
        <v>6853.98</v>
      </c>
    </row>
    <row r="22" spans="1:31" x14ac:dyDescent="0.25">
      <c r="A22" s="174">
        <v>4149</v>
      </c>
      <c r="B22" s="176" t="s">
        <v>1011</v>
      </c>
      <c r="C22" s="177">
        <v>19</v>
      </c>
      <c r="D22" s="177">
        <v>3</v>
      </c>
      <c r="E22" s="191">
        <f>VLOOKUP(A22,ПНР!$A$3:$G$284,7,0)</f>
        <v>2573.5</v>
      </c>
      <c r="F22" s="189">
        <f t="shared" si="2"/>
        <v>133658.07</v>
      </c>
      <c r="G22" s="189">
        <f t="shared" si="8"/>
        <v>307040.40000000002</v>
      </c>
      <c r="H22" s="189">
        <v>32565.300000000003</v>
      </c>
      <c r="I22" s="189">
        <f t="shared" si="7"/>
        <v>21227.77</v>
      </c>
      <c r="J22" s="189">
        <v>4181.08</v>
      </c>
      <c r="K22" s="189">
        <v>0</v>
      </c>
      <c r="L22" s="189">
        <v>43945.8</v>
      </c>
      <c r="M22" s="189">
        <v>0</v>
      </c>
      <c r="N22" s="189">
        <v>0</v>
      </c>
      <c r="O22" s="189">
        <v>10808.7</v>
      </c>
      <c r="P22" s="189">
        <v>27174.52</v>
      </c>
      <c r="Q22" s="189">
        <v>0</v>
      </c>
      <c r="R22" s="189">
        <v>20239.18</v>
      </c>
      <c r="S22" s="189">
        <v>5034.97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f t="shared" si="5"/>
        <v>1529.2</v>
      </c>
      <c r="AA22" s="189"/>
      <c r="AB22" s="189">
        <v>0</v>
      </c>
      <c r="AC22" s="189"/>
      <c r="AD22" s="189">
        <f t="shared" si="1"/>
        <v>1974.06</v>
      </c>
      <c r="AE22" s="189">
        <f t="shared" si="6"/>
        <v>6936.19</v>
      </c>
    </row>
    <row r="23" spans="1:31" x14ac:dyDescent="0.25">
      <c r="A23" s="174">
        <v>4150</v>
      </c>
      <c r="B23" s="176" t="s">
        <v>1011</v>
      </c>
      <c r="C23" s="177">
        <v>19</v>
      </c>
      <c r="D23" s="177">
        <v>4</v>
      </c>
      <c r="E23" s="191">
        <f>VLOOKUP(A23,ПНР!$A$3:$G$284,7,0)</f>
        <v>2586.4</v>
      </c>
      <c r="F23" s="189">
        <f>ROUND(87403862.51/$E$3*E23,2)</f>
        <v>134328.04</v>
      </c>
      <c r="G23" s="189">
        <f t="shared" si="8"/>
        <v>308579.48</v>
      </c>
      <c r="H23" s="189">
        <v>36351.050000000003</v>
      </c>
      <c r="I23" s="189">
        <f t="shared" si="7"/>
        <v>21334.17</v>
      </c>
      <c r="J23" s="189">
        <v>4181.08</v>
      </c>
      <c r="K23" s="189">
        <v>0</v>
      </c>
      <c r="L23" s="189">
        <v>43945.8</v>
      </c>
      <c r="M23" s="189">
        <v>0</v>
      </c>
      <c r="N23" s="189">
        <v>0</v>
      </c>
      <c r="O23" s="189">
        <v>10862.88</v>
      </c>
      <c r="P23" s="189">
        <v>27258.240000000002</v>
      </c>
      <c r="Q23" s="189">
        <v>0</v>
      </c>
      <c r="R23" s="189">
        <v>20239.18</v>
      </c>
      <c r="S23" s="189">
        <v>5034.97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f t="shared" si="5"/>
        <v>1536.87</v>
      </c>
      <c r="AA23" s="189"/>
      <c r="AB23" s="189">
        <v>0</v>
      </c>
      <c r="AC23" s="189"/>
      <c r="AD23" s="189">
        <f t="shared" si="1"/>
        <v>1983.96</v>
      </c>
      <c r="AE23" s="189">
        <f t="shared" si="6"/>
        <v>6970.96</v>
      </c>
    </row>
    <row r="24" spans="1:31" x14ac:dyDescent="0.25">
      <c r="A24" s="174">
        <v>4151</v>
      </c>
      <c r="B24" s="176" t="s">
        <v>1011</v>
      </c>
      <c r="C24" s="177">
        <v>19</v>
      </c>
      <c r="D24" s="177">
        <v>5</v>
      </c>
      <c r="E24" s="191">
        <f>VLOOKUP(A24,ПНР!$A$3:$G$284,7,0)</f>
        <v>2606.1999999999998</v>
      </c>
      <c r="F24" s="189">
        <f t="shared" si="2"/>
        <v>135356.38</v>
      </c>
      <c r="G24" s="189">
        <f t="shared" si="8"/>
        <v>310941.78999999998</v>
      </c>
      <c r="H24" s="189">
        <v>49990.850000000006</v>
      </c>
      <c r="I24" s="189">
        <f t="shared" si="7"/>
        <v>21497.5</v>
      </c>
      <c r="J24" s="189">
        <v>4181.08</v>
      </c>
      <c r="K24" s="189">
        <v>0</v>
      </c>
      <c r="L24" s="189">
        <v>43945.8</v>
      </c>
      <c r="M24" s="189">
        <v>0</v>
      </c>
      <c r="N24" s="189">
        <v>0</v>
      </c>
      <c r="O24" s="189">
        <v>10946.04</v>
      </c>
      <c r="P24" s="189">
        <v>27386.74</v>
      </c>
      <c r="Q24" s="189">
        <v>0</v>
      </c>
      <c r="R24" s="189">
        <v>20239.18</v>
      </c>
      <c r="S24" s="189">
        <v>5034.97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f t="shared" si="5"/>
        <v>1548.63</v>
      </c>
      <c r="AA24" s="189"/>
      <c r="AB24" s="189">
        <v>0</v>
      </c>
      <c r="AC24" s="189"/>
      <c r="AD24" s="189">
        <f t="shared" si="1"/>
        <v>1999.14</v>
      </c>
      <c r="AE24" s="189">
        <f t="shared" si="6"/>
        <v>7024.32</v>
      </c>
    </row>
    <row r="25" spans="1:31" x14ac:dyDescent="0.25">
      <c r="A25" s="174">
        <v>4152</v>
      </c>
      <c r="B25" s="176" t="s">
        <v>1011</v>
      </c>
      <c r="C25" s="177">
        <v>21</v>
      </c>
      <c r="D25" s="177">
        <v>1</v>
      </c>
      <c r="E25" s="191">
        <f>VLOOKUP(A25,ПНР!$A$3:$G$284,7,0)</f>
        <v>3504.1</v>
      </c>
      <c r="F25" s="189">
        <f t="shared" ref="F25:F68" si="9">ROUND(87403862.51/$E$3*E25,2)</f>
        <v>181989.99</v>
      </c>
      <c r="G25" s="189">
        <f t="shared" si="8"/>
        <v>418068.88</v>
      </c>
      <c r="H25" s="189">
        <v>49764.31</v>
      </c>
      <c r="I25" s="189">
        <f t="shared" si="7"/>
        <v>28903.91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14717.22</v>
      </c>
      <c r="P25" s="189">
        <v>34541.61</v>
      </c>
      <c r="Q25" s="189">
        <v>0</v>
      </c>
      <c r="R25" s="189">
        <v>23177.8</v>
      </c>
      <c r="S25" s="189">
        <v>5594.42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f t="shared" si="5"/>
        <v>2082.17</v>
      </c>
      <c r="AA25" s="189"/>
      <c r="AB25" s="189">
        <v>0</v>
      </c>
      <c r="AC25" s="189"/>
      <c r="AD25" s="189">
        <f t="shared" si="1"/>
        <v>2687.9</v>
      </c>
      <c r="AE25" s="189">
        <f t="shared" si="6"/>
        <v>9444.3799999999992</v>
      </c>
    </row>
    <row r="26" spans="1:31" x14ac:dyDescent="0.25">
      <c r="A26" s="174">
        <v>4153</v>
      </c>
      <c r="B26" s="176" t="s">
        <v>1011</v>
      </c>
      <c r="C26" s="177">
        <v>21</v>
      </c>
      <c r="D26" s="177">
        <v>2</v>
      </c>
      <c r="E26" s="191">
        <f>VLOOKUP(A26,ПНР!$A$3:$G$284,7,0)</f>
        <v>2593.6999999999998</v>
      </c>
      <c r="F26" s="189">
        <f t="shared" si="9"/>
        <v>134707.18</v>
      </c>
      <c r="G26" s="189">
        <f t="shared" si="8"/>
        <v>309450.43</v>
      </c>
      <c r="H26" s="189">
        <v>18279.12</v>
      </c>
      <c r="I26" s="189">
        <f t="shared" si="7"/>
        <v>21394.39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10893.54</v>
      </c>
      <c r="P26" s="189">
        <v>25683.11</v>
      </c>
      <c r="Q26" s="189">
        <v>0</v>
      </c>
      <c r="R26" s="189">
        <v>17135.009999999998</v>
      </c>
      <c r="S26" s="189">
        <v>4195.8100000000004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f t="shared" si="5"/>
        <v>1541.2</v>
      </c>
      <c r="AA26" s="189"/>
      <c r="AB26" s="189">
        <v>0</v>
      </c>
      <c r="AC26" s="189"/>
      <c r="AD26" s="189">
        <f t="shared" si="1"/>
        <v>1989.56</v>
      </c>
      <c r="AE26" s="189">
        <f t="shared" si="6"/>
        <v>6990.63</v>
      </c>
    </row>
    <row r="27" spans="1:31" x14ac:dyDescent="0.25">
      <c r="A27" s="174">
        <v>4154</v>
      </c>
      <c r="B27" s="176" t="s">
        <v>1011</v>
      </c>
      <c r="C27" s="177">
        <v>23</v>
      </c>
      <c r="D27" s="177">
        <v>1</v>
      </c>
      <c r="E27" s="191">
        <f>VLOOKUP(A27,ПНР!$A$3:$G$284,7,0)</f>
        <v>3473.9</v>
      </c>
      <c r="F27" s="189">
        <f t="shared" si="9"/>
        <v>180421.51</v>
      </c>
      <c r="G27" s="189">
        <f t="shared" si="8"/>
        <v>414465.77</v>
      </c>
      <c r="H27" s="189">
        <v>48604.390000000007</v>
      </c>
      <c r="I27" s="189">
        <f t="shared" si="7"/>
        <v>28654.799999999999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14590.38</v>
      </c>
      <c r="P27" s="189">
        <v>34345.61</v>
      </c>
      <c r="Q27" s="189">
        <v>0</v>
      </c>
      <c r="R27" s="189">
        <v>23012.239999999998</v>
      </c>
      <c r="S27" s="189">
        <v>5594.42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f t="shared" si="5"/>
        <v>2064.23</v>
      </c>
      <c r="AA27" s="189"/>
      <c r="AB27" s="189">
        <v>0</v>
      </c>
      <c r="AC27" s="189"/>
      <c r="AD27" s="189">
        <f t="shared" si="1"/>
        <v>2664.73</v>
      </c>
      <c r="AE27" s="189">
        <f t="shared" si="6"/>
        <v>9362.98</v>
      </c>
    </row>
    <row r="28" spans="1:31" x14ac:dyDescent="0.25">
      <c r="A28" s="174">
        <v>4155</v>
      </c>
      <c r="B28" s="176" t="s">
        <v>1011</v>
      </c>
      <c r="C28" s="177">
        <v>25</v>
      </c>
      <c r="D28" s="177">
        <v>1</v>
      </c>
      <c r="E28" s="191">
        <f>VLOOKUP(A28,ПНР!$A$3:$G$284,7,0)</f>
        <v>3425.6</v>
      </c>
      <c r="F28" s="189">
        <f t="shared" si="9"/>
        <v>177912.99</v>
      </c>
      <c r="G28" s="189">
        <f t="shared" si="8"/>
        <v>408703.17</v>
      </c>
      <c r="H28" s="189">
        <v>82925.760000000009</v>
      </c>
      <c r="I28" s="189">
        <f t="shared" si="7"/>
        <v>28256.400000000001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14387.52</v>
      </c>
      <c r="P28" s="189">
        <v>34032.14</v>
      </c>
      <c r="Q28" s="189">
        <v>0</v>
      </c>
      <c r="R28" s="189">
        <v>22846.69</v>
      </c>
      <c r="S28" s="189">
        <v>5594.42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189">
        <f t="shared" si="5"/>
        <v>2035.53</v>
      </c>
      <c r="AA28" s="189"/>
      <c r="AB28" s="189">
        <v>0</v>
      </c>
      <c r="AC28" s="189"/>
      <c r="AD28" s="189">
        <f t="shared" si="1"/>
        <v>2627.68</v>
      </c>
      <c r="AE28" s="189">
        <f t="shared" si="6"/>
        <v>9232.7999999999993</v>
      </c>
    </row>
    <row r="29" spans="1:31" x14ac:dyDescent="0.25">
      <c r="A29" s="174">
        <v>4156</v>
      </c>
      <c r="B29" s="176" t="s">
        <v>1011</v>
      </c>
      <c r="C29" s="177">
        <v>27</v>
      </c>
      <c r="E29" s="191">
        <f>VLOOKUP(A29,ПНР!$A$3:$G$284,7,0)</f>
        <v>3190.7</v>
      </c>
      <c r="F29" s="189">
        <f t="shared" si="9"/>
        <v>165713.15</v>
      </c>
      <c r="G29" s="189">
        <f t="shared" si="8"/>
        <v>380677.6</v>
      </c>
      <c r="H29" s="189">
        <v>36474.880000000005</v>
      </c>
      <c r="I29" s="189">
        <f t="shared" si="7"/>
        <v>26318.799999999999</v>
      </c>
      <c r="J29" s="189">
        <v>8129.42</v>
      </c>
      <c r="K29" s="189">
        <v>0</v>
      </c>
      <c r="L29" s="189">
        <v>178700.40000000002</v>
      </c>
      <c r="M29" s="189">
        <v>484.62</v>
      </c>
      <c r="N29" s="189">
        <v>75142.73</v>
      </c>
      <c r="O29" s="189">
        <v>13400.94</v>
      </c>
      <c r="P29" s="189">
        <v>29410.14</v>
      </c>
      <c r="Q29" s="189">
        <v>86553.53</v>
      </c>
      <c r="R29" s="189">
        <v>18533.96</v>
      </c>
      <c r="S29" s="189">
        <v>4335.67</v>
      </c>
      <c r="T29" s="189">
        <v>0</v>
      </c>
      <c r="U29" s="189">
        <v>0</v>
      </c>
      <c r="V29" s="189">
        <v>40132.719999999994</v>
      </c>
      <c r="W29" s="189">
        <v>0</v>
      </c>
      <c r="X29" s="189">
        <v>0</v>
      </c>
      <c r="Y29" s="189">
        <v>0</v>
      </c>
      <c r="Z29" s="189">
        <f t="shared" si="5"/>
        <v>1895.95</v>
      </c>
      <c r="AA29" s="189"/>
      <c r="AB29" s="189">
        <v>0</v>
      </c>
      <c r="AC29" s="189"/>
      <c r="AD29" s="189">
        <f t="shared" si="1"/>
        <v>2447.5</v>
      </c>
      <c r="AE29" s="189">
        <f t="shared" si="6"/>
        <v>8599.69</v>
      </c>
    </row>
    <row r="30" spans="1:31" x14ac:dyDescent="0.25">
      <c r="A30" s="174">
        <v>5226</v>
      </c>
      <c r="B30" s="176" t="s">
        <v>1039</v>
      </c>
      <c r="C30" s="177">
        <v>17</v>
      </c>
      <c r="D30" s="177">
        <v>1</v>
      </c>
      <c r="E30" s="191">
        <f>VLOOKUP(A30,ПНР!$A$3:$G$284,7,0)</f>
        <v>2511.1</v>
      </c>
      <c r="F30" s="189">
        <f t="shared" si="9"/>
        <v>130417.24</v>
      </c>
      <c r="G30" s="189">
        <f t="shared" si="8"/>
        <v>299595.55</v>
      </c>
      <c r="H30" s="189">
        <v>8635.32</v>
      </c>
      <c r="I30" s="189">
        <f t="shared" si="7"/>
        <v>20713.05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10546.62</v>
      </c>
      <c r="P30" s="189">
        <v>25147.040000000001</v>
      </c>
      <c r="Q30" s="189">
        <v>0</v>
      </c>
      <c r="R30" s="189">
        <v>17445.43</v>
      </c>
      <c r="S30" s="189">
        <v>4195.8100000000004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f t="shared" si="5"/>
        <v>1492.12</v>
      </c>
      <c r="AA30" s="189"/>
      <c r="AB30" s="189">
        <v>0</v>
      </c>
      <c r="AC30" s="189"/>
      <c r="AD30" s="189">
        <f t="shared" si="1"/>
        <v>1926.2</v>
      </c>
      <c r="AE30" s="189">
        <f t="shared" si="6"/>
        <v>6768.01</v>
      </c>
    </row>
    <row r="31" spans="1:31" x14ac:dyDescent="0.25">
      <c r="A31" s="174">
        <v>5227</v>
      </c>
      <c r="B31" s="176" t="s">
        <v>1039</v>
      </c>
      <c r="C31" s="177">
        <v>17</v>
      </c>
      <c r="D31" s="177">
        <v>2</v>
      </c>
      <c r="E31" s="191">
        <f>VLOOKUP(A31,ПНР!$A$3:$G$284,7,0)</f>
        <v>3414.9</v>
      </c>
      <c r="F31" s="189">
        <f t="shared" si="9"/>
        <v>177357.27</v>
      </c>
      <c r="G31" s="189">
        <f t="shared" si="8"/>
        <v>407426.56</v>
      </c>
      <c r="H31" s="189">
        <v>22228.44</v>
      </c>
      <c r="I31" s="189">
        <f t="shared" si="7"/>
        <v>28168.14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14342.58</v>
      </c>
      <c r="P31" s="189">
        <v>33962.699999999997</v>
      </c>
      <c r="Q31" s="189">
        <v>0</v>
      </c>
      <c r="R31" s="189">
        <v>23260.57</v>
      </c>
      <c r="S31" s="189">
        <v>5594.42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f t="shared" si="5"/>
        <v>2029.17</v>
      </c>
      <c r="AA31" s="189"/>
      <c r="AB31" s="189">
        <v>0</v>
      </c>
      <c r="AC31" s="189"/>
      <c r="AD31" s="189">
        <f t="shared" si="1"/>
        <v>2619.48</v>
      </c>
      <c r="AE31" s="189">
        <f t="shared" si="6"/>
        <v>9203.9599999999991</v>
      </c>
    </row>
    <row r="32" spans="1:31" x14ac:dyDescent="0.25">
      <c r="A32" s="174">
        <v>5228</v>
      </c>
      <c r="B32" s="176" t="s">
        <v>1039</v>
      </c>
      <c r="C32" s="177">
        <v>17</v>
      </c>
      <c r="D32" s="177">
        <v>3</v>
      </c>
      <c r="E32" s="191">
        <f>VLOOKUP(A32,ПНР!$A$3:$G$284,7,0)</f>
        <v>3430.9999999999995</v>
      </c>
      <c r="F32" s="189">
        <f t="shared" si="9"/>
        <v>178193.44</v>
      </c>
      <c r="G32" s="189">
        <f t="shared" si="8"/>
        <v>409347.43</v>
      </c>
      <c r="H32" s="189">
        <v>22244.080000000002</v>
      </c>
      <c r="I32" s="189">
        <f t="shared" si="7"/>
        <v>28300.94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14410.2</v>
      </c>
      <c r="P32" s="189">
        <v>34067.19</v>
      </c>
      <c r="Q32" s="189">
        <v>0</v>
      </c>
      <c r="R32" s="189">
        <v>23095.02</v>
      </c>
      <c r="S32" s="189">
        <v>5594.42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f t="shared" si="5"/>
        <v>2038.74</v>
      </c>
      <c r="AA32" s="189"/>
      <c r="AB32" s="189">
        <v>0</v>
      </c>
      <c r="AC32" s="189"/>
      <c r="AD32" s="189">
        <f t="shared" si="1"/>
        <v>2631.82</v>
      </c>
      <c r="AE32" s="189">
        <f t="shared" si="6"/>
        <v>9247.35</v>
      </c>
    </row>
    <row r="33" spans="1:31" x14ac:dyDescent="0.25">
      <c r="A33" s="174">
        <v>5229</v>
      </c>
      <c r="B33" s="176" t="s">
        <v>1039</v>
      </c>
      <c r="C33" s="177">
        <v>17</v>
      </c>
      <c r="D33" s="177">
        <v>4</v>
      </c>
      <c r="E33" s="191">
        <f>VLOOKUP(A33,ПНР!$A$3:$G$284,7,0)</f>
        <v>3445.2</v>
      </c>
      <c r="F33" s="189">
        <f t="shared" si="9"/>
        <v>178930.94</v>
      </c>
      <c r="G33" s="189">
        <f t="shared" si="8"/>
        <v>411041.61</v>
      </c>
      <c r="H33" s="189">
        <v>9138.24</v>
      </c>
      <c r="I33" s="189">
        <f t="shared" si="7"/>
        <v>28418.07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14469.84</v>
      </c>
      <c r="P33" s="189">
        <v>34159.35</v>
      </c>
      <c r="Q33" s="189">
        <v>0</v>
      </c>
      <c r="R33" s="189">
        <v>23260.57</v>
      </c>
      <c r="S33" s="189">
        <v>5594.42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f t="shared" si="5"/>
        <v>2047.17</v>
      </c>
      <c r="AA33" s="189"/>
      <c r="AB33" s="189">
        <v>0</v>
      </c>
      <c r="AC33" s="189"/>
      <c r="AD33" s="189">
        <f t="shared" si="1"/>
        <v>2642.72</v>
      </c>
      <c r="AE33" s="189">
        <f t="shared" si="6"/>
        <v>9285.6299999999992</v>
      </c>
    </row>
    <row r="34" spans="1:31" x14ac:dyDescent="0.25">
      <c r="A34" s="174">
        <v>5232</v>
      </c>
      <c r="B34" s="176" t="s">
        <v>1039</v>
      </c>
      <c r="C34" s="177">
        <v>21</v>
      </c>
      <c r="D34" s="177">
        <v>1</v>
      </c>
      <c r="E34" s="191">
        <f>VLOOKUP(A34,ПНР!$A$3:$G$284,7,0)</f>
        <v>3537.2</v>
      </c>
      <c r="F34" s="189">
        <f t="shared" si="9"/>
        <v>183709.08</v>
      </c>
      <c r="G34" s="189">
        <f t="shared" si="8"/>
        <v>422017.99</v>
      </c>
      <c r="H34" s="189">
        <v>25648.799999999999</v>
      </c>
      <c r="I34" s="189">
        <f t="shared" si="7"/>
        <v>29176.94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14856.24</v>
      </c>
      <c r="P34" s="189">
        <v>34768.759999999995</v>
      </c>
      <c r="Q34" s="189">
        <v>0</v>
      </c>
      <c r="R34" s="189">
        <v>22432.800000000003</v>
      </c>
      <c r="S34" s="189">
        <v>5594.42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f t="shared" si="5"/>
        <v>2101.84</v>
      </c>
      <c r="AA34" s="189"/>
      <c r="AB34" s="189">
        <v>0</v>
      </c>
      <c r="AC34" s="189"/>
      <c r="AD34" s="189">
        <f t="shared" si="1"/>
        <v>2713.29</v>
      </c>
      <c r="AE34" s="189">
        <f t="shared" si="6"/>
        <v>9533.59</v>
      </c>
    </row>
    <row r="35" spans="1:31" x14ac:dyDescent="0.25">
      <c r="A35" s="174">
        <v>5233</v>
      </c>
      <c r="B35" s="176" t="s">
        <v>1039</v>
      </c>
      <c r="C35" s="177">
        <v>21</v>
      </c>
      <c r="D35" s="177">
        <v>3</v>
      </c>
      <c r="E35" s="191">
        <f>VLOOKUP(A35,ПНР!$A$3:$G$284,7,0)</f>
        <v>3514.4</v>
      </c>
      <c r="F35" s="189">
        <f t="shared" si="9"/>
        <v>182524.93</v>
      </c>
      <c r="G35" s="189">
        <f t="shared" si="8"/>
        <v>419297.76</v>
      </c>
      <c r="H35" s="189">
        <v>19082.759999999998</v>
      </c>
      <c r="I35" s="189">
        <f t="shared" si="7"/>
        <v>28988.87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14760.48</v>
      </c>
      <c r="P35" s="189">
        <v>34608.46</v>
      </c>
      <c r="Q35" s="189">
        <v>0</v>
      </c>
      <c r="R35" s="189">
        <v>22846.69</v>
      </c>
      <c r="S35" s="189">
        <v>5594.42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f t="shared" si="5"/>
        <v>2088.29</v>
      </c>
      <c r="AA35" s="189"/>
      <c r="AB35" s="189">
        <v>0</v>
      </c>
      <c r="AC35" s="189"/>
      <c r="AD35" s="189">
        <f t="shared" si="1"/>
        <v>2695.8</v>
      </c>
      <c r="AE35" s="189">
        <f t="shared" si="6"/>
        <v>9472.14</v>
      </c>
    </row>
    <row r="36" spans="1:31" x14ac:dyDescent="0.25">
      <c r="A36" s="174">
        <v>5234</v>
      </c>
      <c r="B36" s="176" t="s">
        <v>1039</v>
      </c>
      <c r="C36" s="177">
        <v>21</v>
      </c>
      <c r="D36" s="177">
        <v>4</v>
      </c>
      <c r="E36" s="191">
        <f>VLOOKUP(A36,ПНР!$A$3:$G$284,7,0)</f>
        <v>3500.5</v>
      </c>
      <c r="F36" s="189">
        <f t="shared" si="9"/>
        <v>181803.01</v>
      </c>
      <c r="G36" s="189">
        <f t="shared" si="8"/>
        <v>417639.37</v>
      </c>
      <c r="H36" s="189">
        <v>21382.92</v>
      </c>
      <c r="I36" s="189">
        <f t="shared" si="7"/>
        <v>28874.22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14702.1</v>
      </c>
      <c r="P36" s="189">
        <v>34518.25</v>
      </c>
      <c r="Q36" s="189">
        <v>0</v>
      </c>
      <c r="R36" s="189">
        <v>22846.69</v>
      </c>
      <c r="S36" s="189">
        <v>5594.42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f t="shared" si="5"/>
        <v>2080.0300000000002</v>
      </c>
      <c r="AA36" s="189"/>
      <c r="AB36" s="189">
        <v>0</v>
      </c>
      <c r="AC36" s="189"/>
      <c r="AD36" s="189">
        <f t="shared" si="1"/>
        <v>2685.14</v>
      </c>
      <c r="AE36" s="189">
        <f t="shared" si="6"/>
        <v>9434.67</v>
      </c>
    </row>
    <row r="37" spans="1:31" x14ac:dyDescent="0.25">
      <c r="A37" s="174">
        <v>5235</v>
      </c>
      <c r="B37" s="176" t="s">
        <v>1039</v>
      </c>
      <c r="C37" s="177">
        <v>21</v>
      </c>
      <c r="D37" s="177">
        <v>5</v>
      </c>
      <c r="E37" s="191">
        <f>VLOOKUP(A37,ПНР!$A$3:$G$284,7,0)</f>
        <v>2546.4999999999991</v>
      </c>
      <c r="F37" s="189">
        <f t="shared" si="9"/>
        <v>132255.79</v>
      </c>
      <c r="G37" s="189">
        <f t="shared" si="8"/>
        <v>303819.07</v>
      </c>
      <c r="H37" s="189">
        <v>40519.199999999997</v>
      </c>
      <c r="I37" s="189">
        <f t="shared" si="7"/>
        <v>21005.05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10695.3</v>
      </c>
      <c r="P37" s="189">
        <v>25376.79</v>
      </c>
      <c r="Q37" s="189">
        <v>0</v>
      </c>
      <c r="R37" s="189">
        <v>17135.009999999998</v>
      </c>
      <c r="S37" s="189">
        <v>4195.8100000000004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f t="shared" si="5"/>
        <v>1513.16</v>
      </c>
      <c r="AA37" s="189"/>
      <c r="AB37" s="189">
        <v>219567.46</v>
      </c>
      <c r="AC37" s="189"/>
      <c r="AD37" s="189">
        <f t="shared" si="1"/>
        <v>1953.35</v>
      </c>
      <c r="AE37" s="189">
        <f t="shared" si="6"/>
        <v>6863.42</v>
      </c>
    </row>
    <row r="38" spans="1:31" x14ac:dyDescent="0.25">
      <c r="A38" s="174">
        <v>5236</v>
      </c>
      <c r="B38" s="176" t="s">
        <v>1039</v>
      </c>
      <c r="C38" s="177">
        <v>21</v>
      </c>
      <c r="D38" s="177">
        <v>6</v>
      </c>
      <c r="E38" s="191">
        <f>VLOOKUP(A38,ПНР!$A$3:$G$284,7,0)</f>
        <v>3498.5</v>
      </c>
      <c r="F38" s="189">
        <f t="shared" si="9"/>
        <v>181699.14</v>
      </c>
      <c r="G38" s="189">
        <f t="shared" si="8"/>
        <v>417400.75</v>
      </c>
      <c r="H38" s="189">
        <v>34606.04</v>
      </c>
      <c r="I38" s="189">
        <f t="shared" si="7"/>
        <v>28857.72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14693.7</v>
      </c>
      <c r="P38" s="189">
        <v>34505.270000000004</v>
      </c>
      <c r="Q38" s="189">
        <v>0</v>
      </c>
      <c r="R38" s="189">
        <v>22846.69</v>
      </c>
      <c r="S38" s="189">
        <v>5594.42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f t="shared" si="5"/>
        <v>2078.85</v>
      </c>
      <c r="AA38" s="189"/>
      <c r="AB38" s="189">
        <v>0</v>
      </c>
      <c r="AC38" s="189"/>
      <c r="AD38" s="189">
        <f t="shared" si="1"/>
        <v>2683.6</v>
      </c>
      <c r="AE38" s="189">
        <f t="shared" si="6"/>
        <v>9429.2800000000007</v>
      </c>
    </row>
    <row r="39" spans="1:31" x14ac:dyDescent="0.25">
      <c r="A39" s="174">
        <v>5240</v>
      </c>
      <c r="B39" s="176" t="s">
        <v>1039</v>
      </c>
      <c r="C39" s="177">
        <v>23</v>
      </c>
      <c r="D39" s="177">
        <v>1</v>
      </c>
      <c r="E39" s="191">
        <f>VLOOKUP(A39,ПНР!$A$3:$G$284,7,0)</f>
        <v>3499.7</v>
      </c>
      <c r="F39" s="189">
        <f t="shared" si="9"/>
        <v>181761.47</v>
      </c>
      <c r="G39" s="189">
        <f t="shared" si="8"/>
        <v>417543.92</v>
      </c>
      <c r="H39" s="189">
        <v>53747.700000000012</v>
      </c>
      <c r="I39" s="189">
        <f t="shared" si="7"/>
        <v>28867.62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14698.74</v>
      </c>
      <c r="P39" s="189">
        <v>34513.050000000003</v>
      </c>
      <c r="Q39" s="189">
        <v>0</v>
      </c>
      <c r="R39" s="189">
        <v>22846.69</v>
      </c>
      <c r="S39" s="189">
        <v>5594.42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f t="shared" si="5"/>
        <v>2079.56</v>
      </c>
      <c r="AA39" s="189"/>
      <c r="AB39" s="189">
        <v>0</v>
      </c>
      <c r="AC39" s="189"/>
      <c r="AD39" s="189">
        <f t="shared" si="1"/>
        <v>2684.52</v>
      </c>
      <c r="AE39" s="189">
        <f t="shared" si="6"/>
        <v>9432.52</v>
      </c>
    </row>
    <row r="40" spans="1:31" x14ac:dyDescent="0.25">
      <c r="A40" s="174">
        <v>5241</v>
      </c>
      <c r="B40" s="176" t="s">
        <v>1039</v>
      </c>
      <c r="C40" s="177">
        <v>23</v>
      </c>
      <c r="D40" s="177">
        <v>3</v>
      </c>
      <c r="E40" s="191">
        <f>VLOOKUP(A40,ПНР!$A$3:$G$284,7,0)</f>
        <v>3493.4</v>
      </c>
      <c r="F40" s="189">
        <f t="shared" si="9"/>
        <v>181434.27</v>
      </c>
      <c r="G40" s="189">
        <f t="shared" si="8"/>
        <v>416792.28</v>
      </c>
      <c r="H40" s="189">
        <v>22215.18</v>
      </c>
      <c r="I40" s="189">
        <f t="shared" si="7"/>
        <v>28815.65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14672.28</v>
      </c>
      <c r="P40" s="189">
        <v>34472.17</v>
      </c>
      <c r="Q40" s="189">
        <v>0</v>
      </c>
      <c r="R40" s="189">
        <v>22846.69</v>
      </c>
      <c r="S40" s="189">
        <v>5594.42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f t="shared" si="5"/>
        <v>2075.8200000000002</v>
      </c>
      <c r="AA40" s="189"/>
      <c r="AB40" s="189">
        <v>0</v>
      </c>
      <c r="AC40" s="189"/>
      <c r="AD40" s="189">
        <f t="shared" si="1"/>
        <v>2679.69</v>
      </c>
      <c r="AE40" s="189">
        <f t="shared" si="6"/>
        <v>9415.5400000000009</v>
      </c>
    </row>
    <row r="41" spans="1:31" x14ac:dyDescent="0.25">
      <c r="A41" s="174">
        <v>5242</v>
      </c>
      <c r="B41" s="176" t="s">
        <v>1039</v>
      </c>
      <c r="C41" s="177">
        <v>23</v>
      </c>
      <c r="D41" s="177">
        <v>5</v>
      </c>
      <c r="E41" s="191">
        <f>VLOOKUP(A41,ПНР!$A$3:$G$284,7,0)</f>
        <v>3532.7999999999997</v>
      </c>
      <c r="F41" s="189">
        <f t="shared" si="9"/>
        <v>183480.56</v>
      </c>
      <c r="G41" s="189">
        <f t="shared" si="8"/>
        <v>421493.04</v>
      </c>
      <c r="H41" s="189">
        <v>13021.56</v>
      </c>
      <c r="I41" s="189">
        <f t="shared" si="7"/>
        <v>29140.65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14837.76</v>
      </c>
      <c r="P41" s="189">
        <v>34727.869999999995</v>
      </c>
      <c r="Q41" s="189">
        <v>0</v>
      </c>
      <c r="R41" s="189">
        <v>22846.69</v>
      </c>
      <c r="S41" s="189">
        <v>5594.42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f t="shared" si="5"/>
        <v>2099.23</v>
      </c>
      <c r="AA41" s="189"/>
      <c r="AB41" s="189">
        <v>315520.17</v>
      </c>
      <c r="AC41" s="189"/>
      <c r="AD41" s="189">
        <f t="shared" si="1"/>
        <v>2709.91</v>
      </c>
      <c r="AE41" s="189">
        <f t="shared" si="6"/>
        <v>9521.73</v>
      </c>
    </row>
    <row r="42" spans="1:31" x14ac:dyDescent="0.25">
      <c r="A42" s="174">
        <v>5246</v>
      </c>
      <c r="B42" s="176" t="s">
        <v>1039</v>
      </c>
      <c r="C42" s="177">
        <v>25</v>
      </c>
      <c r="D42" s="177">
        <v>3</v>
      </c>
      <c r="E42" s="191">
        <f>VLOOKUP(A42,ПНР!$A$3:$G$284,7,0)</f>
        <v>3531.9</v>
      </c>
      <c r="F42" s="189">
        <f t="shared" si="9"/>
        <v>183433.81</v>
      </c>
      <c r="G42" s="189">
        <f t="shared" si="8"/>
        <v>421385.66</v>
      </c>
      <c r="H42" s="189">
        <v>2060.8799999999997</v>
      </c>
      <c r="I42" s="189">
        <f t="shared" si="7"/>
        <v>29133.22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14833.98</v>
      </c>
      <c r="P42" s="189">
        <v>34574.53</v>
      </c>
      <c r="Q42" s="189">
        <v>0</v>
      </c>
      <c r="R42" s="189">
        <v>22846.69</v>
      </c>
      <c r="S42" s="189">
        <v>5524.49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f t="shared" si="5"/>
        <v>2098.69</v>
      </c>
      <c r="AA42" s="189"/>
      <c r="AB42" s="189">
        <v>0</v>
      </c>
      <c r="AC42" s="189"/>
      <c r="AD42" s="189">
        <f t="shared" si="1"/>
        <v>2709.22</v>
      </c>
      <c r="AE42" s="189">
        <f t="shared" si="6"/>
        <v>9519.2999999999993</v>
      </c>
    </row>
    <row r="43" spans="1:31" x14ac:dyDescent="0.25">
      <c r="A43" s="174">
        <v>5249</v>
      </c>
      <c r="B43" s="176" t="s">
        <v>1039</v>
      </c>
      <c r="C43" s="177">
        <v>27</v>
      </c>
      <c r="D43" s="177">
        <v>1</v>
      </c>
      <c r="E43" s="191">
        <f>VLOOKUP(A43,ПНР!$A$3:$G$284,7,0)</f>
        <v>3561.3</v>
      </c>
      <c r="F43" s="189">
        <f t="shared" si="9"/>
        <v>184960.74</v>
      </c>
      <c r="G43" s="189">
        <f t="shared" si="8"/>
        <v>424893.33</v>
      </c>
      <c r="H43" s="189">
        <v>35746.409999999996</v>
      </c>
      <c r="I43" s="189">
        <f t="shared" si="7"/>
        <v>29375.73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14957.46</v>
      </c>
      <c r="P43" s="189">
        <v>34765.339999999997</v>
      </c>
      <c r="Q43" s="189">
        <v>0</v>
      </c>
      <c r="R43" s="189">
        <v>22846.69</v>
      </c>
      <c r="S43" s="189">
        <v>5594.42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f t="shared" si="5"/>
        <v>2116.16</v>
      </c>
      <c r="AA43" s="189"/>
      <c r="AB43" s="189">
        <v>0</v>
      </c>
      <c r="AC43" s="189"/>
      <c r="AD43" s="189">
        <f t="shared" si="1"/>
        <v>2731.77</v>
      </c>
      <c r="AE43" s="189">
        <f t="shared" si="6"/>
        <v>9598.5400000000009</v>
      </c>
    </row>
    <row r="44" spans="1:31" x14ac:dyDescent="0.25">
      <c r="A44" s="174">
        <v>5260</v>
      </c>
      <c r="B44" s="176" t="s">
        <v>1039</v>
      </c>
      <c r="C44" s="177">
        <v>31</v>
      </c>
      <c r="D44" s="177">
        <v>1</v>
      </c>
      <c r="E44" s="191">
        <f>VLOOKUP(A44,ПНР!$A$3:$G$284,7,0)</f>
        <v>3562.4</v>
      </c>
      <c r="F44" s="189">
        <f t="shared" si="9"/>
        <v>185017.87</v>
      </c>
      <c r="G44" s="189">
        <f t="shared" si="8"/>
        <v>425024.57</v>
      </c>
      <c r="H44" s="189">
        <v>25315.03</v>
      </c>
      <c r="I44" s="189">
        <f t="shared" si="7"/>
        <v>29384.81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14962.08</v>
      </c>
      <c r="P44" s="189">
        <v>34919.979999999996</v>
      </c>
      <c r="Q44" s="189">
        <v>0</v>
      </c>
      <c r="R44" s="189">
        <v>22846.69</v>
      </c>
      <c r="S44" s="189">
        <v>5594.42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f t="shared" si="5"/>
        <v>2116.8200000000002</v>
      </c>
      <c r="AA44" s="189"/>
      <c r="AB44" s="189">
        <v>0</v>
      </c>
      <c r="AC44" s="189"/>
      <c r="AD44" s="189">
        <f t="shared" si="1"/>
        <v>2732.62</v>
      </c>
      <c r="AE44" s="189">
        <f t="shared" si="6"/>
        <v>9601.51</v>
      </c>
    </row>
    <row r="45" spans="1:31" x14ac:dyDescent="0.25">
      <c r="A45" s="174">
        <v>5261</v>
      </c>
      <c r="B45" s="176" t="s">
        <v>1039</v>
      </c>
      <c r="C45" s="177">
        <v>31</v>
      </c>
      <c r="D45" s="177">
        <v>2</v>
      </c>
      <c r="E45" s="191">
        <f>VLOOKUP(A45,ПНР!$A$3:$G$284,7,0)</f>
        <v>3577.8</v>
      </c>
      <c r="F45" s="189">
        <f t="shared" si="9"/>
        <v>185817.69</v>
      </c>
      <c r="G45" s="189">
        <f t="shared" si="8"/>
        <v>426861.92</v>
      </c>
      <c r="H45" s="189">
        <v>31668.18</v>
      </c>
      <c r="I45" s="189">
        <f t="shared" si="7"/>
        <v>29511.83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15026.76</v>
      </c>
      <c r="P45" s="189">
        <v>35019.919999999998</v>
      </c>
      <c r="Q45" s="189">
        <v>0</v>
      </c>
      <c r="R45" s="189">
        <v>22846.69</v>
      </c>
      <c r="S45" s="189">
        <v>5594.42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f t="shared" si="5"/>
        <v>2125.9699999999998</v>
      </c>
      <c r="AA45" s="189"/>
      <c r="AB45" s="189">
        <v>0</v>
      </c>
      <c r="AC45" s="189"/>
      <c r="AD45" s="189">
        <f t="shared" si="1"/>
        <v>2744.43</v>
      </c>
      <c r="AE45" s="189">
        <f t="shared" si="6"/>
        <v>9643.01</v>
      </c>
    </row>
    <row r="46" spans="1:31" x14ac:dyDescent="0.25">
      <c r="A46" s="174">
        <v>8532</v>
      </c>
      <c r="B46" s="176" t="s">
        <v>1041</v>
      </c>
      <c r="C46" s="177">
        <v>4</v>
      </c>
      <c r="D46" s="177">
        <v>1</v>
      </c>
      <c r="E46" s="191">
        <f>VLOOKUP(A46,ПНР!$A$3:$G$284,7,0)</f>
        <v>8220.1</v>
      </c>
      <c r="F46" s="189">
        <f t="shared" si="9"/>
        <v>426921.57</v>
      </c>
      <c r="G46" s="189">
        <f t="shared" si="8"/>
        <v>980727.72</v>
      </c>
      <c r="H46" s="189">
        <v>79639.88</v>
      </c>
      <c r="I46" s="189">
        <f t="shared" si="7"/>
        <v>67804.3</v>
      </c>
      <c r="J46" s="189">
        <v>16369.29</v>
      </c>
      <c r="K46" s="189">
        <v>0</v>
      </c>
      <c r="L46" s="189">
        <v>364943.52</v>
      </c>
      <c r="M46" s="189">
        <v>15849.1</v>
      </c>
      <c r="N46" s="189">
        <v>204749.21</v>
      </c>
      <c r="O46" s="189">
        <v>34524.42</v>
      </c>
      <c r="P46" s="189">
        <v>0</v>
      </c>
      <c r="Q46" s="189">
        <v>0</v>
      </c>
      <c r="R46" s="189">
        <v>18666.400000000001</v>
      </c>
      <c r="S46" s="189">
        <v>8951.06</v>
      </c>
      <c r="T46" s="189">
        <v>0</v>
      </c>
      <c r="U46" s="189">
        <v>0</v>
      </c>
      <c r="V46" s="189">
        <v>55777.279999999992</v>
      </c>
      <c r="W46" s="189">
        <v>0</v>
      </c>
      <c r="X46" s="189">
        <v>0</v>
      </c>
      <c r="Y46" s="189">
        <v>0</v>
      </c>
      <c r="Z46" s="189">
        <f t="shared" si="5"/>
        <v>4884.47</v>
      </c>
      <c r="AA46" s="189"/>
      <c r="AB46" s="189">
        <v>0</v>
      </c>
      <c r="AC46" s="189"/>
      <c r="AD46" s="189">
        <f t="shared" si="1"/>
        <v>6305.41</v>
      </c>
      <c r="AE46" s="189">
        <f t="shared" si="6"/>
        <v>22155.11</v>
      </c>
    </row>
    <row r="47" spans="1:31" x14ac:dyDescent="0.25">
      <c r="A47" s="174">
        <v>8533</v>
      </c>
      <c r="B47" s="176" t="s">
        <v>1041</v>
      </c>
      <c r="C47" s="177">
        <v>4</v>
      </c>
      <c r="D47" s="177">
        <v>2</v>
      </c>
      <c r="E47" s="191">
        <f>VLOOKUP(A47,ПНР!$A$3:$G$284,7,0)</f>
        <v>8184.3</v>
      </c>
      <c r="F47" s="189">
        <f t="shared" si="9"/>
        <v>425062.25</v>
      </c>
      <c r="G47" s="189">
        <f t="shared" si="8"/>
        <v>976456.48</v>
      </c>
      <c r="H47" s="189">
        <v>136139.72</v>
      </c>
      <c r="I47" s="189">
        <f t="shared" si="7"/>
        <v>67509</v>
      </c>
      <c r="J47" s="189">
        <v>16369.29</v>
      </c>
      <c r="K47" s="189">
        <v>0</v>
      </c>
      <c r="L47" s="189">
        <v>364943.52</v>
      </c>
      <c r="M47" s="189">
        <v>15742.170000000002</v>
      </c>
      <c r="N47" s="189">
        <v>204749.21</v>
      </c>
      <c r="O47" s="189">
        <v>34374.06</v>
      </c>
      <c r="P47" s="189">
        <v>0</v>
      </c>
      <c r="Q47" s="189">
        <v>0</v>
      </c>
      <c r="R47" s="189">
        <v>18666.400000000001</v>
      </c>
      <c r="S47" s="189">
        <v>8881.1299999999992</v>
      </c>
      <c r="T47" s="189">
        <v>0</v>
      </c>
      <c r="U47" s="189">
        <v>0</v>
      </c>
      <c r="V47" s="189">
        <v>55777.279999999992</v>
      </c>
      <c r="W47" s="189">
        <v>0</v>
      </c>
      <c r="X47" s="189">
        <v>0</v>
      </c>
      <c r="Y47" s="189">
        <v>0</v>
      </c>
      <c r="Z47" s="189">
        <f t="shared" si="5"/>
        <v>4863.2</v>
      </c>
      <c r="AA47" s="189"/>
      <c r="AB47" s="189">
        <v>0</v>
      </c>
      <c r="AC47" s="189"/>
      <c r="AD47" s="189">
        <f t="shared" si="1"/>
        <v>6277.95</v>
      </c>
      <c r="AE47" s="189">
        <f t="shared" si="6"/>
        <v>22058.62</v>
      </c>
    </row>
    <row r="48" spans="1:31" x14ac:dyDescent="0.25">
      <c r="A48" s="174">
        <v>8534</v>
      </c>
      <c r="B48" s="176" t="s">
        <v>1041</v>
      </c>
      <c r="C48" s="177">
        <v>4</v>
      </c>
      <c r="D48" s="177">
        <v>3</v>
      </c>
      <c r="E48" s="191">
        <f>VLOOKUP(A48,ПНР!$A$3:$G$284,7,0)</f>
        <v>8137.1000000000013</v>
      </c>
      <c r="F48" s="189">
        <f t="shared" si="9"/>
        <v>422610.86</v>
      </c>
      <c r="G48" s="189">
        <f t="shared" si="8"/>
        <v>970825.12</v>
      </c>
      <c r="H48" s="189">
        <v>120745.88</v>
      </c>
      <c r="I48" s="189">
        <f t="shared" si="7"/>
        <v>67119.67</v>
      </c>
      <c r="J48" s="189">
        <v>16369.29</v>
      </c>
      <c r="K48" s="189">
        <v>0</v>
      </c>
      <c r="L48" s="189">
        <v>364943.52</v>
      </c>
      <c r="M48" s="189">
        <v>15849.1</v>
      </c>
      <c r="N48" s="189">
        <v>204749.21</v>
      </c>
      <c r="O48" s="189">
        <v>34175.82</v>
      </c>
      <c r="P48" s="189">
        <v>0</v>
      </c>
      <c r="Q48" s="189">
        <v>0</v>
      </c>
      <c r="R48" s="189">
        <v>18666.400000000001</v>
      </c>
      <c r="S48" s="189">
        <v>8951.06</v>
      </c>
      <c r="T48" s="189">
        <v>0</v>
      </c>
      <c r="U48" s="189">
        <v>0</v>
      </c>
      <c r="V48" s="189">
        <v>55777.279999999992</v>
      </c>
      <c r="W48" s="189">
        <v>0</v>
      </c>
      <c r="X48" s="189">
        <v>0</v>
      </c>
      <c r="Y48" s="189">
        <v>0</v>
      </c>
      <c r="Z48" s="189">
        <f t="shared" si="5"/>
        <v>4835.1499999999996</v>
      </c>
      <c r="AA48" s="189"/>
      <c r="AB48" s="189">
        <v>0</v>
      </c>
      <c r="AC48" s="189"/>
      <c r="AD48" s="189">
        <f t="shared" si="1"/>
        <v>6241.74</v>
      </c>
      <c r="AE48" s="189">
        <f t="shared" si="6"/>
        <v>21931.4</v>
      </c>
    </row>
    <row r="49" spans="1:31" x14ac:dyDescent="0.25">
      <c r="A49" s="174">
        <v>8535</v>
      </c>
      <c r="B49" s="176" t="s">
        <v>1041</v>
      </c>
      <c r="C49" s="177">
        <v>4</v>
      </c>
      <c r="D49" s="177">
        <v>4</v>
      </c>
      <c r="E49" s="191">
        <f>VLOOKUP(A49,ПНР!$A$3:$G$284,7,0)</f>
        <v>7234.4</v>
      </c>
      <c r="F49" s="189">
        <f t="shared" si="9"/>
        <v>375727.96</v>
      </c>
      <c r="G49" s="189">
        <f t="shared" si="8"/>
        <v>863125.34</v>
      </c>
      <c r="H49" s="189">
        <v>72121.079999999987</v>
      </c>
      <c r="I49" s="189">
        <f t="shared" si="7"/>
        <v>59673.66</v>
      </c>
      <c r="J49" s="189">
        <v>17000.399999999998</v>
      </c>
      <c r="K49" s="189">
        <v>0</v>
      </c>
      <c r="L49" s="189">
        <v>217856.56</v>
      </c>
      <c r="M49" s="189">
        <v>17844.47</v>
      </c>
      <c r="N49" s="189">
        <v>0</v>
      </c>
      <c r="O49" s="189">
        <v>30384.48</v>
      </c>
      <c r="P49" s="189">
        <v>0</v>
      </c>
      <c r="Q49" s="189">
        <v>0</v>
      </c>
      <c r="R49" s="189">
        <v>20487.509999999998</v>
      </c>
      <c r="S49" s="189">
        <v>10069.94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f t="shared" si="5"/>
        <v>4298.76</v>
      </c>
      <c r="AA49" s="189"/>
      <c r="AB49" s="189">
        <v>0</v>
      </c>
      <c r="AC49" s="189"/>
      <c r="AD49" s="189">
        <f t="shared" si="1"/>
        <v>5549.31</v>
      </c>
      <c r="AE49" s="189">
        <f t="shared" si="6"/>
        <v>19498.41</v>
      </c>
    </row>
    <row r="50" spans="1:31" x14ac:dyDescent="0.25">
      <c r="A50" s="174">
        <v>8536</v>
      </c>
      <c r="B50" s="176" t="s">
        <v>1041</v>
      </c>
      <c r="C50" s="177">
        <v>4</v>
      </c>
      <c r="D50" s="177">
        <v>5</v>
      </c>
      <c r="E50" s="191">
        <f>VLOOKUP(A50,ПНР!$A$3:$G$284,7,0)</f>
        <v>7275.6</v>
      </c>
      <c r="F50" s="189">
        <f t="shared" si="9"/>
        <v>377867.74</v>
      </c>
      <c r="G50" s="189">
        <f t="shared" si="8"/>
        <v>868040.85</v>
      </c>
      <c r="H50" s="189">
        <v>73251.12</v>
      </c>
      <c r="I50" s="189">
        <f t="shared" si="7"/>
        <v>60013.5</v>
      </c>
      <c r="J50" s="189">
        <v>17276.510000000002</v>
      </c>
      <c r="K50" s="189">
        <v>0</v>
      </c>
      <c r="L50" s="189">
        <v>216056.16</v>
      </c>
      <c r="M50" s="189">
        <v>17844.47</v>
      </c>
      <c r="N50" s="189">
        <v>0</v>
      </c>
      <c r="O50" s="189">
        <v>30557.52</v>
      </c>
      <c r="P50" s="189">
        <v>0</v>
      </c>
      <c r="Q50" s="189">
        <v>0</v>
      </c>
      <c r="R50" s="189">
        <v>20860.02</v>
      </c>
      <c r="S50" s="189">
        <v>10069.94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f t="shared" si="5"/>
        <v>4323.24</v>
      </c>
      <c r="AA50" s="189"/>
      <c r="AB50" s="189">
        <v>0</v>
      </c>
      <c r="AC50" s="189"/>
      <c r="AD50" s="189">
        <f t="shared" si="1"/>
        <v>5580.91</v>
      </c>
      <c r="AE50" s="189">
        <f t="shared" si="6"/>
        <v>19609.46</v>
      </c>
    </row>
    <row r="51" spans="1:31" x14ac:dyDescent="0.25">
      <c r="A51" s="174">
        <v>8537</v>
      </c>
      <c r="B51" s="176" t="s">
        <v>1041</v>
      </c>
      <c r="C51" s="177">
        <v>6</v>
      </c>
      <c r="E51" s="191">
        <f>VLOOKUP(A51,ПНР!$A$3:$G$284,7,0)</f>
        <v>6971.4000000000005</v>
      </c>
      <c r="F51" s="189">
        <f t="shared" si="9"/>
        <v>362068.72</v>
      </c>
      <c r="G51" s="189">
        <f t="shared" si="8"/>
        <v>831747.21</v>
      </c>
      <c r="H51" s="189">
        <v>123684.38</v>
      </c>
      <c r="I51" s="189">
        <f t="shared" si="7"/>
        <v>57504.28</v>
      </c>
      <c r="J51" s="189">
        <v>17769.560000000001</v>
      </c>
      <c r="K51" s="189">
        <v>0</v>
      </c>
      <c r="L51" s="189">
        <v>410443.19999999995</v>
      </c>
      <c r="M51" s="189">
        <v>15849.1</v>
      </c>
      <c r="N51" s="189">
        <v>222578.28</v>
      </c>
      <c r="O51" s="189">
        <v>29279.88</v>
      </c>
      <c r="P51" s="189">
        <v>0</v>
      </c>
      <c r="Q51" s="189">
        <v>86553.53</v>
      </c>
      <c r="R51" s="189">
        <v>20177.099999999999</v>
      </c>
      <c r="S51" s="189">
        <v>8951.06</v>
      </c>
      <c r="T51" s="189">
        <v>0</v>
      </c>
      <c r="U51" s="189">
        <v>0</v>
      </c>
      <c r="V51" s="189">
        <v>55777.279999999992</v>
      </c>
      <c r="W51" s="189">
        <v>0</v>
      </c>
      <c r="X51" s="189">
        <v>0</v>
      </c>
      <c r="Y51" s="189">
        <v>0</v>
      </c>
      <c r="Z51" s="189">
        <f t="shared" si="5"/>
        <v>4142.4799999999996</v>
      </c>
      <c r="AA51" s="189"/>
      <c r="AB51" s="189">
        <v>0</v>
      </c>
      <c r="AC51" s="189"/>
      <c r="AD51" s="189">
        <f t="shared" si="1"/>
        <v>5347.57</v>
      </c>
      <c r="AE51" s="189">
        <f t="shared" si="6"/>
        <v>18789.57</v>
      </c>
    </row>
    <row r="52" spans="1:31" x14ac:dyDescent="0.25">
      <c r="A52" s="174">
        <v>8538</v>
      </c>
      <c r="B52" s="176" t="s">
        <v>1041</v>
      </c>
      <c r="C52" s="177">
        <v>8</v>
      </c>
      <c r="E52" s="191">
        <f>VLOOKUP(A52,ПНР!$A$3:$G$284,7,0)</f>
        <v>7127.8000000000029</v>
      </c>
      <c r="F52" s="189">
        <f t="shared" si="9"/>
        <v>370191.55</v>
      </c>
      <c r="G52" s="189">
        <f t="shared" si="8"/>
        <v>850407.06</v>
      </c>
      <c r="H52" s="189">
        <v>53551.11</v>
      </c>
      <c r="I52" s="189">
        <f t="shared" si="7"/>
        <v>58794.36</v>
      </c>
      <c r="J52" s="189">
        <v>16889.95</v>
      </c>
      <c r="K52" s="189">
        <v>0</v>
      </c>
      <c r="L52" s="189">
        <v>216056.16</v>
      </c>
      <c r="M52" s="189">
        <v>17844.47</v>
      </c>
      <c r="N52" s="189">
        <v>0</v>
      </c>
      <c r="O52" s="189">
        <v>29936.76</v>
      </c>
      <c r="P52" s="189">
        <v>0</v>
      </c>
      <c r="Q52" s="189">
        <v>0</v>
      </c>
      <c r="R52" s="189">
        <v>20586.849999999999</v>
      </c>
      <c r="S52" s="189">
        <v>10069.94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f t="shared" si="5"/>
        <v>4235.41</v>
      </c>
      <c r="AA52" s="189"/>
      <c r="AB52" s="189">
        <v>0</v>
      </c>
      <c r="AC52" s="189"/>
      <c r="AD52" s="189">
        <f t="shared" si="1"/>
        <v>5467.54</v>
      </c>
      <c r="AE52" s="189">
        <f t="shared" si="6"/>
        <v>19211.099999999999</v>
      </c>
    </row>
    <row r="53" spans="1:31" x14ac:dyDescent="0.25">
      <c r="A53" s="174">
        <v>280022</v>
      </c>
      <c r="B53" s="176" t="s">
        <v>1046</v>
      </c>
      <c r="C53" s="177">
        <v>18</v>
      </c>
      <c r="D53" s="177">
        <v>1</v>
      </c>
      <c r="E53" s="191">
        <f>VLOOKUP(A53,ПНР!$A$3:$G$284,7,0)</f>
        <v>36878.299999999996</v>
      </c>
      <c r="F53" s="189">
        <f t="shared" si="9"/>
        <v>1915322.42</v>
      </c>
      <c r="G53" s="189">
        <f t="shared" si="8"/>
        <v>4399894.3099999996</v>
      </c>
      <c r="H53" s="189">
        <v>1258494.1099999999</v>
      </c>
      <c r="I53" s="189">
        <f t="shared" si="7"/>
        <v>304194.27</v>
      </c>
      <c r="J53" s="189">
        <v>0</v>
      </c>
      <c r="K53" s="189">
        <v>0</v>
      </c>
      <c r="L53" s="189">
        <v>1619981.52</v>
      </c>
      <c r="M53" s="189">
        <v>55101.020000000004</v>
      </c>
      <c r="N53" s="189">
        <v>77344.44</v>
      </c>
      <c r="O53" s="189">
        <v>154888.85999999999</v>
      </c>
      <c r="P53" s="189">
        <v>0</v>
      </c>
      <c r="Q53" s="189">
        <v>0</v>
      </c>
      <c r="R53" s="189">
        <v>61630.17</v>
      </c>
      <c r="S53" s="189">
        <v>31048.98</v>
      </c>
      <c r="T53" s="189">
        <v>0</v>
      </c>
      <c r="U53" s="189">
        <v>0</v>
      </c>
      <c r="V53" s="189">
        <v>0</v>
      </c>
      <c r="W53" s="189">
        <v>0</v>
      </c>
      <c r="X53" s="189">
        <v>547345.43999999994</v>
      </c>
      <c r="Y53" s="189">
        <v>44524.04</v>
      </c>
      <c r="Z53" s="189">
        <f t="shared" si="5"/>
        <v>21913.48</v>
      </c>
      <c r="AA53" s="189"/>
      <c r="AB53" s="189">
        <v>0</v>
      </c>
      <c r="AC53" s="189"/>
      <c r="AD53" s="189">
        <f t="shared" si="1"/>
        <v>28288.32</v>
      </c>
      <c r="AE53" s="189">
        <f t="shared" si="6"/>
        <v>99395.72</v>
      </c>
    </row>
    <row r="54" spans="1:31" x14ac:dyDescent="0.25">
      <c r="A54" s="174">
        <v>9731</v>
      </c>
      <c r="B54" s="176" t="s">
        <v>1046</v>
      </c>
      <c r="C54" s="177">
        <v>18</v>
      </c>
      <c r="D54" s="177">
        <v>3</v>
      </c>
      <c r="E54" s="191">
        <f>VLOOKUP(A54,ПНР!$A$3:$G$284,7,0)</f>
        <v>3499.1</v>
      </c>
      <c r="F54" s="189">
        <f t="shared" si="9"/>
        <v>181730.3</v>
      </c>
      <c r="G54" s="189">
        <f t="shared" si="8"/>
        <v>417472.34</v>
      </c>
      <c r="H54" s="189">
        <v>21225.3</v>
      </c>
      <c r="I54" s="189">
        <f t="shared" si="7"/>
        <v>28862.67</v>
      </c>
      <c r="J54" s="189">
        <v>0</v>
      </c>
      <c r="K54" s="189">
        <v>0</v>
      </c>
      <c r="L54" s="189">
        <v>0</v>
      </c>
      <c r="M54" s="189">
        <v>9919.91</v>
      </c>
      <c r="N54" s="189">
        <v>0</v>
      </c>
      <c r="O54" s="189">
        <v>14696.22</v>
      </c>
      <c r="P54" s="189">
        <v>0</v>
      </c>
      <c r="Q54" s="189">
        <v>0</v>
      </c>
      <c r="R54" s="189">
        <v>11630.289999999999</v>
      </c>
      <c r="S54" s="189">
        <v>5594.41</v>
      </c>
      <c r="T54" s="189">
        <v>1132.8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f t="shared" si="5"/>
        <v>2079.1999999999998</v>
      </c>
      <c r="AA54" s="189"/>
      <c r="AB54" s="189">
        <v>0</v>
      </c>
      <c r="AC54" s="189"/>
      <c r="AD54" s="189">
        <f t="shared" si="1"/>
        <v>2684.06</v>
      </c>
      <c r="AE54" s="189">
        <f t="shared" si="6"/>
        <v>9430.9</v>
      </c>
    </row>
    <row r="55" spans="1:31" x14ac:dyDescent="0.25">
      <c r="A55" s="174">
        <v>9732</v>
      </c>
      <c r="B55" s="176" t="s">
        <v>1046</v>
      </c>
      <c r="C55" s="177">
        <v>18</v>
      </c>
      <c r="D55" s="177">
        <v>4</v>
      </c>
      <c r="E55" s="191">
        <f>VLOOKUP(A55,ПНР!$A$3:$G$284,7,0)</f>
        <v>3403.8000000000006</v>
      </c>
      <c r="F55" s="189">
        <f t="shared" si="9"/>
        <v>176780.77</v>
      </c>
      <c r="G55" s="189">
        <f t="shared" si="8"/>
        <v>406102.24</v>
      </c>
      <c r="H55" s="189">
        <v>13140.699999999999</v>
      </c>
      <c r="I55" s="189">
        <f t="shared" si="7"/>
        <v>28076.58</v>
      </c>
      <c r="J55" s="189">
        <v>0</v>
      </c>
      <c r="K55" s="189">
        <v>0</v>
      </c>
      <c r="L55" s="189">
        <v>0</v>
      </c>
      <c r="M55" s="189">
        <v>9542.2300000000014</v>
      </c>
      <c r="N55" s="189">
        <v>0</v>
      </c>
      <c r="O55" s="189">
        <v>14295.96</v>
      </c>
      <c r="P55" s="189">
        <v>0</v>
      </c>
      <c r="Q55" s="189">
        <v>0</v>
      </c>
      <c r="R55" s="189">
        <v>11423.34</v>
      </c>
      <c r="S55" s="189">
        <v>5384.62</v>
      </c>
      <c r="T55" s="189">
        <v>1132.8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f t="shared" si="5"/>
        <v>2022.57</v>
      </c>
      <c r="AA55" s="189"/>
      <c r="AB55" s="189">
        <v>0</v>
      </c>
      <c r="AC55" s="189"/>
      <c r="AD55" s="189">
        <f t="shared" si="1"/>
        <v>2610.96</v>
      </c>
      <c r="AE55" s="189">
        <f t="shared" si="6"/>
        <v>9174.0400000000009</v>
      </c>
    </row>
    <row r="56" spans="1:31" x14ac:dyDescent="0.25">
      <c r="A56" s="174">
        <v>9733</v>
      </c>
      <c r="B56" s="176" t="s">
        <v>1046</v>
      </c>
      <c r="C56" s="177">
        <v>18</v>
      </c>
      <c r="D56" s="177">
        <v>5</v>
      </c>
      <c r="E56" s="191">
        <f>VLOOKUP(A56,ПНР!$A$3:$G$284,7,0)</f>
        <v>3489.3</v>
      </c>
      <c r="F56" s="189">
        <f t="shared" si="9"/>
        <v>181221.33</v>
      </c>
      <c r="G56" s="189">
        <f t="shared" si="8"/>
        <v>416303.12</v>
      </c>
      <c r="H56" s="189">
        <v>16986.300000000003</v>
      </c>
      <c r="I56" s="189">
        <f t="shared" si="7"/>
        <v>28781.83</v>
      </c>
      <c r="J56" s="189">
        <v>0</v>
      </c>
      <c r="K56" s="189">
        <v>0</v>
      </c>
      <c r="L56" s="189">
        <v>0</v>
      </c>
      <c r="M56" s="189">
        <v>9812.9700000000012</v>
      </c>
      <c r="N56" s="189">
        <v>0</v>
      </c>
      <c r="O56" s="189">
        <v>14655.06</v>
      </c>
      <c r="P56" s="189">
        <v>0</v>
      </c>
      <c r="Q56" s="189">
        <v>0</v>
      </c>
      <c r="R56" s="189">
        <v>11423.34</v>
      </c>
      <c r="S56" s="189">
        <v>5524.48</v>
      </c>
      <c r="T56" s="189">
        <v>1132.8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f t="shared" si="5"/>
        <v>2073.38</v>
      </c>
      <c r="AA56" s="189"/>
      <c r="AB56" s="189">
        <v>0</v>
      </c>
      <c r="AC56" s="189"/>
      <c r="AD56" s="189">
        <f t="shared" si="1"/>
        <v>2676.55</v>
      </c>
      <c r="AE56" s="189">
        <f t="shared" si="6"/>
        <v>9404.49</v>
      </c>
    </row>
    <row r="57" spans="1:31" x14ac:dyDescent="0.25">
      <c r="A57" s="174">
        <v>9738</v>
      </c>
      <c r="B57" s="176" t="s">
        <v>1046</v>
      </c>
      <c r="C57" s="177">
        <v>22</v>
      </c>
      <c r="D57" s="177">
        <v>1</v>
      </c>
      <c r="E57" s="191">
        <f>VLOOKUP(A57,ПНР!$A$3:$G$284,7,0)</f>
        <v>2558.3000000000002</v>
      </c>
      <c r="F57" s="189">
        <f t="shared" si="9"/>
        <v>132868.63</v>
      </c>
      <c r="G57" s="189">
        <f t="shared" si="8"/>
        <v>305226.90999999997</v>
      </c>
      <c r="H57" s="189">
        <v>11505.189999999999</v>
      </c>
      <c r="I57" s="189">
        <f t="shared" si="7"/>
        <v>21102.39</v>
      </c>
      <c r="J57" s="189">
        <v>0</v>
      </c>
      <c r="K57" s="189">
        <v>0</v>
      </c>
      <c r="L57" s="189">
        <v>0</v>
      </c>
      <c r="M57" s="189">
        <v>7439.93</v>
      </c>
      <c r="N57" s="189">
        <v>0</v>
      </c>
      <c r="O57" s="189">
        <v>10744.86</v>
      </c>
      <c r="P57" s="189">
        <v>0</v>
      </c>
      <c r="Q57" s="189">
        <v>0</v>
      </c>
      <c r="R57" s="189">
        <v>8567.51</v>
      </c>
      <c r="S57" s="189">
        <v>4195.8</v>
      </c>
      <c r="T57" s="189">
        <v>1132.8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f t="shared" si="5"/>
        <v>1520.17</v>
      </c>
      <c r="AA57" s="189"/>
      <c r="AB57" s="189">
        <v>0</v>
      </c>
      <c r="AC57" s="189"/>
      <c r="AD57" s="189">
        <f t="shared" si="1"/>
        <v>1962.4</v>
      </c>
      <c r="AE57" s="189">
        <f t="shared" si="6"/>
        <v>6895.22</v>
      </c>
    </row>
    <row r="58" spans="1:31" x14ac:dyDescent="0.25">
      <c r="A58" s="174">
        <v>9739</v>
      </c>
      <c r="B58" s="176" t="s">
        <v>1046</v>
      </c>
      <c r="C58" s="177">
        <v>22</v>
      </c>
      <c r="D58" s="177">
        <v>2</v>
      </c>
      <c r="E58" s="191">
        <f>VLOOKUP(A58,ПНР!$A$3:$G$284,7,0)</f>
        <v>3494.1</v>
      </c>
      <c r="F58" s="189">
        <f t="shared" si="9"/>
        <v>181470.62</v>
      </c>
      <c r="G58" s="189">
        <f t="shared" si="8"/>
        <v>416875.8</v>
      </c>
      <c r="H58" s="189">
        <v>19791.93</v>
      </c>
      <c r="I58" s="189">
        <f t="shared" si="7"/>
        <v>28821.43</v>
      </c>
      <c r="J58" s="189">
        <v>0</v>
      </c>
      <c r="K58" s="189">
        <v>0</v>
      </c>
      <c r="L58" s="189">
        <v>0</v>
      </c>
      <c r="M58" s="189">
        <v>9919.91</v>
      </c>
      <c r="N58" s="189">
        <v>0</v>
      </c>
      <c r="O58" s="189">
        <v>14675.22</v>
      </c>
      <c r="P58" s="189">
        <v>0</v>
      </c>
      <c r="Q58" s="189">
        <v>0</v>
      </c>
      <c r="R58" s="189">
        <v>11423.34</v>
      </c>
      <c r="S58" s="189">
        <v>5594.41</v>
      </c>
      <c r="T58" s="189">
        <v>1132.8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f t="shared" si="5"/>
        <v>2076.23</v>
      </c>
      <c r="AA58" s="189"/>
      <c r="AB58" s="189">
        <v>0</v>
      </c>
      <c r="AC58" s="189"/>
      <c r="AD58" s="189">
        <f t="shared" si="1"/>
        <v>2680.23</v>
      </c>
      <c r="AE58" s="189">
        <f t="shared" si="6"/>
        <v>9417.42</v>
      </c>
    </row>
    <row r="59" spans="1:31" x14ac:dyDescent="0.25">
      <c r="A59" s="174">
        <v>9740</v>
      </c>
      <c r="B59" s="176" t="s">
        <v>1046</v>
      </c>
      <c r="C59" s="177">
        <v>22</v>
      </c>
      <c r="D59" s="177">
        <v>3</v>
      </c>
      <c r="E59" s="191">
        <f>VLOOKUP(A59,ПНР!$A$3:$G$284,7,0)</f>
        <v>3501.7</v>
      </c>
      <c r="F59" s="189">
        <f t="shared" si="9"/>
        <v>181865.34</v>
      </c>
      <c r="G59" s="189">
        <f t="shared" si="8"/>
        <v>417782.54</v>
      </c>
      <c r="H59" s="189">
        <v>6743.07</v>
      </c>
      <c r="I59" s="189">
        <f t="shared" si="7"/>
        <v>28884.12</v>
      </c>
      <c r="J59" s="189">
        <v>0</v>
      </c>
      <c r="K59" s="189">
        <v>0</v>
      </c>
      <c r="L59" s="189">
        <v>0</v>
      </c>
      <c r="M59" s="189">
        <v>9919.91</v>
      </c>
      <c r="N59" s="189">
        <v>0</v>
      </c>
      <c r="O59" s="189">
        <v>14707.14</v>
      </c>
      <c r="P59" s="189">
        <v>0</v>
      </c>
      <c r="Q59" s="189">
        <v>0</v>
      </c>
      <c r="R59" s="189">
        <v>11547.51</v>
      </c>
      <c r="S59" s="189">
        <v>5594.41</v>
      </c>
      <c r="T59" s="189">
        <v>1132.8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f t="shared" si="5"/>
        <v>2080.75</v>
      </c>
      <c r="AA59" s="189"/>
      <c r="AB59" s="189">
        <v>0</v>
      </c>
      <c r="AC59" s="189"/>
      <c r="AD59" s="189">
        <f t="shared" si="1"/>
        <v>2686.06</v>
      </c>
      <c r="AE59" s="189">
        <f t="shared" si="6"/>
        <v>9437.91</v>
      </c>
    </row>
    <row r="60" spans="1:31" x14ac:dyDescent="0.25">
      <c r="A60" s="174">
        <v>9741</v>
      </c>
      <c r="B60" s="176" t="s">
        <v>1046</v>
      </c>
      <c r="C60" s="177">
        <v>22</v>
      </c>
      <c r="D60" s="177">
        <v>4</v>
      </c>
      <c r="E60" s="191">
        <f>VLOOKUP(A60,ПНР!$A$3:$G$284,7,0)</f>
        <v>3510.6</v>
      </c>
      <c r="F60" s="189">
        <f t="shared" si="9"/>
        <v>182327.57</v>
      </c>
      <c r="G60" s="189">
        <f t="shared" si="8"/>
        <v>418844.39</v>
      </c>
      <c r="H60" s="189">
        <v>17090.91</v>
      </c>
      <c r="I60" s="189">
        <f t="shared" si="7"/>
        <v>28957.53</v>
      </c>
      <c r="J60" s="189">
        <v>0</v>
      </c>
      <c r="K60" s="189">
        <v>0</v>
      </c>
      <c r="L60" s="189">
        <v>0</v>
      </c>
      <c r="M60" s="189">
        <v>9919.92</v>
      </c>
      <c r="N60" s="189">
        <v>0</v>
      </c>
      <c r="O60" s="189">
        <v>14744.52</v>
      </c>
      <c r="P60" s="189">
        <v>0</v>
      </c>
      <c r="Q60" s="189">
        <v>0</v>
      </c>
      <c r="R60" s="189">
        <v>11423.34</v>
      </c>
      <c r="S60" s="189">
        <v>5594.41</v>
      </c>
      <c r="T60" s="189">
        <v>1132.8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f t="shared" si="5"/>
        <v>2086.04</v>
      </c>
      <c r="AA60" s="189"/>
      <c r="AB60" s="189">
        <v>0</v>
      </c>
      <c r="AC60" s="189"/>
      <c r="AD60" s="189">
        <f t="shared" si="1"/>
        <v>2692.88</v>
      </c>
      <c r="AE60" s="189">
        <f t="shared" si="6"/>
        <v>9461.89</v>
      </c>
    </row>
    <row r="61" spans="1:31" x14ac:dyDescent="0.25">
      <c r="A61" s="174">
        <v>9742</v>
      </c>
      <c r="B61" s="176" t="s">
        <v>1046</v>
      </c>
      <c r="C61" s="177">
        <v>22</v>
      </c>
      <c r="D61" s="177">
        <v>5</v>
      </c>
      <c r="E61" s="191">
        <f>VLOOKUP(A61,ПНР!$A$3:$G$284,7,0)</f>
        <v>3630.8</v>
      </c>
      <c r="F61" s="189">
        <f t="shared" si="9"/>
        <v>188570.31</v>
      </c>
      <c r="G61" s="189">
        <f t="shared" si="8"/>
        <v>433185.27</v>
      </c>
      <c r="H61" s="189">
        <v>27812.080000000002</v>
      </c>
      <c r="I61" s="189">
        <f t="shared" si="7"/>
        <v>29949.01</v>
      </c>
      <c r="J61" s="189">
        <v>5778.56</v>
      </c>
      <c r="K61" s="189">
        <v>0</v>
      </c>
      <c r="L61" s="189">
        <v>93771.6</v>
      </c>
      <c r="M61" s="189">
        <v>0</v>
      </c>
      <c r="N61" s="189">
        <v>14571.14</v>
      </c>
      <c r="O61" s="189">
        <v>15249.36</v>
      </c>
      <c r="P61" s="189">
        <v>35953.89</v>
      </c>
      <c r="Q61" s="189">
        <v>86553.53</v>
      </c>
      <c r="R61" s="189">
        <v>23591.68</v>
      </c>
      <c r="S61" s="189">
        <v>5874.14</v>
      </c>
      <c r="T61" s="189">
        <v>2265.6</v>
      </c>
      <c r="U61" s="189">
        <v>18172.89</v>
      </c>
      <c r="V61" s="189">
        <v>36221.339999999997</v>
      </c>
      <c r="W61" s="189">
        <v>0</v>
      </c>
      <c r="X61" s="189">
        <v>0</v>
      </c>
      <c r="Y61" s="189">
        <v>0</v>
      </c>
      <c r="Z61" s="189">
        <f t="shared" si="5"/>
        <v>2157.46</v>
      </c>
      <c r="AA61" s="189"/>
      <c r="AB61" s="189">
        <v>0</v>
      </c>
      <c r="AC61" s="189"/>
      <c r="AD61" s="189">
        <f t="shared" si="1"/>
        <v>2785.09</v>
      </c>
      <c r="AE61" s="189">
        <f t="shared" si="6"/>
        <v>9785.86</v>
      </c>
    </row>
    <row r="62" spans="1:31" x14ac:dyDescent="0.25">
      <c r="A62" s="174">
        <v>9745</v>
      </c>
      <c r="B62" s="176" t="s">
        <v>1046</v>
      </c>
      <c r="C62" s="177">
        <v>24</v>
      </c>
      <c r="E62" s="191">
        <f>VLOOKUP(A62,ПНР!$A$3:$G$284,7,0)</f>
        <v>3487.1999999999994</v>
      </c>
      <c r="F62" s="189">
        <f t="shared" si="9"/>
        <v>181112.26</v>
      </c>
      <c r="G62" s="189">
        <f t="shared" si="8"/>
        <v>416052.57</v>
      </c>
      <c r="H62" s="189">
        <v>26372.59</v>
      </c>
      <c r="I62" s="189">
        <f t="shared" si="7"/>
        <v>28764.51</v>
      </c>
      <c r="J62" s="189">
        <v>0</v>
      </c>
      <c r="K62" s="189">
        <v>0</v>
      </c>
      <c r="L62" s="189">
        <v>0</v>
      </c>
      <c r="M62" s="189">
        <v>9919.92</v>
      </c>
      <c r="N62" s="189">
        <v>0</v>
      </c>
      <c r="O62" s="189">
        <v>14646.24</v>
      </c>
      <c r="P62" s="189">
        <v>0</v>
      </c>
      <c r="Q62" s="189">
        <v>0</v>
      </c>
      <c r="R62" s="189">
        <v>11423.34</v>
      </c>
      <c r="S62" s="189">
        <v>5594.42</v>
      </c>
      <c r="T62" s="189">
        <v>1132.8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f t="shared" si="5"/>
        <v>2072.13</v>
      </c>
      <c r="AA62" s="189"/>
      <c r="AB62" s="189">
        <v>0</v>
      </c>
      <c r="AC62" s="189"/>
      <c r="AD62" s="189">
        <f t="shared" si="1"/>
        <v>2674.93</v>
      </c>
      <c r="AE62" s="189">
        <f t="shared" si="6"/>
        <v>9398.83</v>
      </c>
    </row>
    <row r="63" spans="1:31" x14ac:dyDescent="0.25">
      <c r="A63" s="174">
        <v>9748</v>
      </c>
      <c r="B63" s="176" t="s">
        <v>1046</v>
      </c>
      <c r="C63" s="177">
        <v>26</v>
      </c>
      <c r="E63" s="191">
        <f>VLOOKUP(A63,ПНР!$A$3:$G$284,7,0)</f>
        <v>2558.8000000000002</v>
      </c>
      <c r="F63" s="189">
        <f t="shared" si="9"/>
        <v>132894.6</v>
      </c>
      <c r="G63" s="189">
        <f t="shared" si="8"/>
        <v>305286.57</v>
      </c>
      <c r="H63" s="189">
        <v>17558.819999999996</v>
      </c>
      <c r="I63" s="189">
        <f t="shared" si="7"/>
        <v>21106.51</v>
      </c>
      <c r="J63" s="189">
        <v>0</v>
      </c>
      <c r="K63" s="189">
        <v>0</v>
      </c>
      <c r="L63" s="189">
        <v>0</v>
      </c>
      <c r="M63" s="189">
        <v>7439.93</v>
      </c>
      <c r="N63" s="189">
        <v>0</v>
      </c>
      <c r="O63" s="189">
        <v>10746.96</v>
      </c>
      <c r="P63" s="189">
        <v>0</v>
      </c>
      <c r="Q63" s="189">
        <v>0</v>
      </c>
      <c r="R63" s="189">
        <v>8567.51</v>
      </c>
      <c r="S63" s="189">
        <v>4195.8100000000004</v>
      </c>
      <c r="T63" s="189">
        <v>1132.8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f t="shared" si="5"/>
        <v>1520.47</v>
      </c>
      <c r="AA63" s="189"/>
      <c r="AB63" s="189">
        <v>0</v>
      </c>
      <c r="AC63" s="189"/>
      <c r="AD63" s="189">
        <f t="shared" si="1"/>
        <v>1962.78</v>
      </c>
      <c r="AE63" s="189">
        <f t="shared" si="6"/>
        <v>6896.57</v>
      </c>
    </row>
    <row r="64" spans="1:31" x14ac:dyDescent="0.25">
      <c r="A64" s="174">
        <v>9751</v>
      </c>
      <c r="B64" s="176" t="s">
        <v>1046</v>
      </c>
      <c r="C64" s="177">
        <v>29</v>
      </c>
      <c r="D64" s="177">
        <v>1</v>
      </c>
      <c r="E64" s="191">
        <f>VLOOKUP(A64,ПНР!$A$3:$G$284,7,0)</f>
        <v>3634.8000000000006</v>
      </c>
      <c r="F64" s="189">
        <f t="shared" si="9"/>
        <v>188778.06</v>
      </c>
      <c r="G64" s="189">
        <f t="shared" si="8"/>
        <v>433662.5</v>
      </c>
      <c r="H64" s="189">
        <v>99915.88</v>
      </c>
      <c r="I64" s="189">
        <f t="shared" si="7"/>
        <v>29982</v>
      </c>
      <c r="J64" s="189">
        <v>5818.01</v>
      </c>
      <c r="K64" s="189">
        <v>0</v>
      </c>
      <c r="L64" s="189">
        <v>121823.04000000001</v>
      </c>
      <c r="M64" s="189">
        <v>0</v>
      </c>
      <c r="N64" s="189">
        <v>0</v>
      </c>
      <c r="O64" s="189">
        <v>15266.16</v>
      </c>
      <c r="P64" s="189">
        <v>35979.85</v>
      </c>
      <c r="Q64" s="189">
        <v>0</v>
      </c>
      <c r="R64" s="189">
        <v>23765.510000000002</v>
      </c>
      <c r="S64" s="189">
        <v>5874.13</v>
      </c>
      <c r="T64" s="189">
        <v>2265.6</v>
      </c>
      <c r="U64" s="189">
        <v>0</v>
      </c>
      <c r="V64" s="189">
        <v>36221.339999999997</v>
      </c>
      <c r="W64" s="189">
        <v>0</v>
      </c>
      <c r="X64" s="189">
        <v>0</v>
      </c>
      <c r="Y64" s="189">
        <v>0</v>
      </c>
      <c r="Z64" s="189">
        <f t="shared" si="5"/>
        <v>2159.84</v>
      </c>
      <c r="AA64" s="189"/>
      <c r="AB64" s="189">
        <v>0</v>
      </c>
      <c r="AC64" s="189"/>
      <c r="AD64" s="189">
        <f t="shared" si="1"/>
        <v>2788.15</v>
      </c>
      <c r="AE64" s="189">
        <f t="shared" si="6"/>
        <v>9796.64</v>
      </c>
    </row>
    <row r="65" spans="1:31" x14ac:dyDescent="0.25">
      <c r="A65" s="174">
        <v>9752</v>
      </c>
      <c r="B65" s="176" t="s">
        <v>1046</v>
      </c>
      <c r="C65" s="177">
        <v>29</v>
      </c>
      <c r="D65" s="177">
        <v>2</v>
      </c>
      <c r="E65" s="191">
        <f>VLOOKUP(A65,ПНР!$A$3:$G$284,7,0)</f>
        <v>3658.3</v>
      </c>
      <c r="F65" s="189">
        <f t="shared" si="9"/>
        <v>189998.56</v>
      </c>
      <c r="G65" s="189">
        <f t="shared" si="8"/>
        <v>436466.25</v>
      </c>
      <c r="H65" s="189">
        <v>86429.51999999999</v>
      </c>
      <c r="I65" s="189">
        <f t="shared" si="7"/>
        <v>30175.85</v>
      </c>
      <c r="J65" s="189">
        <v>5778.56</v>
      </c>
      <c r="K65" s="189">
        <v>0</v>
      </c>
      <c r="L65" s="189">
        <v>121823.04000000001</v>
      </c>
      <c r="M65" s="189">
        <v>0</v>
      </c>
      <c r="N65" s="189">
        <v>0</v>
      </c>
      <c r="O65" s="189">
        <v>15364.86</v>
      </c>
      <c r="P65" s="189">
        <v>36132.369999999995</v>
      </c>
      <c r="Q65" s="189">
        <v>0</v>
      </c>
      <c r="R65" s="189">
        <v>23591.68</v>
      </c>
      <c r="S65" s="189">
        <v>5874.13</v>
      </c>
      <c r="T65" s="189">
        <v>2265.6</v>
      </c>
      <c r="U65" s="189">
        <v>0</v>
      </c>
      <c r="V65" s="189">
        <v>36221.339999999997</v>
      </c>
      <c r="W65" s="189">
        <v>0</v>
      </c>
      <c r="X65" s="189">
        <v>0</v>
      </c>
      <c r="Y65" s="189">
        <v>0</v>
      </c>
      <c r="Z65" s="189">
        <f t="shared" si="5"/>
        <v>2173.8000000000002</v>
      </c>
      <c r="AA65" s="189"/>
      <c r="AB65" s="189">
        <v>0</v>
      </c>
      <c r="AC65" s="189"/>
      <c r="AD65" s="189">
        <f t="shared" si="1"/>
        <v>2806.18</v>
      </c>
      <c r="AE65" s="189">
        <f t="shared" si="6"/>
        <v>9859.98</v>
      </c>
    </row>
    <row r="66" spans="1:31" x14ac:dyDescent="0.25">
      <c r="A66" s="174">
        <v>9753</v>
      </c>
      <c r="B66" s="176" t="s">
        <v>1046</v>
      </c>
      <c r="C66" s="177">
        <v>31</v>
      </c>
      <c r="D66" s="177">
        <v>1</v>
      </c>
      <c r="E66" s="191">
        <f>VLOOKUP(A66,ПНР!$A$3:$G$284,7,0)</f>
        <v>3593.3999999999992</v>
      </c>
      <c r="F66" s="189">
        <f t="shared" si="9"/>
        <v>186627.9</v>
      </c>
      <c r="G66" s="189">
        <f t="shared" si="8"/>
        <v>428723.13</v>
      </c>
      <c r="H66" s="189">
        <v>108263.91999999998</v>
      </c>
      <c r="I66" s="189">
        <f t="shared" si="7"/>
        <v>29640.51</v>
      </c>
      <c r="J66" s="189">
        <v>5778.56</v>
      </c>
      <c r="K66" s="189">
        <v>0</v>
      </c>
      <c r="L66" s="189">
        <v>121823.04000000001</v>
      </c>
      <c r="M66" s="189">
        <v>0</v>
      </c>
      <c r="N66" s="189">
        <v>0</v>
      </c>
      <c r="O66" s="189">
        <v>15092.28</v>
      </c>
      <c r="P66" s="189">
        <v>35711.17</v>
      </c>
      <c r="Q66" s="189">
        <v>0</v>
      </c>
      <c r="R66" s="189">
        <v>23591.68</v>
      </c>
      <c r="S66" s="189">
        <v>5804.2</v>
      </c>
      <c r="T66" s="189">
        <v>2265.6</v>
      </c>
      <c r="U66" s="189">
        <v>18172.89</v>
      </c>
      <c r="V66" s="189">
        <v>36221.339999999997</v>
      </c>
      <c r="W66" s="189">
        <v>0</v>
      </c>
      <c r="X66" s="189">
        <v>0</v>
      </c>
      <c r="Y66" s="189">
        <v>0</v>
      </c>
      <c r="Z66" s="189">
        <f t="shared" si="5"/>
        <v>2135.2399999999998</v>
      </c>
      <c r="AA66" s="189"/>
      <c r="AB66" s="189">
        <v>0</v>
      </c>
      <c r="AC66" s="189"/>
      <c r="AD66" s="189">
        <f t="shared" si="1"/>
        <v>2756.4</v>
      </c>
      <c r="AE66" s="189">
        <f t="shared" si="6"/>
        <v>9685.06</v>
      </c>
    </row>
    <row r="67" spans="1:31" x14ac:dyDescent="0.25">
      <c r="A67" s="174">
        <v>9754</v>
      </c>
      <c r="B67" s="176" t="s">
        <v>1046</v>
      </c>
      <c r="C67" s="177">
        <v>33</v>
      </c>
      <c r="D67" s="177">
        <v>1</v>
      </c>
      <c r="E67" s="191">
        <f>VLOOKUP(A67,ПНР!$A$3:$G$284,7,0)</f>
        <v>6582.4</v>
      </c>
      <c r="F67" s="189">
        <f t="shared" si="9"/>
        <v>341865.49</v>
      </c>
      <c r="G67" s="189">
        <f t="shared" si="8"/>
        <v>785336.21</v>
      </c>
      <c r="H67" s="189">
        <v>157413.1</v>
      </c>
      <c r="I67" s="189">
        <f t="shared" si="7"/>
        <v>54295.57</v>
      </c>
      <c r="J67" s="189">
        <v>16369.29</v>
      </c>
      <c r="K67" s="189">
        <v>0</v>
      </c>
      <c r="L67" s="189">
        <v>262212.47999999998</v>
      </c>
      <c r="M67" s="189">
        <v>14879.869999999999</v>
      </c>
      <c r="N67" s="189">
        <v>222578.28</v>
      </c>
      <c r="O67" s="189">
        <v>27646.080000000002</v>
      </c>
      <c r="P67" s="189">
        <v>0</v>
      </c>
      <c r="Q67" s="189">
        <v>86553.53</v>
      </c>
      <c r="R67" s="189">
        <v>18666.400000000001</v>
      </c>
      <c r="S67" s="189">
        <v>8391.61</v>
      </c>
      <c r="T67" s="189">
        <v>3398.4</v>
      </c>
      <c r="U67" s="189">
        <v>0</v>
      </c>
      <c r="V67" s="189">
        <v>53821.829999999994</v>
      </c>
      <c r="W67" s="189">
        <v>0</v>
      </c>
      <c r="X67" s="189">
        <v>0</v>
      </c>
      <c r="Y67" s="189">
        <v>0</v>
      </c>
      <c r="Z67" s="189">
        <f t="shared" si="5"/>
        <v>3911.33</v>
      </c>
      <c r="AA67" s="189"/>
      <c r="AB67" s="189">
        <v>0</v>
      </c>
      <c r="AC67" s="189"/>
      <c r="AD67" s="189">
        <f t="shared" si="1"/>
        <v>5049.18</v>
      </c>
      <c r="AE67" s="189">
        <f t="shared" si="6"/>
        <v>17741.12</v>
      </c>
    </row>
    <row r="68" spans="1:31" x14ac:dyDescent="0.25">
      <c r="A68" s="174">
        <v>9755</v>
      </c>
      <c r="B68" s="176" t="s">
        <v>1046</v>
      </c>
      <c r="C68" s="177">
        <v>35</v>
      </c>
      <c r="D68" s="177">
        <v>1</v>
      </c>
      <c r="E68" s="191">
        <f>VLOOKUP(A68,ПНР!$A$3:$G$284,7,0)</f>
        <v>3621.7</v>
      </c>
      <c r="F68" s="189">
        <f t="shared" si="9"/>
        <v>188097.69</v>
      </c>
      <c r="G68" s="189">
        <f t="shared" si="8"/>
        <v>432099.56</v>
      </c>
      <c r="H68" s="189">
        <v>84521.17</v>
      </c>
      <c r="I68" s="189">
        <f t="shared" si="7"/>
        <v>29873.95</v>
      </c>
      <c r="J68" s="189">
        <v>5778.56</v>
      </c>
      <c r="K68" s="189">
        <v>0</v>
      </c>
      <c r="L68" s="189">
        <v>114831.72</v>
      </c>
      <c r="M68" s="189">
        <v>0</v>
      </c>
      <c r="N68" s="189">
        <v>0</v>
      </c>
      <c r="O68" s="189">
        <v>15211.14</v>
      </c>
      <c r="P68" s="189">
        <v>35894.83</v>
      </c>
      <c r="Q68" s="189">
        <v>0</v>
      </c>
      <c r="R68" s="189">
        <v>23591.68</v>
      </c>
      <c r="S68" s="189">
        <v>5874.14</v>
      </c>
      <c r="T68" s="189">
        <v>2265.6</v>
      </c>
      <c r="U68" s="189">
        <v>0</v>
      </c>
      <c r="V68" s="189">
        <v>36221.339999999997</v>
      </c>
      <c r="W68" s="189">
        <v>0</v>
      </c>
      <c r="X68" s="189">
        <v>0</v>
      </c>
      <c r="Y68" s="189">
        <v>0</v>
      </c>
      <c r="Z68" s="189">
        <f t="shared" si="5"/>
        <v>2152.0500000000002</v>
      </c>
      <c r="AA68" s="189"/>
      <c r="AB68" s="189">
        <v>0</v>
      </c>
      <c r="AC68" s="189"/>
      <c r="AD68" s="189">
        <f t="shared" ref="AD68:AD131" si="10">ROUND(1290909.83/$E$3*E68,2)</f>
        <v>2778.11</v>
      </c>
      <c r="AE68" s="189">
        <f t="shared" si="6"/>
        <v>9761.34</v>
      </c>
    </row>
    <row r="69" spans="1:31" x14ac:dyDescent="0.25">
      <c r="A69" s="174">
        <v>9756</v>
      </c>
      <c r="B69" s="176" t="s">
        <v>1046</v>
      </c>
      <c r="C69" s="177">
        <v>35</v>
      </c>
      <c r="D69" s="177">
        <v>2</v>
      </c>
      <c r="E69" s="191">
        <f>VLOOKUP(A69,ПНР!$A$3:$G$284,7,0)</f>
        <v>3640.7000000000007</v>
      </c>
      <c r="F69" s="189">
        <f t="shared" ref="F69:F132" si="11">ROUND(87403862.51/$E$3*E69,2)</f>
        <v>189084.48</v>
      </c>
      <c r="G69" s="189">
        <f t="shared" ref="G69:G132" si="12">ROUND(200784867.35/$E$3*E69,2)</f>
        <v>434366.42</v>
      </c>
      <c r="H69" s="189">
        <v>84921.33</v>
      </c>
      <c r="I69" s="189">
        <f t="shared" ref="I69:I132" si="13">ROUND(13881607.49/$E$3*E69,2)</f>
        <v>30030.67</v>
      </c>
      <c r="J69" s="189">
        <v>5778.56</v>
      </c>
      <c r="K69" s="189">
        <v>0</v>
      </c>
      <c r="L69" s="189">
        <v>121823.04000000001</v>
      </c>
      <c r="M69" s="189">
        <v>0</v>
      </c>
      <c r="N69" s="189">
        <v>0</v>
      </c>
      <c r="O69" s="189">
        <v>15290.94</v>
      </c>
      <c r="P69" s="189">
        <v>34838.14</v>
      </c>
      <c r="Q69" s="189">
        <v>0</v>
      </c>
      <c r="R69" s="189">
        <v>23591.68</v>
      </c>
      <c r="S69" s="189">
        <v>5874.14</v>
      </c>
      <c r="T69" s="189">
        <v>2265.6</v>
      </c>
      <c r="U69" s="189">
        <v>0</v>
      </c>
      <c r="V69" s="189">
        <v>36221.339999999997</v>
      </c>
      <c r="W69" s="189">
        <v>0</v>
      </c>
      <c r="X69" s="189">
        <v>0</v>
      </c>
      <c r="Y69" s="189">
        <v>0</v>
      </c>
      <c r="Z69" s="189">
        <f t="shared" si="5"/>
        <v>2163.34</v>
      </c>
      <c r="AA69" s="189"/>
      <c r="AB69" s="189">
        <v>0</v>
      </c>
      <c r="AC69" s="189"/>
      <c r="AD69" s="189">
        <f t="shared" si="10"/>
        <v>2792.68</v>
      </c>
      <c r="AE69" s="189">
        <f t="shared" si="6"/>
        <v>9812.5499999999993</v>
      </c>
    </row>
    <row r="70" spans="1:31" x14ac:dyDescent="0.25">
      <c r="A70" s="174">
        <v>9757</v>
      </c>
      <c r="B70" s="176" t="s">
        <v>1046</v>
      </c>
      <c r="C70" s="177">
        <v>39</v>
      </c>
      <c r="D70" s="177">
        <v>1</v>
      </c>
      <c r="E70" s="191">
        <f>VLOOKUP(A70,ПНР!$A$3:$G$284,7,0)</f>
        <v>3648.4</v>
      </c>
      <c r="F70" s="189">
        <f t="shared" si="11"/>
        <v>189484.39</v>
      </c>
      <c r="G70" s="189">
        <f t="shared" si="12"/>
        <v>435285.1</v>
      </c>
      <c r="H70" s="189">
        <v>89449.040000000008</v>
      </c>
      <c r="I70" s="189">
        <f t="shared" si="13"/>
        <v>30094.18</v>
      </c>
      <c r="J70" s="189">
        <v>5778.56</v>
      </c>
      <c r="K70" s="189">
        <v>0</v>
      </c>
      <c r="L70" s="189">
        <v>105423.72</v>
      </c>
      <c r="M70" s="189">
        <v>0</v>
      </c>
      <c r="N70" s="189">
        <v>0</v>
      </c>
      <c r="O70" s="189">
        <v>15323.28</v>
      </c>
      <c r="P70" s="189">
        <v>35920.619999999995</v>
      </c>
      <c r="Q70" s="189">
        <v>0</v>
      </c>
      <c r="R70" s="189">
        <v>23591.68</v>
      </c>
      <c r="S70" s="189">
        <v>5874.14</v>
      </c>
      <c r="T70" s="189">
        <v>2265.6</v>
      </c>
      <c r="U70" s="189">
        <v>0</v>
      </c>
      <c r="V70" s="189">
        <v>36221.339999999997</v>
      </c>
      <c r="W70" s="189">
        <v>0</v>
      </c>
      <c r="X70" s="189">
        <v>0</v>
      </c>
      <c r="Y70" s="189">
        <v>0</v>
      </c>
      <c r="Z70" s="189">
        <f t="shared" si="5"/>
        <v>2167.92</v>
      </c>
      <c r="AA70" s="189"/>
      <c r="AB70" s="189">
        <v>0</v>
      </c>
      <c r="AC70" s="189"/>
      <c r="AD70" s="189">
        <f t="shared" si="10"/>
        <v>2798.59</v>
      </c>
      <c r="AE70" s="189">
        <f t="shared" si="6"/>
        <v>9833.2999999999993</v>
      </c>
    </row>
    <row r="71" spans="1:31" x14ac:dyDescent="0.25">
      <c r="A71" s="174">
        <v>9758</v>
      </c>
      <c r="B71" s="176" t="s">
        <v>1046</v>
      </c>
      <c r="C71" s="177">
        <v>39</v>
      </c>
      <c r="D71" s="177">
        <v>2</v>
      </c>
      <c r="E71" s="191">
        <f>VLOOKUP(A71,ПНР!$A$3:$G$284,7,0)</f>
        <v>3644.3</v>
      </c>
      <c r="F71" s="189">
        <f t="shared" si="11"/>
        <v>189271.45</v>
      </c>
      <c r="G71" s="189">
        <f t="shared" si="12"/>
        <v>434795.93</v>
      </c>
      <c r="H71" s="189">
        <v>85290.549999999988</v>
      </c>
      <c r="I71" s="189">
        <f t="shared" si="13"/>
        <v>30060.37</v>
      </c>
      <c r="J71" s="189">
        <v>5778.56</v>
      </c>
      <c r="K71" s="189">
        <v>0</v>
      </c>
      <c r="L71" s="189">
        <v>105423.72</v>
      </c>
      <c r="M71" s="189">
        <v>0</v>
      </c>
      <c r="N71" s="189">
        <v>0</v>
      </c>
      <c r="O71" s="189">
        <v>15306.06</v>
      </c>
      <c r="P71" s="189">
        <v>36041.509999999995</v>
      </c>
      <c r="Q71" s="189">
        <v>0</v>
      </c>
      <c r="R71" s="189">
        <v>23591.68</v>
      </c>
      <c r="S71" s="189">
        <v>5874.14</v>
      </c>
      <c r="T71" s="189">
        <v>2265.6</v>
      </c>
      <c r="U71" s="189">
        <v>0</v>
      </c>
      <c r="V71" s="189">
        <v>36221.339999999997</v>
      </c>
      <c r="W71" s="189">
        <v>0</v>
      </c>
      <c r="X71" s="189">
        <v>0</v>
      </c>
      <c r="Y71" s="189">
        <v>0</v>
      </c>
      <c r="Z71" s="189">
        <f t="shared" si="5"/>
        <v>2165.48</v>
      </c>
      <c r="AA71" s="189"/>
      <c r="AB71" s="189">
        <v>0</v>
      </c>
      <c r="AC71" s="189"/>
      <c r="AD71" s="189">
        <f t="shared" si="10"/>
        <v>2795.44</v>
      </c>
      <c r="AE71" s="189">
        <f t="shared" si="6"/>
        <v>9822.25</v>
      </c>
    </row>
    <row r="72" spans="1:31" x14ac:dyDescent="0.25">
      <c r="A72" s="174">
        <v>68066</v>
      </c>
      <c r="B72" s="176" t="s">
        <v>1050</v>
      </c>
      <c r="C72" s="177">
        <v>9</v>
      </c>
      <c r="D72" s="177">
        <v>1</v>
      </c>
      <c r="E72" s="191">
        <f>VLOOKUP(A72,ПНР!$A$3:$G$284,7,0)</f>
        <v>26043.200000000001</v>
      </c>
      <c r="F72" s="189">
        <f t="shared" si="11"/>
        <v>1352587.42</v>
      </c>
      <c r="G72" s="189">
        <f t="shared" si="12"/>
        <v>3107174.88</v>
      </c>
      <c r="H72" s="189">
        <v>472825.70999999996</v>
      </c>
      <c r="I72" s="189">
        <f t="shared" si="13"/>
        <v>214819.89</v>
      </c>
      <c r="J72" s="189">
        <v>63228.86</v>
      </c>
      <c r="K72" s="189">
        <v>0</v>
      </c>
      <c r="L72" s="189">
        <v>1383345.5999999996</v>
      </c>
      <c r="M72" s="189">
        <v>57146.45</v>
      </c>
      <c r="N72" s="189">
        <v>588400.85</v>
      </c>
      <c r="O72" s="189">
        <v>109381.44</v>
      </c>
      <c r="P72" s="189">
        <v>0</v>
      </c>
      <c r="Q72" s="189">
        <v>0</v>
      </c>
      <c r="R72" s="189">
        <v>71851.16</v>
      </c>
      <c r="S72" s="189">
        <v>32237.8</v>
      </c>
      <c r="T72" s="189">
        <v>6796.8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f t="shared" ref="Z72:Z135" si="14">ROUND(1000000/$E$3*E72,2)</f>
        <v>15475.14</v>
      </c>
      <c r="AA72" s="189"/>
      <c r="AB72" s="189">
        <v>0</v>
      </c>
      <c r="AC72" s="189"/>
      <c r="AD72" s="189">
        <f t="shared" si="10"/>
        <v>19977.02</v>
      </c>
      <c r="AE72" s="189">
        <f t="shared" ref="AE72:AE135" si="15">ROUND(4535826.11/$E$3*E72,2)</f>
        <v>70192.570000000007</v>
      </c>
    </row>
    <row r="73" spans="1:31" x14ac:dyDescent="0.25">
      <c r="A73" s="174">
        <v>280060</v>
      </c>
      <c r="B73" s="176" t="s">
        <v>1050</v>
      </c>
      <c r="C73" s="177">
        <v>9</v>
      </c>
      <c r="D73" s="177">
        <v>3</v>
      </c>
      <c r="E73" s="191">
        <f>VLOOKUP(A73,ПНР!$A$3:$G$284,7,0)</f>
        <v>25801.599999999999</v>
      </c>
      <c r="F73" s="189">
        <f t="shared" si="11"/>
        <v>1340039.6100000001</v>
      </c>
      <c r="G73" s="189">
        <f t="shared" si="12"/>
        <v>3078349.95</v>
      </c>
      <c r="H73" s="189">
        <v>487111.13</v>
      </c>
      <c r="I73" s="189">
        <f t="shared" si="13"/>
        <v>212827.02</v>
      </c>
      <c r="J73" s="189">
        <v>62193.45</v>
      </c>
      <c r="K73" s="189">
        <v>0</v>
      </c>
      <c r="L73" s="189">
        <v>1064112</v>
      </c>
      <c r="M73" s="189">
        <v>55906.44</v>
      </c>
      <c r="N73" s="189">
        <v>588400.85</v>
      </c>
      <c r="O73" s="189">
        <v>108366.72</v>
      </c>
      <c r="P73" s="189">
        <v>0</v>
      </c>
      <c r="Q73" s="189">
        <v>86553.53</v>
      </c>
      <c r="R73" s="189">
        <v>70619.839999999997</v>
      </c>
      <c r="S73" s="189">
        <v>31538.5</v>
      </c>
      <c r="T73" s="189">
        <v>6796.8</v>
      </c>
      <c r="U73" s="189">
        <v>0</v>
      </c>
      <c r="V73" s="189">
        <v>0</v>
      </c>
      <c r="W73" s="189">
        <v>0</v>
      </c>
      <c r="X73" s="189">
        <v>0</v>
      </c>
      <c r="Y73" s="189">
        <v>0</v>
      </c>
      <c r="Z73" s="189">
        <f t="shared" si="14"/>
        <v>15331.58</v>
      </c>
      <c r="AA73" s="189"/>
      <c r="AB73" s="189">
        <v>0</v>
      </c>
      <c r="AC73" s="189"/>
      <c r="AD73" s="189">
        <f t="shared" si="10"/>
        <v>19791.689999999999</v>
      </c>
      <c r="AE73" s="189">
        <f t="shared" si="15"/>
        <v>69541.399999999994</v>
      </c>
    </row>
    <row r="74" spans="1:31" x14ac:dyDescent="0.25">
      <c r="A74" s="174">
        <v>70231</v>
      </c>
      <c r="B74" s="176" t="s">
        <v>1050</v>
      </c>
      <c r="C74" s="177">
        <v>9</v>
      </c>
      <c r="E74" s="191">
        <f>VLOOKUP(A74,ПНР!$A$3:$G$284,7,0)</f>
        <v>21547.599999999999</v>
      </c>
      <c r="F74" s="189">
        <f t="shared" si="11"/>
        <v>1119102.6000000001</v>
      </c>
      <c r="G74" s="189">
        <f t="shared" si="12"/>
        <v>2570811.63</v>
      </c>
      <c r="H74" s="189">
        <v>373836.97</v>
      </c>
      <c r="I74" s="189">
        <f t="shared" si="13"/>
        <v>177737.49</v>
      </c>
      <c r="J74" s="189">
        <v>54196.160000000003</v>
      </c>
      <c r="K74" s="189">
        <v>0</v>
      </c>
      <c r="L74" s="189">
        <v>1003305.5999999999</v>
      </c>
      <c r="M74" s="189">
        <v>45501.919999999998</v>
      </c>
      <c r="N74" s="189">
        <v>504343.58</v>
      </c>
      <c r="O74" s="189">
        <v>90499.92</v>
      </c>
      <c r="P74" s="189">
        <v>0</v>
      </c>
      <c r="Q74" s="189">
        <v>86553.53</v>
      </c>
      <c r="R74" s="189">
        <v>61586.7</v>
      </c>
      <c r="S74" s="189">
        <v>25664.37</v>
      </c>
      <c r="T74" s="189">
        <v>6796.8</v>
      </c>
      <c r="U74" s="189">
        <v>0</v>
      </c>
      <c r="V74" s="189">
        <v>0</v>
      </c>
      <c r="W74" s="189">
        <v>0</v>
      </c>
      <c r="X74" s="189">
        <v>0</v>
      </c>
      <c r="Y74" s="189">
        <v>0</v>
      </c>
      <c r="Z74" s="189">
        <f t="shared" si="14"/>
        <v>12803.81</v>
      </c>
      <c r="AA74" s="189"/>
      <c r="AB74" s="189">
        <v>0</v>
      </c>
      <c r="AC74" s="189"/>
      <c r="AD74" s="189">
        <f t="shared" si="10"/>
        <v>16528.57</v>
      </c>
      <c r="AE74" s="189">
        <f t="shared" si="15"/>
        <v>58075.86</v>
      </c>
    </row>
    <row r="75" spans="1:31" x14ac:dyDescent="0.25">
      <c r="A75" s="174">
        <v>70108</v>
      </c>
      <c r="B75" s="176" t="s">
        <v>1050</v>
      </c>
      <c r="C75" s="177">
        <v>11</v>
      </c>
      <c r="E75" s="191">
        <f>VLOOKUP(A75,ПНР!$A$3:$G$284,7,0)</f>
        <v>7032.9</v>
      </c>
      <c r="F75" s="189">
        <f t="shared" si="11"/>
        <v>365262.8</v>
      </c>
      <c r="G75" s="189">
        <f t="shared" si="12"/>
        <v>839084.68</v>
      </c>
      <c r="H75" s="189">
        <v>156475.16</v>
      </c>
      <c r="I75" s="189">
        <f t="shared" si="13"/>
        <v>58011.56</v>
      </c>
      <c r="J75" s="189">
        <v>18065.39</v>
      </c>
      <c r="K75" s="189">
        <v>0</v>
      </c>
      <c r="L75" s="189">
        <v>304032</v>
      </c>
      <c r="M75" s="189">
        <v>15849.1</v>
      </c>
      <c r="N75" s="189">
        <v>168114.53</v>
      </c>
      <c r="O75" s="189">
        <v>29538.18</v>
      </c>
      <c r="P75" s="189">
        <v>0</v>
      </c>
      <c r="Q75" s="189">
        <v>0</v>
      </c>
      <c r="R75" s="189">
        <v>20528.899999999998</v>
      </c>
      <c r="S75" s="189">
        <v>8951.06</v>
      </c>
      <c r="T75" s="189">
        <v>2265.6</v>
      </c>
      <c r="U75" s="189">
        <v>0</v>
      </c>
      <c r="V75" s="189">
        <v>0</v>
      </c>
      <c r="W75" s="189">
        <v>0</v>
      </c>
      <c r="X75" s="189">
        <v>0</v>
      </c>
      <c r="Y75" s="189">
        <v>0</v>
      </c>
      <c r="Z75" s="189">
        <f t="shared" si="14"/>
        <v>4179.0200000000004</v>
      </c>
      <c r="AA75" s="189"/>
      <c r="AB75" s="189">
        <v>0</v>
      </c>
      <c r="AC75" s="189"/>
      <c r="AD75" s="189">
        <f t="shared" si="10"/>
        <v>5394.74</v>
      </c>
      <c r="AE75" s="189">
        <f t="shared" si="15"/>
        <v>18955.32</v>
      </c>
    </row>
    <row r="76" spans="1:31" x14ac:dyDescent="0.25">
      <c r="A76" s="174">
        <v>280071</v>
      </c>
      <c r="B76" s="176" t="s">
        <v>1050</v>
      </c>
      <c r="C76" s="177">
        <v>13</v>
      </c>
      <c r="D76" s="177">
        <v>1</v>
      </c>
      <c r="E76" s="191">
        <f>VLOOKUP(A76,ПНР!$A$3:$G$284,7,0)</f>
        <v>25984.599999999984</v>
      </c>
      <c r="F76" s="189">
        <f t="shared" si="11"/>
        <v>1349543.96</v>
      </c>
      <c r="G76" s="189">
        <f t="shared" si="12"/>
        <v>3100183.41</v>
      </c>
      <c r="H76" s="189">
        <v>509327.92</v>
      </c>
      <c r="I76" s="189">
        <f t="shared" si="13"/>
        <v>214336.52</v>
      </c>
      <c r="J76" s="189">
        <v>62193.45</v>
      </c>
      <c r="K76" s="189">
        <v>0</v>
      </c>
      <c r="L76" s="189">
        <v>1103091.2</v>
      </c>
      <c r="M76" s="189">
        <v>58657.17</v>
      </c>
      <c r="N76" s="189">
        <v>588400.85</v>
      </c>
      <c r="O76" s="189">
        <v>109135.32</v>
      </c>
      <c r="P76" s="189">
        <v>0</v>
      </c>
      <c r="Q76" s="189">
        <v>86553.53</v>
      </c>
      <c r="R76" s="189">
        <v>70619.839999999997</v>
      </c>
      <c r="S76" s="189">
        <v>33007.03</v>
      </c>
      <c r="T76" s="189">
        <v>6796.8</v>
      </c>
      <c r="U76" s="189">
        <v>0</v>
      </c>
      <c r="V76" s="189">
        <v>0</v>
      </c>
      <c r="W76" s="189">
        <v>0</v>
      </c>
      <c r="X76" s="189">
        <v>0</v>
      </c>
      <c r="Y76" s="189">
        <v>0</v>
      </c>
      <c r="Z76" s="189">
        <f t="shared" si="14"/>
        <v>15440.32</v>
      </c>
      <c r="AA76" s="189"/>
      <c r="AB76" s="189">
        <v>0</v>
      </c>
      <c r="AC76" s="189"/>
      <c r="AD76" s="189">
        <f t="shared" si="10"/>
        <v>19932.07</v>
      </c>
      <c r="AE76" s="189">
        <f t="shared" si="15"/>
        <v>70034.62</v>
      </c>
    </row>
    <row r="77" spans="1:31" x14ac:dyDescent="0.25">
      <c r="A77" s="174">
        <v>280055</v>
      </c>
      <c r="B77" s="176" t="s">
        <v>1050</v>
      </c>
      <c r="C77" s="177">
        <v>15</v>
      </c>
      <c r="E77" s="191">
        <f>VLOOKUP(A77,ПНР!$A$3:$G$284,7,0)</f>
        <v>14066.6</v>
      </c>
      <c r="F77" s="189">
        <f t="shared" si="11"/>
        <v>730567.14</v>
      </c>
      <c r="G77" s="189">
        <f t="shared" si="12"/>
        <v>1678264.81</v>
      </c>
      <c r="H77" s="189">
        <v>362602.5</v>
      </c>
      <c r="I77" s="189">
        <f t="shared" si="13"/>
        <v>116029.73</v>
      </c>
      <c r="J77" s="189">
        <v>35539.120000000003</v>
      </c>
      <c r="K77" s="189">
        <v>0</v>
      </c>
      <c r="L77" s="189">
        <v>629502.56000000006</v>
      </c>
      <c r="M77" s="189">
        <v>31698.239999999998</v>
      </c>
      <c r="N77" s="189">
        <v>336229.06</v>
      </c>
      <c r="O77" s="189">
        <v>59079.72</v>
      </c>
      <c r="P77" s="189">
        <v>0</v>
      </c>
      <c r="Q77" s="189">
        <v>0</v>
      </c>
      <c r="R77" s="189">
        <v>40354.19</v>
      </c>
      <c r="S77" s="189">
        <v>17902.12</v>
      </c>
      <c r="T77" s="189">
        <v>4531.2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  <c r="Z77" s="189">
        <f t="shared" si="14"/>
        <v>8358.52</v>
      </c>
      <c r="AA77" s="189"/>
      <c r="AB77" s="189">
        <v>0</v>
      </c>
      <c r="AC77" s="189"/>
      <c r="AD77" s="189">
        <f t="shared" si="10"/>
        <v>10790.1</v>
      </c>
      <c r="AE77" s="189">
        <f t="shared" si="15"/>
        <v>37912.800000000003</v>
      </c>
    </row>
    <row r="78" spans="1:31" x14ac:dyDescent="0.25">
      <c r="A78" s="174">
        <v>15687</v>
      </c>
      <c r="B78" s="176" t="s">
        <v>1050</v>
      </c>
      <c r="C78" s="177">
        <v>21</v>
      </c>
      <c r="D78" s="177">
        <v>3</v>
      </c>
      <c r="E78" s="191">
        <f>VLOOKUP(A78,ПНР!$A$3:$G$284,7,0)</f>
        <v>3570.5</v>
      </c>
      <c r="F78" s="189">
        <f t="shared" si="11"/>
        <v>185438.56</v>
      </c>
      <c r="G78" s="189">
        <f t="shared" si="12"/>
        <v>425990.97</v>
      </c>
      <c r="H78" s="189">
        <v>4201.04</v>
      </c>
      <c r="I78" s="189">
        <f t="shared" si="13"/>
        <v>29451.62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14996.1</v>
      </c>
      <c r="P78" s="189">
        <v>34972.550000000003</v>
      </c>
      <c r="Q78" s="189">
        <v>0</v>
      </c>
      <c r="R78" s="189">
        <v>22846.68</v>
      </c>
      <c r="S78" s="189">
        <v>5594.42</v>
      </c>
      <c r="T78" s="189">
        <v>1132.8</v>
      </c>
      <c r="U78" s="189">
        <v>0</v>
      </c>
      <c r="V78" s="189">
        <v>0</v>
      </c>
      <c r="W78" s="189">
        <v>0</v>
      </c>
      <c r="X78" s="189">
        <v>0</v>
      </c>
      <c r="Y78" s="189">
        <v>0</v>
      </c>
      <c r="Z78" s="189">
        <f t="shared" si="14"/>
        <v>2121.63</v>
      </c>
      <c r="AA78" s="189"/>
      <c r="AB78" s="189">
        <v>0</v>
      </c>
      <c r="AC78" s="189"/>
      <c r="AD78" s="189">
        <f t="shared" si="10"/>
        <v>2738.83</v>
      </c>
      <c r="AE78" s="189">
        <f t="shared" si="15"/>
        <v>9623.34</v>
      </c>
    </row>
    <row r="79" spans="1:31" x14ac:dyDescent="0.25">
      <c r="A79" s="174">
        <v>70086</v>
      </c>
      <c r="B79" s="176" t="s">
        <v>1050</v>
      </c>
      <c r="C79" s="177" t="s">
        <v>1052</v>
      </c>
      <c r="E79" s="191">
        <f>VLOOKUP(A79,ПНР!$A$3:$G$284,7,0)</f>
        <v>17686.099999999999</v>
      </c>
      <c r="F79" s="189">
        <f t="shared" si="11"/>
        <v>918550.58</v>
      </c>
      <c r="G79" s="189">
        <f t="shared" si="12"/>
        <v>2110101.9</v>
      </c>
      <c r="H79" s="189">
        <v>500978.66000000003</v>
      </c>
      <c r="I79" s="189">
        <f t="shared" si="13"/>
        <v>145885.53</v>
      </c>
      <c r="J79" s="189">
        <v>44423.9</v>
      </c>
      <c r="K79" s="189">
        <v>0</v>
      </c>
      <c r="L79" s="189">
        <v>789314.40000000014</v>
      </c>
      <c r="M79" s="189">
        <v>39572.720000000001</v>
      </c>
      <c r="N79" s="189">
        <v>420286.32</v>
      </c>
      <c r="O79" s="189">
        <v>74281.62</v>
      </c>
      <c r="P79" s="189">
        <v>0</v>
      </c>
      <c r="Q79" s="189">
        <v>0</v>
      </c>
      <c r="R79" s="189">
        <v>50442.740000000005</v>
      </c>
      <c r="S79" s="189">
        <v>22307.719999999998</v>
      </c>
      <c r="T79" s="189">
        <v>4531.2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f t="shared" si="14"/>
        <v>10509.27</v>
      </c>
      <c r="AA79" s="189"/>
      <c r="AB79" s="189">
        <v>0</v>
      </c>
      <c r="AC79" s="189"/>
      <c r="AD79" s="189">
        <f t="shared" si="10"/>
        <v>13566.52</v>
      </c>
      <c r="AE79" s="189">
        <f t="shared" si="15"/>
        <v>47668.21</v>
      </c>
    </row>
    <row r="80" spans="1:31" x14ac:dyDescent="0.25">
      <c r="A80" s="174">
        <v>15907</v>
      </c>
      <c r="B80" s="176" t="s">
        <v>1053</v>
      </c>
      <c r="C80" s="177">
        <v>37</v>
      </c>
      <c r="D80" s="177">
        <v>1</v>
      </c>
      <c r="E80" s="191">
        <f>VLOOKUP(A80,ПНР!$A$3:$G$284,7,0)</f>
        <v>2613</v>
      </c>
      <c r="F80" s="189">
        <f t="shared" si="11"/>
        <v>135709.54999999999</v>
      </c>
      <c r="G80" s="189">
        <f t="shared" si="12"/>
        <v>311753.09000000003</v>
      </c>
      <c r="H80" s="189">
        <v>92691.8</v>
      </c>
      <c r="I80" s="189">
        <f t="shared" si="13"/>
        <v>21553.59</v>
      </c>
      <c r="J80" s="189">
        <v>4181.08</v>
      </c>
      <c r="K80" s="189">
        <v>0</v>
      </c>
      <c r="L80" s="189">
        <v>44873.159999999996</v>
      </c>
      <c r="M80" s="189">
        <v>0</v>
      </c>
      <c r="N80" s="189">
        <v>0</v>
      </c>
      <c r="O80" s="189">
        <v>10974.6</v>
      </c>
      <c r="P80" s="189">
        <v>27578.37</v>
      </c>
      <c r="Q80" s="189">
        <v>0</v>
      </c>
      <c r="R80" s="189">
        <v>20239.18</v>
      </c>
      <c r="S80" s="189">
        <v>5034.97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f t="shared" si="14"/>
        <v>1552.67</v>
      </c>
      <c r="AA80" s="189"/>
      <c r="AB80" s="189">
        <v>0</v>
      </c>
      <c r="AC80" s="189"/>
      <c r="AD80" s="189">
        <f t="shared" si="10"/>
        <v>2004.36</v>
      </c>
      <c r="AE80" s="189">
        <f t="shared" si="15"/>
        <v>7042.65</v>
      </c>
    </row>
    <row r="81" spans="1:31" x14ac:dyDescent="0.25">
      <c r="A81" s="174">
        <v>15908</v>
      </c>
      <c r="B81" s="176" t="s">
        <v>1053</v>
      </c>
      <c r="C81" s="177">
        <v>37</v>
      </c>
      <c r="D81" s="177">
        <v>2</v>
      </c>
      <c r="E81" s="191">
        <f>VLOOKUP(A81,ПНР!$A$3:$G$284,7,0)</f>
        <v>2589.6</v>
      </c>
      <c r="F81" s="189">
        <f t="shared" si="11"/>
        <v>134494.24</v>
      </c>
      <c r="G81" s="189">
        <f t="shared" si="12"/>
        <v>308961.27</v>
      </c>
      <c r="H81" s="189">
        <v>32636.18</v>
      </c>
      <c r="I81" s="189">
        <f t="shared" si="13"/>
        <v>21360.57</v>
      </c>
      <c r="J81" s="189">
        <v>4181.08</v>
      </c>
      <c r="K81" s="189">
        <v>0</v>
      </c>
      <c r="L81" s="189">
        <v>44873.159999999996</v>
      </c>
      <c r="M81" s="189">
        <v>0</v>
      </c>
      <c r="N81" s="189">
        <v>0</v>
      </c>
      <c r="O81" s="189">
        <v>10876.32</v>
      </c>
      <c r="P81" s="189">
        <v>27426.5</v>
      </c>
      <c r="Q81" s="189">
        <v>0</v>
      </c>
      <c r="R81" s="189">
        <v>20239.18</v>
      </c>
      <c r="S81" s="189">
        <v>5034.97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f t="shared" si="14"/>
        <v>1538.77</v>
      </c>
      <c r="AA81" s="189"/>
      <c r="AB81" s="189">
        <v>0</v>
      </c>
      <c r="AC81" s="189"/>
      <c r="AD81" s="189">
        <f t="shared" si="10"/>
        <v>1986.41</v>
      </c>
      <c r="AE81" s="189">
        <f t="shared" si="15"/>
        <v>6979.58</v>
      </c>
    </row>
    <row r="82" spans="1:31" x14ac:dyDescent="0.25">
      <c r="A82" s="174">
        <v>15909</v>
      </c>
      <c r="B82" s="176" t="s">
        <v>1053</v>
      </c>
      <c r="C82" s="177">
        <v>39</v>
      </c>
      <c r="D82" s="177">
        <v>1</v>
      </c>
      <c r="E82" s="191">
        <f>VLOOKUP(A82,ПНР!$A$3:$G$284,7,0)</f>
        <v>2510.3999999999996</v>
      </c>
      <c r="F82" s="189">
        <f t="shared" si="11"/>
        <v>130380.89</v>
      </c>
      <c r="G82" s="189">
        <f t="shared" si="12"/>
        <v>299512.03000000003</v>
      </c>
      <c r="H82" s="189">
        <v>24775.37</v>
      </c>
      <c r="I82" s="189">
        <f t="shared" si="13"/>
        <v>20707.28</v>
      </c>
      <c r="J82" s="189">
        <v>0</v>
      </c>
      <c r="K82" s="189">
        <v>3465.86</v>
      </c>
      <c r="L82" s="189">
        <v>44873.159999999996</v>
      </c>
      <c r="M82" s="189">
        <v>0</v>
      </c>
      <c r="N82" s="189">
        <v>0</v>
      </c>
      <c r="O82" s="189">
        <v>10543.68</v>
      </c>
      <c r="P82" s="189">
        <v>26912.5</v>
      </c>
      <c r="Q82" s="189">
        <v>0</v>
      </c>
      <c r="R82" s="189">
        <v>20239.18</v>
      </c>
      <c r="S82" s="189">
        <v>4965.04</v>
      </c>
      <c r="T82" s="189">
        <v>0</v>
      </c>
      <c r="U82" s="189">
        <v>18172.89</v>
      </c>
      <c r="V82" s="189">
        <v>0</v>
      </c>
      <c r="W82" s="189">
        <v>57250.92</v>
      </c>
      <c r="X82" s="189">
        <v>0</v>
      </c>
      <c r="Y82" s="189">
        <v>0</v>
      </c>
      <c r="Z82" s="189">
        <f t="shared" si="14"/>
        <v>1491.71</v>
      </c>
      <c r="AA82" s="189"/>
      <c r="AB82" s="189">
        <v>0</v>
      </c>
      <c r="AC82" s="189"/>
      <c r="AD82" s="189">
        <f t="shared" si="10"/>
        <v>1925.66</v>
      </c>
      <c r="AE82" s="189">
        <f t="shared" si="15"/>
        <v>6766.12</v>
      </c>
    </row>
    <row r="83" spans="1:31" x14ac:dyDescent="0.25">
      <c r="A83" s="174">
        <v>15910</v>
      </c>
      <c r="B83" s="176" t="s">
        <v>1053</v>
      </c>
      <c r="C83" s="177">
        <v>39</v>
      </c>
      <c r="D83" s="177">
        <v>2</v>
      </c>
      <c r="E83" s="191">
        <f>VLOOKUP(A83,ПНР!$A$3:$G$284,7,0)</f>
        <v>2596</v>
      </c>
      <c r="F83" s="189">
        <f t="shared" si="11"/>
        <v>134826.63</v>
      </c>
      <c r="G83" s="189">
        <f t="shared" si="12"/>
        <v>309724.84000000003</v>
      </c>
      <c r="H83" s="189">
        <v>38370.289999999994</v>
      </c>
      <c r="I83" s="189">
        <f t="shared" si="13"/>
        <v>21413.360000000001</v>
      </c>
      <c r="J83" s="189">
        <v>0</v>
      </c>
      <c r="K83" s="189">
        <v>3584.03</v>
      </c>
      <c r="L83" s="189">
        <v>44873.159999999996</v>
      </c>
      <c r="M83" s="189">
        <v>0</v>
      </c>
      <c r="N83" s="189">
        <v>0</v>
      </c>
      <c r="O83" s="189">
        <v>10903.2</v>
      </c>
      <c r="P83" s="189">
        <v>27468.04</v>
      </c>
      <c r="Q83" s="189">
        <v>0</v>
      </c>
      <c r="R83" s="189">
        <v>20239.18</v>
      </c>
      <c r="S83" s="189">
        <v>5034.97</v>
      </c>
      <c r="T83" s="189">
        <v>0</v>
      </c>
      <c r="U83" s="189">
        <v>18172.89</v>
      </c>
      <c r="V83" s="189">
        <v>0</v>
      </c>
      <c r="W83" s="189">
        <v>57250.92</v>
      </c>
      <c r="X83" s="189">
        <v>0</v>
      </c>
      <c r="Y83" s="189">
        <v>0</v>
      </c>
      <c r="Z83" s="189">
        <f t="shared" si="14"/>
        <v>1542.57</v>
      </c>
      <c r="AA83" s="189"/>
      <c r="AB83" s="189">
        <v>0</v>
      </c>
      <c r="AC83" s="189"/>
      <c r="AD83" s="189">
        <f t="shared" si="10"/>
        <v>1991.32</v>
      </c>
      <c r="AE83" s="189">
        <f t="shared" si="15"/>
        <v>6996.83</v>
      </c>
    </row>
    <row r="84" spans="1:31" x14ac:dyDescent="0.25">
      <c r="A84" s="174">
        <v>11376</v>
      </c>
      <c r="B84" s="176" t="s">
        <v>1053</v>
      </c>
      <c r="C84" s="177">
        <v>59</v>
      </c>
      <c r="E84" s="191">
        <f>VLOOKUP(A84,ПНР!$A$3:$G$284,7,0)</f>
        <v>2238</v>
      </c>
      <c r="F84" s="189">
        <f t="shared" si="11"/>
        <v>116233.44</v>
      </c>
      <c r="G84" s="189">
        <f t="shared" si="12"/>
        <v>267012.40000000002</v>
      </c>
      <c r="H84" s="189">
        <v>29715.31</v>
      </c>
      <c r="I84" s="189">
        <f t="shared" si="13"/>
        <v>18460.36</v>
      </c>
      <c r="J84" s="189">
        <v>3979.8999999999996</v>
      </c>
      <c r="K84" s="189">
        <v>0</v>
      </c>
      <c r="L84" s="189">
        <v>30657</v>
      </c>
      <c r="M84" s="189">
        <v>0</v>
      </c>
      <c r="N84" s="189">
        <v>0</v>
      </c>
      <c r="O84" s="189">
        <v>9399.6</v>
      </c>
      <c r="P84" s="189">
        <v>23964.620000000003</v>
      </c>
      <c r="Q84" s="189">
        <v>0</v>
      </c>
      <c r="R84" s="189">
        <v>19858.400000000001</v>
      </c>
      <c r="S84" s="189">
        <v>4475.53</v>
      </c>
      <c r="T84" s="189">
        <v>0</v>
      </c>
      <c r="U84" s="189">
        <v>0</v>
      </c>
      <c r="V84" s="189">
        <v>0</v>
      </c>
      <c r="W84" s="189">
        <v>0</v>
      </c>
      <c r="X84" s="189">
        <v>0</v>
      </c>
      <c r="Y84" s="189">
        <v>0</v>
      </c>
      <c r="Z84" s="189">
        <f t="shared" si="14"/>
        <v>1329.84</v>
      </c>
      <c r="AA84" s="189"/>
      <c r="AB84" s="189">
        <v>0</v>
      </c>
      <c r="AC84" s="189"/>
      <c r="AD84" s="189">
        <f t="shared" si="10"/>
        <v>1716.71</v>
      </c>
      <c r="AE84" s="189">
        <f t="shared" si="15"/>
        <v>6031.94</v>
      </c>
    </row>
    <row r="85" spans="1:31" x14ac:dyDescent="0.25">
      <c r="A85" s="174">
        <v>68184</v>
      </c>
      <c r="B85" s="176" t="s">
        <v>1053</v>
      </c>
      <c r="C85" s="177">
        <v>61</v>
      </c>
      <c r="D85" s="177">
        <v>1</v>
      </c>
      <c r="E85" s="191">
        <f>VLOOKUP(A85,ПНР!$A$3:$G$284,7,0)</f>
        <v>8371.2000000000007</v>
      </c>
      <c r="F85" s="189">
        <f t="shared" si="11"/>
        <v>434769.15</v>
      </c>
      <c r="G85" s="189">
        <f t="shared" si="12"/>
        <v>998755.24</v>
      </c>
      <c r="H85" s="189">
        <v>145363.07</v>
      </c>
      <c r="I85" s="189">
        <f t="shared" si="13"/>
        <v>69050.66</v>
      </c>
      <c r="J85" s="189">
        <v>0</v>
      </c>
      <c r="K85" s="189">
        <v>11557.28</v>
      </c>
      <c r="L85" s="189">
        <v>286296.48</v>
      </c>
      <c r="M85" s="189">
        <v>16875.230000000003</v>
      </c>
      <c r="N85" s="189">
        <v>168114.53</v>
      </c>
      <c r="O85" s="189">
        <v>35159.040000000001</v>
      </c>
      <c r="P85" s="189">
        <v>0</v>
      </c>
      <c r="Q85" s="189">
        <v>0</v>
      </c>
      <c r="R85" s="189">
        <v>20317.82</v>
      </c>
      <c r="S85" s="189">
        <v>9510.5</v>
      </c>
      <c r="T85" s="189">
        <v>0</v>
      </c>
      <c r="U85" s="189">
        <v>0</v>
      </c>
      <c r="V85" s="189">
        <v>57733.079999999994</v>
      </c>
      <c r="W85" s="189">
        <v>0</v>
      </c>
      <c r="X85" s="189">
        <v>0</v>
      </c>
      <c r="Y85" s="189">
        <v>0</v>
      </c>
      <c r="Z85" s="189">
        <f t="shared" si="14"/>
        <v>4974.26</v>
      </c>
      <c r="AA85" s="189"/>
      <c r="AB85" s="189">
        <v>0</v>
      </c>
      <c r="AC85" s="189"/>
      <c r="AD85" s="189">
        <f t="shared" si="10"/>
        <v>6421.32</v>
      </c>
      <c r="AE85" s="189">
        <f t="shared" si="15"/>
        <v>22562.36</v>
      </c>
    </row>
    <row r="86" spans="1:31" x14ac:dyDescent="0.25">
      <c r="A86" s="174">
        <v>11368</v>
      </c>
      <c r="B86" s="176" t="s">
        <v>1053</v>
      </c>
      <c r="C86" s="177">
        <v>61</v>
      </c>
      <c r="D86" s="177">
        <v>2</v>
      </c>
      <c r="E86" s="191">
        <f>VLOOKUP(A86,ПНР!$A$3:$G$284,7,0)</f>
        <v>2211</v>
      </c>
      <c r="F86" s="189">
        <f t="shared" si="11"/>
        <v>114831.16</v>
      </c>
      <c r="G86" s="189">
        <f t="shared" si="12"/>
        <v>263791.07</v>
      </c>
      <c r="H86" s="189">
        <v>59640.119999999995</v>
      </c>
      <c r="I86" s="189">
        <f t="shared" si="13"/>
        <v>18237.650000000001</v>
      </c>
      <c r="J86" s="189">
        <v>3944.4100000000003</v>
      </c>
      <c r="K86" s="189">
        <v>0</v>
      </c>
      <c r="L86" s="189">
        <v>30657</v>
      </c>
      <c r="M86" s="189">
        <v>0</v>
      </c>
      <c r="N86" s="189">
        <v>0</v>
      </c>
      <c r="O86" s="189">
        <v>9286.2000000000007</v>
      </c>
      <c r="P86" s="189">
        <v>23789.39</v>
      </c>
      <c r="Q86" s="189">
        <v>0</v>
      </c>
      <c r="R86" s="189">
        <v>19659.739999999998</v>
      </c>
      <c r="S86" s="189">
        <v>4475.53</v>
      </c>
      <c r="T86" s="189">
        <v>0</v>
      </c>
      <c r="U86" s="189">
        <v>0</v>
      </c>
      <c r="V86" s="189">
        <v>0</v>
      </c>
      <c r="W86" s="189">
        <v>0</v>
      </c>
      <c r="X86" s="189">
        <v>0</v>
      </c>
      <c r="Y86" s="189">
        <v>0</v>
      </c>
      <c r="Z86" s="189">
        <f t="shared" si="14"/>
        <v>1313.8</v>
      </c>
      <c r="AA86" s="189"/>
      <c r="AB86" s="189">
        <v>0</v>
      </c>
      <c r="AC86" s="189"/>
      <c r="AD86" s="189">
        <f t="shared" si="10"/>
        <v>1696</v>
      </c>
      <c r="AE86" s="189">
        <f t="shared" si="15"/>
        <v>5959.17</v>
      </c>
    </row>
    <row r="87" spans="1:31" x14ac:dyDescent="0.25">
      <c r="A87" s="174">
        <v>11370</v>
      </c>
      <c r="B87" s="176" t="s">
        <v>1053</v>
      </c>
      <c r="C87" s="177">
        <v>61</v>
      </c>
      <c r="D87" s="177">
        <v>4</v>
      </c>
      <c r="E87" s="191">
        <f>VLOOKUP(A87,ПНР!$A$3:$G$284,7,0)</f>
        <v>3387.6</v>
      </c>
      <c r="F87" s="189">
        <f t="shared" si="11"/>
        <v>175939.41</v>
      </c>
      <c r="G87" s="189">
        <f t="shared" si="12"/>
        <v>404169.44</v>
      </c>
      <c r="H87" s="189">
        <v>8205.119999999999</v>
      </c>
      <c r="I87" s="189">
        <f t="shared" si="13"/>
        <v>27942.95</v>
      </c>
      <c r="J87" s="189">
        <v>0</v>
      </c>
      <c r="K87" s="189">
        <v>0</v>
      </c>
      <c r="L87" s="189">
        <v>0</v>
      </c>
      <c r="M87" s="189">
        <v>0</v>
      </c>
      <c r="N87" s="189">
        <v>0</v>
      </c>
      <c r="O87" s="189">
        <v>14227.92</v>
      </c>
      <c r="P87" s="189">
        <v>33785.520000000004</v>
      </c>
      <c r="Q87" s="189">
        <v>0</v>
      </c>
      <c r="R87" s="189">
        <v>23260.57</v>
      </c>
      <c r="S87" s="189">
        <v>5594.42</v>
      </c>
      <c r="T87" s="189">
        <v>0</v>
      </c>
      <c r="U87" s="189">
        <v>0</v>
      </c>
      <c r="V87" s="189">
        <v>0</v>
      </c>
      <c r="W87" s="189">
        <v>0</v>
      </c>
      <c r="X87" s="189">
        <v>0</v>
      </c>
      <c r="Y87" s="189">
        <v>0</v>
      </c>
      <c r="Z87" s="189">
        <f t="shared" si="14"/>
        <v>2012.95</v>
      </c>
      <c r="AA87" s="189"/>
      <c r="AB87" s="189">
        <v>0</v>
      </c>
      <c r="AC87" s="189"/>
      <c r="AD87" s="189">
        <f t="shared" si="10"/>
        <v>2598.5300000000002</v>
      </c>
      <c r="AE87" s="189">
        <f t="shared" si="15"/>
        <v>9130.3799999999992</v>
      </c>
    </row>
    <row r="88" spans="1:31" x14ac:dyDescent="0.25">
      <c r="A88" s="174">
        <v>11371</v>
      </c>
      <c r="B88" s="176" t="s">
        <v>1053</v>
      </c>
      <c r="C88" s="177">
        <v>61</v>
      </c>
      <c r="D88" s="177">
        <v>5</v>
      </c>
      <c r="E88" s="191">
        <f>VLOOKUP(A88,ПНР!$A$3:$G$284,7,0)</f>
        <v>3400.8</v>
      </c>
      <c r="F88" s="189">
        <f t="shared" si="11"/>
        <v>176624.97</v>
      </c>
      <c r="G88" s="189">
        <f t="shared" si="12"/>
        <v>405744.31</v>
      </c>
      <c r="H88" s="189">
        <v>21595.98</v>
      </c>
      <c r="I88" s="189">
        <f t="shared" si="13"/>
        <v>28051.83</v>
      </c>
      <c r="J88" s="189">
        <v>0</v>
      </c>
      <c r="K88" s="189">
        <v>0</v>
      </c>
      <c r="L88" s="189">
        <v>0</v>
      </c>
      <c r="M88" s="189">
        <v>0</v>
      </c>
      <c r="N88" s="189">
        <v>0</v>
      </c>
      <c r="O88" s="189">
        <v>14283.36</v>
      </c>
      <c r="P88" s="189">
        <v>33871.19</v>
      </c>
      <c r="Q88" s="189">
        <v>0</v>
      </c>
      <c r="R88" s="189">
        <v>22846.68</v>
      </c>
      <c r="S88" s="189">
        <v>5594.42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f t="shared" si="14"/>
        <v>2020.79</v>
      </c>
      <c r="AA88" s="189"/>
      <c r="AB88" s="189">
        <v>0</v>
      </c>
      <c r="AC88" s="189"/>
      <c r="AD88" s="189">
        <f t="shared" si="10"/>
        <v>2608.66</v>
      </c>
      <c r="AE88" s="189">
        <f t="shared" si="15"/>
        <v>9165.9599999999991</v>
      </c>
    </row>
    <row r="89" spans="1:31" x14ac:dyDescent="0.25">
      <c r="A89" s="174">
        <v>11372</v>
      </c>
      <c r="B89" s="176" t="s">
        <v>1053</v>
      </c>
      <c r="C89" s="177">
        <v>61</v>
      </c>
      <c r="D89" s="177">
        <v>6</v>
      </c>
      <c r="E89" s="191">
        <f>VLOOKUP(A89,ПНР!$A$3:$G$284,7,0)</f>
        <v>3401</v>
      </c>
      <c r="F89" s="189">
        <f t="shared" si="11"/>
        <v>176635.35</v>
      </c>
      <c r="G89" s="189">
        <f t="shared" si="12"/>
        <v>405768.18</v>
      </c>
      <c r="H89" s="189">
        <v>15632.280000000002</v>
      </c>
      <c r="I89" s="189">
        <f t="shared" si="13"/>
        <v>28053.48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14284.2</v>
      </c>
      <c r="P89" s="189">
        <v>33872.490000000005</v>
      </c>
      <c r="Q89" s="189">
        <v>0</v>
      </c>
      <c r="R89" s="189">
        <v>24502.240000000002</v>
      </c>
      <c r="S89" s="189">
        <v>5594.42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f t="shared" si="14"/>
        <v>2020.91</v>
      </c>
      <c r="AA89" s="189"/>
      <c r="AB89" s="189">
        <v>254353.95</v>
      </c>
      <c r="AC89" s="189"/>
      <c r="AD89" s="189">
        <f t="shared" si="10"/>
        <v>2608.81</v>
      </c>
      <c r="AE89" s="189">
        <f t="shared" si="15"/>
        <v>9166.5</v>
      </c>
    </row>
    <row r="90" spans="1:31" x14ac:dyDescent="0.25">
      <c r="A90" s="174">
        <v>11364</v>
      </c>
      <c r="B90" s="176" t="s">
        <v>1053</v>
      </c>
      <c r="C90" s="177">
        <v>63</v>
      </c>
      <c r="D90" s="177">
        <v>1</v>
      </c>
      <c r="E90" s="191">
        <f>VLOOKUP(A90,ПНР!$A$3:$G$284,7,0)</f>
        <v>2170.4</v>
      </c>
      <c r="F90" s="189">
        <f t="shared" si="11"/>
        <v>112722.54</v>
      </c>
      <c r="G90" s="189">
        <f t="shared" si="12"/>
        <v>258947.15</v>
      </c>
      <c r="H90" s="189">
        <v>72171.86</v>
      </c>
      <c r="I90" s="189">
        <f t="shared" si="13"/>
        <v>17902.759999999998</v>
      </c>
      <c r="J90" s="189">
        <v>3885.2400000000002</v>
      </c>
      <c r="K90" s="189">
        <v>0</v>
      </c>
      <c r="L90" s="189">
        <v>41386.800000000003</v>
      </c>
      <c r="M90" s="189">
        <v>0</v>
      </c>
      <c r="N90" s="189">
        <v>0</v>
      </c>
      <c r="O90" s="189">
        <v>9115.68</v>
      </c>
      <c r="P90" s="189">
        <v>23525.9</v>
      </c>
      <c r="Q90" s="189">
        <v>0</v>
      </c>
      <c r="R90" s="189">
        <v>19328.62</v>
      </c>
      <c r="S90" s="189">
        <v>4475.53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f t="shared" si="14"/>
        <v>1289.67</v>
      </c>
      <c r="AA90" s="189"/>
      <c r="AB90" s="189">
        <v>0</v>
      </c>
      <c r="AC90" s="189"/>
      <c r="AD90" s="189">
        <f t="shared" si="10"/>
        <v>1664.85</v>
      </c>
      <c r="AE90" s="189">
        <f t="shared" si="15"/>
        <v>5849.74</v>
      </c>
    </row>
    <row r="91" spans="1:31" x14ac:dyDescent="0.25">
      <c r="A91" s="174">
        <v>280215</v>
      </c>
      <c r="B91" s="176" t="s">
        <v>1053</v>
      </c>
      <c r="C91" s="177">
        <v>63</v>
      </c>
      <c r="D91" s="177">
        <v>2</v>
      </c>
      <c r="E91" s="191">
        <f>VLOOKUP(A91,ПНР!$A$3:$G$284,7,0)</f>
        <v>7413.6</v>
      </c>
      <c r="F91" s="189">
        <f t="shared" si="11"/>
        <v>385034.95</v>
      </c>
      <c r="G91" s="189">
        <f t="shared" si="12"/>
        <v>884505.43</v>
      </c>
      <c r="H91" s="189">
        <v>134429.29999999999</v>
      </c>
      <c r="I91" s="189">
        <f t="shared" si="13"/>
        <v>61151.81</v>
      </c>
      <c r="J91" s="189">
        <v>0</v>
      </c>
      <c r="K91" s="189">
        <v>0</v>
      </c>
      <c r="L91" s="189">
        <v>265891.19999999995</v>
      </c>
      <c r="M91" s="189">
        <v>16226.8</v>
      </c>
      <c r="N91" s="189">
        <v>232283.92</v>
      </c>
      <c r="O91" s="189">
        <v>31137.119999999999</v>
      </c>
      <c r="P91" s="189">
        <v>0</v>
      </c>
      <c r="Q91" s="189">
        <v>0</v>
      </c>
      <c r="R91" s="189">
        <v>20247.45</v>
      </c>
      <c r="S91" s="189">
        <v>9160.85</v>
      </c>
      <c r="T91" s="189">
        <v>0</v>
      </c>
      <c r="U91" s="189">
        <v>0</v>
      </c>
      <c r="V91" s="189">
        <v>0</v>
      </c>
      <c r="W91" s="189">
        <v>0</v>
      </c>
      <c r="X91" s="189">
        <v>0</v>
      </c>
      <c r="Y91" s="189">
        <v>0</v>
      </c>
      <c r="Z91" s="189">
        <f t="shared" si="14"/>
        <v>4405.24</v>
      </c>
      <c r="AA91" s="189"/>
      <c r="AB91" s="189">
        <v>0</v>
      </c>
      <c r="AC91" s="189"/>
      <c r="AD91" s="189">
        <f t="shared" si="10"/>
        <v>5686.77</v>
      </c>
      <c r="AE91" s="189">
        <f t="shared" si="15"/>
        <v>19981.400000000001</v>
      </c>
    </row>
    <row r="92" spans="1:31" x14ac:dyDescent="0.25">
      <c r="A92" s="174">
        <v>11366</v>
      </c>
      <c r="B92" s="176" t="s">
        <v>1053</v>
      </c>
      <c r="C92" s="177">
        <v>63</v>
      </c>
      <c r="D92" s="177">
        <v>3</v>
      </c>
      <c r="E92" s="191">
        <f>VLOOKUP(A92,ПНР!$A$3:$G$284,7,0)</f>
        <v>3381.2</v>
      </c>
      <c r="F92" s="189">
        <f t="shared" si="11"/>
        <v>175607.01</v>
      </c>
      <c r="G92" s="189">
        <f t="shared" si="12"/>
        <v>403405.87</v>
      </c>
      <c r="H92" s="189">
        <v>39030.520000000004</v>
      </c>
      <c r="I92" s="189">
        <f t="shared" si="13"/>
        <v>27890.16</v>
      </c>
      <c r="J92" s="189">
        <v>0</v>
      </c>
      <c r="K92" s="189">
        <v>0</v>
      </c>
      <c r="L92" s="189">
        <v>0</v>
      </c>
      <c r="M92" s="189">
        <v>0</v>
      </c>
      <c r="N92" s="189">
        <v>0</v>
      </c>
      <c r="O92" s="189">
        <v>14201.04</v>
      </c>
      <c r="P92" s="189">
        <v>33743.990000000005</v>
      </c>
      <c r="Q92" s="189">
        <v>0</v>
      </c>
      <c r="R92" s="189">
        <v>22846.68</v>
      </c>
      <c r="S92" s="189">
        <v>5594.42</v>
      </c>
      <c r="T92" s="189">
        <v>0</v>
      </c>
      <c r="U92" s="189">
        <v>0</v>
      </c>
      <c r="V92" s="189">
        <v>0</v>
      </c>
      <c r="W92" s="189">
        <v>0</v>
      </c>
      <c r="X92" s="189">
        <v>0</v>
      </c>
      <c r="Y92" s="189">
        <v>0</v>
      </c>
      <c r="Z92" s="189">
        <f t="shared" si="14"/>
        <v>2009.14</v>
      </c>
      <c r="AA92" s="189"/>
      <c r="AB92" s="189">
        <v>0</v>
      </c>
      <c r="AC92" s="189"/>
      <c r="AD92" s="189">
        <f t="shared" si="10"/>
        <v>2593.62</v>
      </c>
      <c r="AE92" s="189">
        <f t="shared" si="15"/>
        <v>9113.1299999999992</v>
      </c>
    </row>
    <row r="93" spans="1:31" x14ac:dyDescent="0.25">
      <c r="A93" s="174">
        <v>31544</v>
      </c>
      <c r="B93" s="176" t="s">
        <v>1053</v>
      </c>
      <c r="C93" s="177">
        <v>63</v>
      </c>
      <c r="E93" s="191">
        <f>VLOOKUP(A93,ПНР!$A$3:$G$284,7,0)</f>
        <v>16487</v>
      </c>
      <c r="F93" s="189">
        <f t="shared" si="11"/>
        <v>856273.76</v>
      </c>
      <c r="G93" s="189">
        <f t="shared" si="12"/>
        <v>1967039.08</v>
      </c>
      <c r="H93" s="189">
        <v>231498.62</v>
      </c>
      <c r="I93" s="189">
        <f t="shared" si="13"/>
        <v>135994.63</v>
      </c>
      <c r="J93" s="189">
        <v>35894.110000000008</v>
      </c>
      <c r="K93" s="189">
        <v>0</v>
      </c>
      <c r="L93" s="189">
        <v>618400.31999999995</v>
      </c>
      <c r="M93" s="189">
        <v>31755.1</v>
      </c>
      <c r="N93" s="189">
        <v>336229.06</v>
      </c>
      <c r="O93" s="189">
        <v>69245.399999999994</v>
      </c>
      <c r="P93" s="189">
        <v>0</v>
      </c>
      <c r="Q93" s="189">
        <v>86553.53</v>
      </c>
      <c r="R93" s="189">
        <v>40776.36</v>
      </c>
      <c r="S93" s="189">
        <v>17902.12</v>
      </c>
      <c r="T93" s="189">
        <v>0</v>
      </c>
      <c r="U93" s="189">
        <v>0</v>
      </c>
      <c r="V93" s="189">
        <v>87066.99</v>
      </c>
      <c r="W93" s="189">
        <v>0</v>
      </c>
      <c r="X93" s="189">
        <v>0</v>
      </c>
      <c r="Y93" s="189">
        <v>0</v>
      </c>
      <c r="Z93" s="189">
        <f t="shared" si="14"/>
        <v>9796.75</v>
      </c>
      <c r="AA93" s="189"/>
      <c r="AB93" s="189">
        <v>0</v>
      </c>
      <c r="AC93" s="189"/>
      <c r="AD93" s="189">
        <f t="shared" si="10"/>
        <v>12646.72</v>
      </c>
      <c r="AE93" s="189">
        <f t="shared" si="15"/>
        <v>44436.35</v>
      </c>
    </row>
    <row r="94" spans="1:31" x14ac:dyDescent="0.25">
      <c r="A94" s="174">
        <v>11361</v>
      </c>
      <c r="B94" s="176" t="s">
        <v>1053</v>
      </c>
      <c r="C94" s="177">
        <v>67</v>
      </c>
      <c r="D94" s="177">
        <v>1</v>
      </c>
      <c r="E94" s="191">
        <f>VLOOKUP(A94,ПНР!$A$3:$G$284,7,0)</f>
        <v>2173.9</v>
      </c>
      <c r="F94" s="189">
        <f t="shared" si="11"/>
        <v>112904.32000000001</v>
      </c>
      <c r="G94" s="189">
        <f t="shared" si="12"/>
        <v>259364.73</v>
      </c>
      <c r="H94" s="189">
        <v>32996.659999999996</v>
      </c>
      <c r="I94" s="189">
        <f t="shared" si="13"/>
        <v>17931.63</v>
      </c>
      <c r="J94" s="189">
        <v>3648.5899999999997</v>
      </c>
      <c r="K94" s="189">
        <v>0</v>
      </c>
      <c r="L94" s="189">
        <v>30657</v>
      </c>
      <c r="M94" s="189">
        <v>0</v>
      </c>
      <c r="N94" s="189">
        <v>0</v>
      </c>
      <c r="O94" s="189">
        <v>9130.3799999999992</v>
      </c>
      <c r="P94" s="189">
        <v>23401.11</v>
      </c>
      <c r="Q94" s="189">
        <v>0</v>
      </c>
      <c r="R94" s="189">
        <v>18004.18</v>
      </c>
      <c r="S94" s="189">
        <v>4405.6000000000004</v>
      </c>
      <c r="T94" s="189">
        <v>0</v>
      </c>
      <c r="U94" s="189">
        <v>0</v>
      </c>
      <c r="V94" s="189">
        <v>0</v>
      </c>
      <c r="W94" s="189">
        <v>0</v>
      </c>
      <c r="X94" s="189">
        <v>0</v>
      </c>
      <c r="Y94" s="189">
        <v>0</v>
      </c>
      <c r="Z94" s="189">
        <f t="shared" si="14"/>
        <v>1291.75</v>
      </c>
      <c r="AA94" s="189"/>
      <c r="AB94" s="189">
        <v>0</v>
      </c>
      <c r="AC94" s="189"/>
      <c r="AD94" s="189">
        <f t="shared" si="10"/>
        <v>1667.54</v>
      </c>
      <c r="AE94" s="189">
        <f t="shared" si="15"/>
        <v>5859.17</v>
      </c>
    </row>
    <row r="95" spans="1:31" x14ac:dyDescent="0.25">
      <c r="A95" s="174">
        <v>280214</v>
      </c>
      <c r="B95" s="176" t="s">
        <v>1053</v>
      </c>
      <c r="C95" s="177">
        <v>67</v>
      </c>
      <c r="D95" s="177">
        <v>2</v>
      </c>
      <c r="E95" s="191">
        <f>VLOOKUP(A95,ПНР!$A$3:$G$284,7,0)</f>
        <v>7389.9</v>
      </c>
      <c r="F95" s="189">
        <f t="shared" si="11"/>
        <v>383804.06</v>
      </c>
      <c r="G95" s="189">
        <f t="shared" si="12"/>
        <v>881677.81</v>
      </c>
      <c r="H95" s="189">
        <v>131496.52000000002</v>
      </c>
      <c r="I95" s="189">
        <f t="shared" si="13"/>
        <v>60956.31</v>
      </c>
      <c r="J95" s="189">
        <v>0</v>
      </c>
      <c r="K95" s="189">
        <v>0</v>
      </c>
      <c r="L95" s="189">
        <v>265891.19999999995</v>
      </c>
      <c r="M95" s="189">
        <v>16226.789999999999</v>
      </c>
      <c r="N95" s="189">
        <v>232283.92</v>
      </c>
      <c r="O95" s="189">
        <v>31037.58</v>
      </c>
      <c r="P95" s="189">
        <v>0</v>
      </c>
      <c r="Q95" s="189">
        <v>0</v>
      </c>
      <c r="R95" s="189">
        <v>20247.45</v>
      </c>
      <c r="S95" s="189">
        <v>9160.85</v>
      </c>
      <c r="T95" s="189">
        <v>0</v>
      </c>
      <c r="U95" s="189">
        <v>0</v>
      </c>
      <c r="V95" s="189">
        <v>0</v>
      </c>
      <c r="W95" s="189">
        <v>0</v>
      </c>
      <c r="X95" s="189">
        <v>0</v>
      </c>
      <c r="Y95" s="189">
        <v>0</v>
      </c>
      <c r="Z95" s="189">
        <f t="shared" si="14"/>
        <v>4391.16</v>
      </c>
      <c r="AA95" s="189"/>
      <c r="AB95" s="189">
        <v>0</v>
      </c>
      <c r="AC95" s="189"/>
      <c r="AD95" s="189">
        <f t="shared" si="10"/>
        <v>5668.59</v>
      </c>
      <c r="AE95" s="189">
        <f t="shared" si="15"/>
        <v>19917.52</v>
      </c>
    </row>
    <row r="96" spans="1:31" x14ac:dyDescent="0.25">
      <c r="A96" s="174">
        <v>11356</v>
      </c>
      <c r="B96" s="176" t="s">
        <v>1053</v>
      </c>
      <c r="C96" s="177">
        <v>67</v>
      </c>
      <c r="D96" s="177">
        <v>3</v>
      </c>
      <c r="E96" s="191">
        <f>VLOOKUP(A96,ПНР!$A$3:$G$284,7,0)</f>
        <v>2183.4999999999995</v>
      </c>
      <c r="F96" s="189">
        <f t="shared" si="11"/>
        <v>113402.91</v>
      </c>
      <c r="G96" s="189">
        <f t="shared" si="12"/>
        <v>260510.09</v>
      </c>
      <c r="H96" s="189">
        <v>76448.03</v>
      </c>
      <c r="I96" s="189">
        <f t="shared" si="13"/>
        <v>18010.810000000001</v>
      </c>
      <c r="J96" s="189">
        <v>3944.4100000000003</v>
      </c>
      <c r="K96" s="189">
        <v>0</v>
      </c>
      <c r="L96" s="189">
        <v>41386.800000000003</v>
      </c>
      <c r="M96" s="189">
        <v>0</v>
      </c>
      <c r="N96" s="189">
        <v>0</v>
      </c>
      <c r="O96" s="189">
        <v>9170.7000000000007</v>
      </c>
      <c r="P96" s="189">
        <v>23463.42</v>
      </c>
      <c r="Q96" s="189">
        <v>0</v>
      </c>
      <c r="R96" s="189">
        <v>19659.739999999998</v>
      </c>
      <c r="S96" s="189">
        <v>4405.6000000000004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f t="shared" si="14"/>
        <v>1297.46</v>
      </c>
      <c r="AA96" s="189"/>
      <c r="AB96" s="189">
        <v>0</v>
      </c>
      <c r="AC96" s="189"/>
      <c r="AD96" s="189">
        <f t="shared" si="10"/>
        <v>1674.9</v>
      </c>
      <c r="AE96" s="189">
        <f t="shared" si="15"/>
        <v>5885.05</v>
      </c>
    </row>
    <row r="97" spans="1:31" x14ac:dyDescent="0.25">
      <c r="A97" s="174">
        <v>280183</v>
      </c>
      <c r="B97" s="176" t="s">
        <v>1053</v>
      </c>
      <c r="C97" s="177">
        <v>67</v>
      </c>
      <c r="D97" s="177">
        <v>4</v>
      </c>
      <c r="E97" s="191">
        <f>VLOOKUP(A97,ПНР!$A$3:$G$284,7,0)</f>
        <v>7174.3</v>
      </c>
      <c r="F97" s="189">
        <f t="shared" si="11"/>
        <v>372606.59</v>
      </c>
      <c r="G97" s="189">
        <f t="shared" si="12"/>
        <v>855954.9</v>
      </c>
      <c r="H97" s="189">
        <v>139264.4</v>
      </c>
      <c r="I97" s="189">
        <f t="shared" si="13"/>
        <v>59177.919999999998</v>
      </c>
      <c r="J97" s="189">
        <v>0</v>
      </c>
      <c r="K97" s="189">
        <v>9904.84</v>
      </c>
      <c r="L97" s="189">
        <v>265891.19999999995</v>
      </c>
      <c r="M97" s="189">
        <v>15528.3</v>
      </c>
      <c r="N97" s="189">
        <v>232283.92</v>
      </c>
      <c r="O97" s="189">
        <v>30132.06</v>
      </c>
      <c r="P97" s="189">
        <v>0</v>
      </c>
      <c r="Q97" s="189">
        <v>0</v>
      </c>
      <c r="R97" s="189">
        <v>19121.68</v>
      </c>
      <c r="S97" s="189">
        <v>8741.27</v>
      </c>
      <c r="T97" s="189">
        <v>0</v>
      </c>
      <c r="U97" s="189">
        <v>0</v>
      </c>
      <c r="V97" s="189">
        <v>57733.079999999994</v>
      </c>
      <c r="W97" s="189">
        <v>0</v>
      </c>
      <c r="X97" s="189">
        <v>0</v>
      </c>
      <c r="Y97" s="189">
        <v>0</v>
      </c>
      <c r="Z97" s="189">
        <f t="shared" si="14"/>
        <v>4263.04</v>
      </c>
      <c r="AA97" s="189"/>
      <c r="AB97" s="189">
        <v>0</v>
      </c>
      <c r="AC97" s="189"/>
      <c r="AD97" s="189">
        <f t="shared" si="10"/>
        <v>5503.21</v>
      </c>
      <c r="AE97" s="189">
        <f t="shared" si="15"/>
        <v>19336.43</v>
      </c>
    </row>
    <row r="98" spans="1:31" x14ac:dyDescent="0.25">
      <c r="A98" s="174">
        <v>68097</v>
      </c>
      <c r="B98" s="176" t="s">
        <v>1053</v>
      </c>
      <c r="C98" s="177" t="s">
        <v>1059</v>
      </c>
      <c r="E98" s="191">
        <f>VLOOKUP(A98,ПНР!$A$3:$G$284,7,0)</f>
        <v>32853.199999999997</v>
      </c>
      <c r="F98" s="189">
        <f t="shared" si="11"/>
        <v>1706273.62</v>
      </c>
      <c r="G98" s="189">
        <f t="shared" si="12"/>
        <v>3919665.7</v>
      </c>
      <c r="H98" s="189">
        <v>780918.81000000017</v>
      </c>
      <c r="I98" s="189">
        <f t="shared" si="13"/>
        <v>270992.84000000003</v>
      </c>
      <c r="J98" s="189">
        <v>0</v>
      </c>
      <c r="K98" s="189">
        <v>0</v>
      </c>
      <c r="L98" s="189">
        <v>1315522.0800000003</v>
      </c>
      <c r="M98" s="189">
        <v>71327.81</v>
      </c>
      <c r="N98" s="189">
        <v>1045277.46</v>
      </c>
      <c r="O98" s="189">
        <v>137983.44</v>
      </c>
      <c r="P98" s="189">
        <v>0</v>
      </c>
      <c r="Q98" s="189">
        <v>0</v>
      </c>
      <c r="R98" s="189">
        <v>92380.06</v>
      </c>
      <c r="S98" s="189">
        <v>40209.839999999997</v>
      </c>
      <c r="T98" s="189">
        <v>0</v>
      </c>
      <c r="U98" s="189">
        <v>0</v>
      </c>
      <c r="V98" s="189">
        <v>0</v>
      </c>
      <c r="W98" s="189">
        <v>0</v>
      </c>
      <c r="X98" s="189">
        <v>0</v>
      </c>
      <c r="Y98" s="189">
        <v>0</v>
      </c>
      <c r="Z98" s="189">
        <f t="shared" si="14"/>
        <v>19521.72</v>
      </c>
      <c r="AA98" s="189"/>
      <c r="AB98" s="189">
        <v>0</v>
      </c>
      <c r="AC98" s="189"/>
      <c r="AD98" s="189">
        <f t="shared" si="10"/>
        <v>25200.78</v>
      </c>
      <c r="AE98" s="189">
        <f t="shared" si="15"/>
        <v>88547.12</v>
      </c>
    </row>
    <row r="99" spans="1:31" x14ac:dyDescent="0.25">
      <c r="A99" s="174">
        <v>15911</v>
      </c>
      <c r="B99" s="176" t="s">
        <v>1053</v>
      </c>
      <c r="C99" s="177" t="s">
        <v>1060</v>
      </c>
      <c r="D99" s="177">
        <v>1</v>
      </c>
      <c r="E99" s="191">
        <f>VLOOKUP(A99,ПНР!$A$3:$G$284,7,0)</f>
        <v>2526.6999999999994</v>
      </c>
      <c r="F99" s="189">
        <f t="shared" si="11"/>
        <v>131227.45000000001</v>
      </c>
      <c r="G99" s="189">
        <f t="shared" si="12"/>
        <v>301456.76</v>
      </c>
      <c r="H99" s="189">
        <v>71751.26999999999</v>
      </c>
      <c r="I99" s="189">
        <f t="shared" si="13"/>
        <v>20841.73</v>
      </c>
      <c r="J99" s="189">
        <v>4250.1000000000004</v>
      </c>
      <c r="K99" s="189">
        <v>0</v>
      </c>
      <c r="L99" s="189">
        <v>58335.240000000005</v>
      </c>
      <c r="M99" s="189">
        <v>0</v>
      </c>
      <c r="N99" s="189">
        <v>0</v>
      </c>
      <c r="O99" s="189">
        <v>10612.14</v>
      </c>
      <c r="P99" s="189">
        <v>26870.78</v>
      </c>
      <c r="Q99" s="189">
        <v>0</v>
      </c>
      <c r="R99" s="189">
        <v>20611.68</v>
      </c>
      <c r="S99" s="189">
        <v>4965.04</v>
      </c>
      <c r="T99" s="189">
        <v>0</v>
      </c>
      <c r="U99" s="189">
        <v>18172.89</v>
      </c>
      <c r="V99" s="189">
        <v>0</v>
      </c>
      <c r="W99" s="189">
        <v>0</v>
      </c>
      <c r="X99" s="189">
        <v>0</v>
      </c>
      <c r="Y99" s="189">
        <v>0</v>
      </c>
      <c r="Z99" s="189">
        <f t="shared" si="14"/>
        <v>1501.39</v>
      </c>
      <c r="AA99" s="189"/>
      <c r="AB99" s="189">
        <v>0</v>
      </c>
      <c r="AC99" s="189"/>
      <c r="AD99" s="189">
        <f t="shared" si="10"/>
        <v>1938.16</v>
      </c>
      <c r="AE99" s="189">
        <f t="shared" si="15"/>
        <v>6810.05</v>
      </c>
    </row>
    <row r="100" spans="1:31" x14ac:dyDescent="0.25">
      <c r="A100" s="174">
        <v>15912</v>
      </c>
      <c r="B100" s="176" t="s">
        <v>1053</v>
      </c>
      <c r="C100" s="177" t="s">
        <v>1060</v>
      </c>
      <c r="D100" s="177">
        <v>2</v>
      </c>
      <c r="E100" s="191">
        <f>VLOOKUP(A100,ПНР!$A$3:$G$284,7,0)</f>
        <v>2513.3999999999992</v>
      </c>
      <c r="F100" s="189">
        <f t="shared" si="11"/>
        <v>130536.69</v>
      </c>
      <c r="G100" s="189">
        <f t="shared" si="12"/>
        <v>299869.96000000002</v>
      </c>
      <c r="H100" s="189">
        <v>80482.810000000012</v>
      </c>
      <c r="I100" s="189">
        <f t="shared" si="13"/>
        <v>20732.03</v>
      </c>
      <c r="J100" s="189">
        <v>4222.49</v>
      </c>
      <c r="K100" s="189">
        <v>0</v>
      </c>
      <c r="L100" s="189">
        <v>58335.240000000005</v>
      </c>
      <c r="M100" s="189">
        <v>0</v>
      </c>
      <c r="N100" s="189">
        <v>0</v>
      </c>
      <c r="O100" s="189">
        <v>10556.28</v>
      </c>
      <c r="P100" s="189">
        <v>26436.43</v>
      </c>
      <c r="Q100" s="189">
        <v>0</v>
      </c>
      <c r="R100" s="189">
        <v>20462.68</v>
      </c>
      <c r="S100" s="189">
        <v>4895.1099999999997</v>
      </c>
      <c r="T100" s="189">
        <v>0</v>
      </c>
      <c r="U100" s="189">
        <v>0</v>
      </c>
      <c r="V100" s="189">
        <v>0</v>
      </c>
      <c r="W100" s="189">
        <v>0</v>
      </c>
      <c r="X100" s="189">
        <v>0</v>
      </c>
      <c r="Y100" s="189">
        <v>0</v>
      </c>
      <c r="Z100" s="189">
        <f t="shared" si="14"/>
        <v>1493.49</v>
      </c>
      <c r="AA100" s="189"/>
      <c r="AB100" s="189">
        <v>0</v>
      </c>
      <c r="AC100" s="189"/>
      <c r="AD100" s="189">
        <f t="shared" si="10"/>
        <v>1927.96</v>
      </c>
      <c r="AE100" s="189">
        <f t="shared" si="15"/>
        <v>6774.21</v>
      </c>
    </row>
    <row r="101" spans="1:31" x14ac:dyDescent="0.25">
      <c r="A101" s="174">
        <v>16990</v>
      </c>
      <c r="B101" s="176" t="s">
        <v>1061</v>
      </c>
      <c r="C101" s="177">
        <v>38</v>
      </c>
      <c r="D101" s="177">
        <v>1</v>
      </c>
      <c r="E101" s="191">
        <f>VLOOKUP(A101,ПНР!$A$3:$G$284,7,0)</f>
        <v>3257.9</v>
      </c>
      <c r="F101" s="189">
        <f t="shared" si="11"/>
        <v>169203.27</v>
      </c>
      <c r="G101" s="189">
        <f t="shared" si="12"/>
        <v>388695.13</v>
      </c>
      <c r="H101" s="189">
        <v>43520.2</v>
      </c>
      <c r="I101" s="189">
        <f t="shared" si="13"/>
        <v>26873.11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13683.18</v>
      </c>
      <c r="P101" s="189">
        <v>32058.77</v>
      </c>
      <c r="Q101" s="189">
        <v>0</v>
      </c>
      <c r="R101" s="189">
        <v>23260.57</v>
      </c>
      <c r="S101" s="189">
        <v>5244.77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f t="shared" si="14"/>
        <v>1935.88</v>
      </c>
      <c r="AA101" s="189"/>
      <c r="AB101" s="189">
        <v>254353.95</v>
      </c>
      <c r="AC101" s="189"/>
      <c r="AD101" s="189">
        <f t="shared" si="10"/>
        <v>2499.04</v>
      </c>
      <c r="AE101" s="189">
        <f t="shared" si="15"/>
        <v>8780.81</v>
      </c>
    </row>
    <row r="102" spans="1:31" x14ac:dyDescent="0.25">
      <c r="A102" s="174">
        <v>16993</v>
      </c>
      <c r="B102" s="176" t="s">
        <v>1061</v>
      </c>
      <c r="C102" s="177">
        <v>40</v>
      </c>
      <c r="D102" s="177">
        <v>1</v>
      </c>
      <c r="E102" s="191">
        <f>VLOOKUP(A102,ПНР!$A$3:$G$284,7,0)</f>
        <v>3450.2</v>
      </c>
      <c r="F102" s="189">
        <f t="shared" si="11"/>
        <v>179190.62</v>
      </c>
      <c r="G102" s="189">
        <f t="shared" si="12"/>
        <v>411638.15</v>
      </c>
      <c r="H102" s="189">
        <v>38199.11</v>
      </c>
      <c r="I102" s="189">
        <f t="shared" si="13"/>
        <v>28459.31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14490.84</v>
      </c>
      <c r="P102" s="189">
        <v>34191.800000000003</v>
      </c>
      <c r="Q102" s="189">
        <v>0</v>
      </c>
      <c r="R102" s="189">
        <v>22846.68</v>
      </c>
      <c r="S102" s="189">
        <v>5594.42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f t="shared" si="14"/>
        <v>2050.15</v>
      </c>
      <c r="AA102" s="189"/>
      <c r="AB102" s="189">
        <v>0</v>
      </c>
      <c r="AC102" s="189"/>
      <c r="AD102" s="189">
        <f t="shared" si="10"/>
        <v>2646.55</v>
      </c>
      <c r="AE102" s="189">
        <f t="shared" si="15"/>
        <v>9299.1</v>
      </c>
    </row>
    <row r="103" spans="1:31" x14ac:dyDescent="0.25">
      <c r="A103" s="174">
        <v>16996</v>
      </c>
      <c r="B103" s="176" t="s">
        <v>1061</v>
      </c>
      <c r="C103" s="177">
        <v>42</v>
      </c>
      <c r="D103" s="177">
        <v>1</v>
      </c>
      <c r="E103" s="191">
        <f>VLOOKUP(A103,ПНР!$A$3:$G$284,7,0)</f>
        <v>3433.2</v>
      </c>
      <c r="F103" s="189">
        <f t="shared" si="11"/>
        <v>178307.7</v>
      </c>
      <c r="G103" s="189">
        <f t="shared" si="12"/>
        <v>409609.91</v>
      </c>
      <c r="H103" s="189">
        <v>55103.760000000009</v>
      </c>
      <c r="I103" s="189">
        <f t="shared" si="13"/>
        <v>28319.09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14419.44</v>
      </c>
      <c r="P103" s="189">
        <v>33933.97</v>
      </c>
      <c r="Q103" s="189">
        <v>0</v>
      </c>
      <c r="R103" s="189">
        <v>22846.68</v>
      </c>
      <c r="S103" s="189">
        <v>5594.42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f t="shared" si="14"/>
        <v>2040.04</v>
      </c>
      <c r="AA103" s="189"/>
      <c r="AB103" s="189">
        <v>0</v>
      </c>
      <c r="AC103" s="189"/>
      <c r="AD103" s="189">
        <f t="shared" si="10"/>
        <v>2633.51</v>
      </c>
      <c r="AE103" s="189">
        <f t="shared" si="15"/>
        <v>9253.2800000000007</v>
      </c>
    </row>
    <row r="104" spans="1:31" x14ac:dyDescent="0.25">
      <c r="A104" s="174">
        <v>17001</v>
      </c>
      <c r="B104" s="176" t="s">
        <v>1061</v>
      </c>
      <c r="C104" s="177">
        <v>48</v>
      </c>
      <c r="D104" s="177">
        <v>2</v>
      </c>
      <c r="E104" s="191">
        <f>VLOOKUP(A104,ПНР!$A$3:$G$284,7,0)</f>
        <v>3469.7999999999997</v>
      </c>
      <c r="F104" s="189">
        <f t="shared" si="11"/>
        <v>180208.57</v>
      </c>
      <c r="G104" s="189">
        <f t="shared" si="12"/>
        <v>413976.6</v>
      </c>
      <c r="H104" s="189">
        <v>40270.700000000004</v>
      </c>
      <c r="I104" s="189">
        <f t="shared" si="13"/>
        <v>28620.99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14573.16</v>
      </c>
      <c r="P104" s="189">
        <v>34319</v>
      </c>
      <c r="Q104" s="189">
        <v>0</v>
      </c>
      <c r="R104" s="189">
        <v>23260.57</v>
      </c>
      <c r="S104" s="189">
        <v>5594.42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f t="shared" si="14"/>
        <v>2061.79</v>
      </c>
      <c r="AA104" s="189"/>
      <c r="AB104" s="189">
        <v>0</v>
      </c>
      <c r="AC104" s="189"/>
      <c r="AD104" s="189">
        <f t="shared" si="10"/>
        <v>2661.59</v>
      </c>
      <c r="AE104" s="189">
        <f t="shared" si="15"/>
        <v>9351.93</v>
      </c>
    </row>
    <row r="105" spans="1:31" x14ac:dyDescent="0.25">
      <c r="A105" s="174">
        <v>68125</v>
      </c>
      <c r="B105" s="176" t="s">
        <v>1061</v>
      </c>
      <c r="C105" s="177">
        <v>49</v>
      </c>
      <c r="D105" s="177">
        <v>1</v>
      </c>
      <c r="E105" s="191">
        <f>VLOOKUP(A105,ПНР!$A$3:$G$284,7,0)</f>
        <v>26034.400000000001</v>
      </c>
      <c r="F105" s="189">
        <f t="shared" si="11"/>
        <v>1352130.38</v>
      </c>
      <c r="G105" s="189">
        <f t="shared" si="12"/>
        <v>3106124.97</v>
      </c>
      <c r="H105" s="189">
        <v>571924.28</v>
      </c>
      <c r="I105" s="189">
        <f t="shared" si="13"/>
        <v>214747.3</v>
      </c>
      <c r="J105" s="189">
        <v>0</v>
      </c>
      <c r="K105" s="189">
        <v>0</v>
      </c>
      <c r="L105" s="189">
        <v>1023183.8400000001</v>
      </c>
      <c r="M105" s="189">
        <v>55799.5</v>
      </c>
      <c r="N105" s="189">
        <v>812993.54</v>
      </c>
      <c r="O105" s="189">
        <v>109344.48</v>
      </c>
      <c r="P105" s="189">
        <v>0</v>
      </c>
      <c r="Q105" s="189">
        <v>0</v>
      </c>
      <c r="R105" s="189">
        <v>71112.36</v>
      </c>
      <c r="S105" s="189">
        <v>31468.57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f t="shared" si="14"/>
        <v>15469.92</v>
      </c>
      <c r="AA105" s="189"/>
      <c r="AB105" s="189">
        <v>0</v>
      </c>
      <c r="AC105" s="189"/>
      <c r="AD105" s="189">
        <f t="shared" si="10"/>
        <v>19970.27</v>
      </c>
      <c r="AE105" s="189">
        <f t="shared" si="15"/>
        <v>70168.850000000006</v>
      </c>
    </row>
    <row r="106" spans="1:31" x14ac:dyDescent="0.25">
      <c r="A106" s="174">
        <v>68137</v>
      </c>
      <c r="B106" s="176" t="s">
        <v>1061</v>
      </c>
      <c r="C106" s="177">
        <v>49</v>
      </c>
      <c r="E106" s="191">
        <f>VLOOKUP(A106,ПНР!$A$3:$G$284,7,0)</f>
        <v>43366.2</v>
      </c>
      <c r="F106" s="189">
        <f t="shared" si="11"/>
        <v>2252279.9300000002</v>
      </c>
      <c r="G106" s="189">
        <f t="shared" si="12"/>
        <v>5173955.87</v>
      </c>
      <c r="H106" s="189">
        <v>1022903.6100000001</v>
      </c>
      <c r="I106" s="189">
        <f t="shared" si="13"/>
        <v>357710.35</v>
      </c>
      <c r="J106" s="189">
        <v>0</v>
      </c>
      <c r="K106" s="189">
        <v>0</v>
      </c>
      <c r="L106" s="189">
        <v>1754029.4400000006</v>
      </c>
      <c r="M106" s="189">
        <v>95749.9</v>
      </c>
      <c r="N106" s="189">
        <v>1393703.17</v>
      </c>
      <c r="O106" s="189">
        <v>182138.04</v>
      </c>
      <c r="P106" s="189">
        <v>0</v>
      </c>
      <c r="Q106" s="189">
        <v>86553.53</v>
      </c>
      <c r="R106" s="189">
        <v>118951.74</v>
      </c>
      <c r="S106" s="189">
        <v>53916.06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f t="shared" si="14"/>
        <v>25768.65</v>
      </c>
      <c r="AA106" s="189"/>
      <c r="AB106" s="189">
        <v>0</v>
      </c>
      <c r="AC106" s="189"/>
      <c r="AD106" s="189">
        <f t="shared" si="10"/>
        <v>33265.01</v>
      </c>
      <c r="AE106" s="189">
        <f t="shared" si="15"/>
        <v>116882.14</v>
      </c>
    </row>
    <row r="107" spans="1:31" x14ac:dyDescent="0.25">
      <c r="A107" s="174">
        <v>61053</v>
      </c>
      <c r="B107" s="176" t="s">
        <v>1061</v>
      </c>
      <c r="C107" s="177">
        <v>50</v>
      </c>
      <c r="D107" s="177">
        <v>3</v>
      </c>
      <c r="E107" s="191">
        <f>VLOOKUP(A107,ПНР!$A$3:$G$284,7,0)</f>
        <v>25528.400000000001</v>
      </c>
      <c r="F107" s="189">
        <f t="shared" si="11"/>
        <v>1325850.6200000001</v>
      </c>
      <c r="G107" s="189">
        <f t="shared" si="12"/>
        <v>3045754.87</v>
      </c>
      <c r="H107" s="189">
        <v>285831.72000000003</v>
      </c>
      <c r="I107" s="189">
        <f t="shared" si="13"/>
        <v>210573.51</v>
      </c>
      <c r="J107" s="189">
        <v>62193.45</v>
      </c>
      <c r="K107" s="189">
        <v>0</v>
      </c>
      <c r="L107" s="189">
        <v>1101629.48</v>
      </c>
      <c r="M107" s="189">
        <v>55799.520000000004</v>
      </c>
      <c r="N107" s="189">
        <v>588400.85</v>
      </c>
      <c r="O107" s="189">
        <v>107219.28</v>
      </c>
      <c r="P107" s="189">
        <v>0</v>
      </c>
      <c r="Q107" s="189">
        <v>86553.53</v>
      </c>
      <c r="R107" s="189">
        <v>70619.839999999997</v>
      </c>
      <c r="S107" s="189">
        <v>31468.57</v>
      </c>
      <c r="T107" s="189">
        <v>0</v>
      </c>
      <c r="U107" s="189">
        <v>0</v>
      </c>
      <c r="V107" s="189">
        <v>0</v>
      </c>
      <c r="W107" s="189">
        <v>0</v>
      </c>
      <c r="X107" s="189">
        <v>0</v>
      </c>
      <c r="Y107" s="189">
        <v>0</v>
      </c>
      <c r="Z107" s="189">
        <f t="shared" si="14"/>
        <v>15169.25</v>
      </c>
      <c r="AA107" s="189"/>
      <c r="AB107" s="189">
        <v>0</v>
      </c>
      <c r="AC107" s="189"/>
      <c r="AD107" s="189">
        <f t="shared" si="10"/>
        <v>19582.13</v>
      </c>
      <c r="AE107" s="189">
        <f t="shared" si="15"/>
        <v>68805.06</v>
      </c>
    </row>
    <row r="108" spans="1:31" x14ac:dyDescent="0.25">
      <c r="A108" s="174">
        <v>280058</v>
      </c>
      <c r="B108" s="176" t="s">
        <v>1061</v>
      </c>
      <c r="C108" s="177">
        <v>50</v>
      </c>
      <c r="E108" s="191">
        <f>VLOOKUP(A108,ПНР!$A$3:$G$284,7,0)</f>
        <v>52877.599999999999</v>
      </c>
      <c r="F108" s="189">
        <f t="shared" si="11"/>
        <v>2746266.85</v>
      </c>
      <c r="G108" s="189">
        <f t="shared" si="12"/>
        <v>6308746.6399999997</v>
      </c>
      <c r="H108" s="189">
        <v>569369.94000000006</v>
      </c>
      <c r="I108" s="189">
        <f t="shared" si="13"/>
        <v>436166.06</v>
      </c>
      <c r="J108" s="189">
        <v>131052.97</v>
      </c>
      <c r="K108" s="189">
        <v>0</v>
      </c>
      <c r="L108" s="189">
        <v>2201323.84</v>
      </c>
      <c r="M108" s="189">
        <v>112838.99999999999</v>
      </c>
      <c r="N108" s="189">
        <v>1092744.32</v>
      </c>
      <c r="O108" s="189">
        <v>222085.92</v>
      </c>
      <c r="P108" s="189">
        <v>0</v>
      </c>
      <c r="Q108" s="189">
        <v>86553.53</v>
      </c>
      <c r="R108" s="189">
        <v>145213.00999999998</v>
      </c>
      <c r="S108" s="189">
        <v>63496.57</v>
      </c>
      <c r="T108" s="189">
        <v>0</v>
      </c>
      <c r="U108" s="189">
        <v>0</v>
      </c>
      <c r="V108" s="189">
        <v>0</v>
      </c>
      <c r="W108" s="189">
        <v>0</v>
      </c>
      <c r="X108" s="189">
        <v>0</v>
      </c>
      <c r="Y108" s="189">
        <v>0</v>
      </c>
      <c r="Z108" s="189">
        <f t="shared" si="14"/>
        <v>31420.43</v>
      </c>
      <c r="AA108" s="189"/>
      <c r="AB108" s="189">
        <v>0</v>
      </c>
      <c r="AC108" s="189"/>
      <c r="AD108" s="189">
        <f t="shared" si="10"/>
        <v>40560.94</v>
      </c>
      <c r="AE108" s="189">
        <f t="shared" si="15"/>
        <v>142517.6</v>
      </c>
    </row>
    <row r="109" spans="1:31" x14ac:dyDescent="0.25">
      <c r="A109" s="174">
        <v>61052</v>
      </c>
      <c r="B109" s="176" t="s">
        <v>1061</v>
      </c>
      <c r="C109" s="177">
        <v>52</v>
      </c>
      <c r="D109" s="177">
        <v>2</v>
      </c>
      <c r="E109" s="191">
        <f>VLOOKUP(A109,ПНР!$A$3:$G$284,7,0)</f>
        <v>18283.5</v>
      </c>
      <c r="F109" s="189">
        <f t="shared" si="11"/>
        <v>949577.32</v>
      </c>
      <c r="G109" s="189">
        <f t="shared" si="12"/>
        <v>2181376.79</v>
      </c>
      <c r="H109" s="189">
        <v>293762.62</v>
      </c>
      <c r="I109" s="189">
        <f t="shared" si="13"/>
        <v>150813.24</v>
      </c>
      <c r="J109" s="189">
        <v>45163.47</v>
      </c>
      <c r="K109" s="189">
        <v>0</v>
      </c>
      <c r="L109" s="189">
        <v>786878.20000000019</v>
      </c>
      <c r="M109" s="189">
        <v>37470.42</v>
      </c>
      <c r="N109" s="189">
        <v>420286.32</v>
      </c>
      <c r="O109" s="189">
        <v>76790.7</v>
      </c>
      <c r="P109" s="189">
        <v>0</v>
      </c>
      <c r="Q109" s="189">
        <v>0</v>
      </c>
      <c r="R109" s="189">
        <v>51322.26</v>
      </c>
      <c r="S109" s="189">
        <v>21118.91</v>
      </c>
      <c r="T109" s="189">
        <v>0</v>
      </c>
      <c r="U109" s="189">
        <v>0</v>
      </c>
      <c r="V109" s="189">
        <v>0</v>
      </c>
      <c r="W109" s="189">
        <v>0</v>
      </c>
      <c r="X109" s="189">
        <v>0</v>
      </c>
      <c r="Y109" s="189">
        <v>0</v>
      </c>
      <c r="Z109" s="189">
        <f t="shared" si="14"/>
        <v>10864.25</v>
      </c>
      <c r="AA109" s="189"/>
      <c r="AB109" s="189">
        <v>0</v>
      </c>
      <c r="AC109" s="189"/>
      <c r="AD109" s="189">
        <f t="shared" si="10"/>
        <v>14024.77</v>
      </c>
      <c r="AE109" s="189">
        <f t="shared" si="15"/>
        <v>49278.34</v>
      </c>
    </row>
    <row r="110" spans="1:31" x14ac:dyDescent="0.25">
      <c r="A110" s="174">
        <v>17011</v>
      </c>
      <c r="B110" s="176" t="s">
        <v>1061</v>
      </c>
      <c r="C110" s="177">
        <v>53</v>
      </c>
      <c r="D110" s="177">
        <v>1</v>
      </c>
      <c r="E110" s="191">
        <f>VLOOKUP(A110,ПНР!$A$3:$G$284,7,0)</f>
        <v>2590.1</v>
      </c>
      <c r="F110" s="189">
        <f t="shared" si="11"/>
        <v>134520.21</v>
      </c>
      <c r="G110" s="189">
        <f t="shared" si="12"/>
        <v>309020.92</v>
      </c>
      <c r="H110" s="189">
        <v>128652.54999999999</v>
      </c>
      <c r="I110" s="189">
        <f t="shared" si="13"/>
        <v>21364.69</v>
      </c>
      <c r="J110" s="189">
        <v>4181.08</v>
      </c>
      <c r="K110" s="189">
        <v>0</v>
      </c>
      <c r="L110" s="189">
        <v>43211.28</v>
      </c>
      <c r="M110" s="189">
        <v>0</v>
      </c>
      <c r="N110" s="189">
        <v>0</v>
      </c>
      <c r="O110" s="189">
        <v>10878.42</v>
      </c>
      <c r="P110" s="189">
        <v>27282.25</v>
      </c>
      <c r="Q110" s="189">
        <v>0</v>
      </c>
      <c r="R110" s="189">
        <v>20239.18</v>
      </c>
      <c r="S110" s="189">
        <v>5034.97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f t="shared" si="14"/>
        <v>1539.06</v>
      </c>
      <c r="AA110" s="189"/>
      <c r="AB110" s="189">
        <v>0</v>
      </c>
      <c r="AC110" s="189"/>
      <c r="AD110" s="189">
        <f t="shared" si="10"/>
        <v>1986.79</v>
      </c>
      <c r="AE110" s="189">
        <f t="shared" si="15"/>
        <v>6980.93</v>
      </c>
    </row>
    <row r="111" spans="1:31" x14ac:dyDescent="0.25">
      <c r="A111" s="174">
        <v>17012</v>
      </c>
      <c r="B111" s="176" t="s">
        <v>1061</v>
      </c>
      <c r="C111" s="177">
        <v>53</v>
      </c>
      <c r="D111" s="177">
        <v>2</v>
      </c>
      <c r="E111" s="191">
        <f>VLOOKUP(A111,ПНР!$A$3:$G$284,7,0)</f>
        <v>2583.6</v>
      </c>
      <c r="F111" s="189">
        <f t="shared" si="11"/>
        <v>134182.62</v>
      </c>
      <c r="G111" s="189">
        <f t="shared" si="12"/>
        <v>308245.42</v>
      </c>
      <c r="H111" s="189">
        <v>90427.810000000012</v>
      </c>
      <c r="I111" s="189">
        <f t="shared" si="13"/>
        <v>21311.08</v>
      </c>
      <c r="J111" s="189">
        <v>4181.08</v>
      </c>
      <c r="K111" s="189">
        <v>0</v>
      </c>
      <c r="L111" s="189">
        <v>43211.28</v>
      </c>
      <c r="M111" s="189">
        <v>0</v>
      </c>
      <c r="N111" s="189">
        <v>0</v>
      </c>
      <c r="O111" s="189">
        <v>10851.12</v>
      </c>
      <c r="P111" s="189">
        <v>27240.06</v>
      </c>
      <c r="Q111" s="189">
        <v>0</v>
      </c>
      <c r="R111" s="189">
        <v>20239.18</v>
      </c>
      <c r="S111" s="189">
        <v>5034.97</v>
      </c>
      <c r="T111" s="189">
        <v>0</v>
      </c>
      <c r="U111" s="189">
        <v>0</v>
      </c>
      <c r="V111" s="189">
        <v>0</v>
      </c>
      <c r="W111" s="189">
        <v>0</v>
      </c>
      <c r="X111" s="189">
        <v>0</v>
      </c>
      <c r="Y111" s="189">
        <v>0</v>
      </c>
      <c r="Z111" s="189">
        <f t="shared" si="14"/>
        <v>1535.2</v>
      </c>
      <c r="AA111" s="189"/>
      <c r="AB111" s="189">
        <v>0</v>
      </c>
      <c r="AC111" s="189"/>
      <c r="AD111" s="189">
        <f t="shared" si="10"/>
        <v>1981.81</v>
      </c>
      <c r="AE111" s="189">
        <f t="shared" si="15"/>
        <v>6963.41</v>
      </c>
    </row>
    <row r="112" spans="1:31" x14ac:dyDescent="0.25">
      <c r="A112" s="174">
        <v>17013</v>
      </c>
      <c r="B112" s="176" t="s">
        <v>1061</v>
      </c>
      <c r="C112" s="177">
        <v>53</v>
      </c>
      <c r="D112" s="177">
        <v>3</v>
      </c>
      <c r="E112" s="191">
        <f>VLOOKUP(A112,ПНР!$A$3:$G$284,7,0)</f>
        <v>2555.3999999999996</v>
      </c>
      <c r="F112" s="189">
        <f t="shared" si="11"/>
        <v>132718.01999999999</v>
      </c>
      <c r="G112" s="189">
        <f t="shared" si="12"/>
        <v>304880.92</v>
      </c>
      <c r="H112" s="189">
        <v>93342.780000000013</v>
      </c>
      <c r="I112" s="189">
        <f t="shared" si="13"/>
        <v>21078.47</v>
      </c>
      <c r="J112" s="189">
        <v>4181.08</v>
      </c>
      <c r="K112" s="189">
        <v>0</v>
      </c>
      <c r="L112" s="189">
        <v>43211.28</v>
      </c>
      <c r="M112" s="189">
        <v>0</v>
      </c>
      <c r="N112" s="189">
        <v>0</v>
      </c>
      <c r="O112" s="189">
        <v>10732.68</v>
      </c>
      <c r="P112" s="189">
        <v>27204.55</v>
      </c>
      <c r="Q112" s="189">
        <v>0</v>
      </c>
      <c r="R112" s="189">
        <v>20239.18</v>
      </c>
      <c r="S112" s="189">
        <v>4965.04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f t="shared" si="14"/>
        <v>1518.45</v>
      </c>
      <c r="AA112" s="189"/>
      <c r="AB112" s="189">
        <v>0</v>
      </c>
      <c r="AC112" s="189"/>
      <c r="AD112" s="189">
        <f t="shared" si="10"/>
        <v>1960.18</v>
      </c>
      <c r="AE112" s="189">
        <f t="shared" si="15"/>
        <v>6887.41</v>
      </c>
    </row>
    <row r="113" spans="1:31" x14ac:dyDescent="0.25">
      <c r="A113" s="174">
        <v>70007</v>
      </c>
      <c r="B113" s="176" t="s">
        <v>1061</v>
      </c>
      <c r="C113" s="177">
        <v>53</v>
      </c>
      <c r="D113" s="177">
        <v>4</v>
      </c>
      <c r="E113" s="191">
        <f>VLOOKUP(A113,ПНР!$A$3:$G$284,7,0)</f>
        <v>7413.0000000000018</v>
      </c>
      <c r="F113" s="189">
        <f t="shared" si="11"/>
        <v>385003.78</v>
      </c>
      <c r="G113" s="189">
        <f t="shared" si="12"/>
        <v>884433.84</v>
      </c>
      <c r="H113" s="189">
        <v>189560.82</v>
      </c>
      <c r="I113" s="189">
        <f t="shared" si="13"/>
        <v>61146.86</v>
      </c>
      <c r="J113" s="189">
        <v>17769.560000000001</v>
      </c>
      <c r="K113" s="189">
        <v>0</v>
      </c>
      <c r="L113" s="189">
        <v>314751.28000000003</v>
      </c>
      <c r="M113" s="189">
        <v>16768.27</v>
      </c>
      <c r="N113" s="189">
        <v>168114.53</v>
      </c>
      <c r="O113" s="189">
        <v>31134.6</v>
      </c>
      <c r="P113" s="189">
        <v>0</v>
      </c>
      <c r="Q113" s="189">
        <v>86553.53</v>
      </c>
      <c r="R113" s="189">
        <v>20177.099999999999</v>
      </c>
      <c r="S113" s="189">
        <v>9440.57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f t="shared" si="14"/>
        <v>4404.88</v>
      </c>
      <c r="AA113" s="189"/>
      <c r="AB113" s="189">
        <v>0</v>
      </c>
      <c r="AC113" s="189"/>
      <c r="AD113" s="189">
        <f t="shared" si="10"/>
        <v>5686.31</v>
      </c>
      <c r="AE113" s="189">
        <f t="shared" si="15"/>
        <v>19979.78</v>
      </c>
    </row>
    <row r="114" spans="1:31" x14ac:dyDescent="0.25">
      <c r="A114" s="174">
        <v>17017</v>
      </c>
      <c r="B114" s="176" t="s">
        <v>1061</v>
      </c>
      <c r="C114" s="177">
        <v>55</v>
      </c>
      <c r="D114" s="177">
        <v>1</v>
      </c>
      <c r="E114" s="191">
        <f>VLOOKUP(A114,ПНР!$A$3:$G$284,7,0)</f>
        <v>2527.9999999999995</v>
      </c>
      <c r="F114" s="189">
        <f t="shared" si="11"/>
        <v>131294.96</v>
      </c>
      <c r="G114" s="189">
        <f t="shared" si="12"/>
        <v>301611.86</v>
      </c>
      <c r="H114" s="189">
        <v>76257.97</v>
      </c>
      <c r="I114" s="189">
        <f t="shared" si="13"/>
        <v>20852.46</v>
      </c>
      <c r="J114" s="189">
        <v>4250.1000000000004</v>
      </c>
      <c r="K114" s="189">
        <v>0</v>
      </c>
      <c r="L114" s="189">
        <v>43211.28</v>
      </c>
      <c r="M114" s="189">
        <v>0</v>
      </c>
      <c r="N114" s="189">
        <v>0</v>
      </c>
      <c r="O114" s="189">
        <v>10617.6</v>
      </c>
      <c r="P114" s="189">
        <v>26879.22</v>
      </c>
      <c r="Q114" s="189">
        <v>0</v>
      </c>
      <c r="R114" s="189">
        <v>20611.68</v>
      </c>
      <c r="S114" s="189">
        <v>4965.04</v>
      </c>
      <c r="T114" s="189">
        <v>0</v>
      </c>
      <c r="U114" s="189">
        <v>0</v>
      </c>
      <c r="V114" s="189">
        <v>0</v>
      </c>
      <c r="W114" s="189">
        <v>0</v>
      </c>
      <c r="X114" s="189">
        <v>0</v>
      </c>
      <c r="Y114" s="189">
        <v>0</v>
      </c>
      <c r="Z114" s="189">
        <f t="shared" si="14"/>
        <v>1502.16</v>
      </c>
      <c r="AA114" s="189"/>
      <c r="AB114" s="189">
        <v>0</v>
      </c>
      <c r="AC114" s="189"/>
      <c r="AD114" s="189">
        <f t="shared" si="10"/>
        <v>1939.16</v>
      </c>
      <c r="AE114" s="189">
        <f t="shared" si="15"/>
        <v>6813.56</v>
      </c>
    </row>
    <row r="115" spans="1:31" x14ac:dyDescent="0.25">
      <c r="A115" s="174">
        <v>68167</v>
      </c>
      <c r="B115" s="176" t="s">
        <v>1061</v>
      </c>
      <c r="C115" s="177">
        <v>57</v>
      </c>
      <c r="D115" s="177">
        <v>1</v>
      </c>
      <c r="E115" s="191">
        <f>VLOOKUP(A115,ПНР!$A$3:$G$284,7,0)</f>
        <v>11418.70000000001</v>
      </c>
      <c r="F115" s="189">
        <f t="shared" si="11"/>
        <v>593045.02</v>
      </c>
      <c r="G115" s="189">
        <f t="shared" si="12"/>
        <v>1362347.86</v>
      </c>
      <c r="H115" s="189">
        <v>218180.97999999995</v>
      </c>
      <c r="I115" s="189">
        <f t="shared" si="13"/>
        <v>94188.26</v>
      </c>
      <c r="J115" s="189">
        <v>0</v>
      </c>
      <c r="K115" s="189">
        <v>0</v>
      </c>
      <c r="L115" s="189">
        <v>438507.36</v>
      </c>
      <c r="M115" s="189">
        <v>25070.53</v>
      </c>
      <c r="N115" s="189">
        <v>348425.82</v>
      </c>
      <c r="O115" s="189">
        <v>47958.54</v>
      </c>
      <c r="P115" s="189">
        <v>0</v>
      </c>
      <c r="Q115" s="189">
        <v>0</v>
      </c>
      <c r="R115" s="189">
        <v>30687.809999999998</v>
      </c>
      <c r="S115" s="189">
        <v>14125.89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f t="shared" si="14"/>
        <v>6785.11</v>
      </c>
      <c r="AA115" s="189"/>
      <c r="AB115" s="189">
        <v>0</v>
      </c>
      <c r="AC115" s="189"/>
      <c r="AD115" s="189">
        <f t="shared" si="10"/>
        <v>8758.9699999999993</v>
      </c>
      <c r="AE115" s="189">
        <f t="shared" si="15"/>
        <v>30776.09</v>
      </c>
    </row>
    <row r="116" spans="1:31" x14ac:dyDescent="0.25">
      <c r="A116" s="174">
        <v>70008</v>
      </c>
      <c r="B116" s="176" t="s">
        <v>1061</v>
      </c>
      <c r="C116" s="177">
        <v>57</v>
      </c>
      <c r="D116" s="177">
        <v>2</v>
      </c>
      <c r="E116" s="191">
        <f>VLOOKUP(A116,ПНР!$A$3:$G$284,7,0)</f>
        <v>14473.4</v>
      </c>
      <c r="F116" s="189">
        <f t="shared" si="11"/>
        <v>751694.83</v>
      </c>
      <c r="G116" s="189">
        <f t="shared" si="12"/>
        <v>1726799.51</v>
      </c>
      <c r="H116" s="189">
        <v>305515.09999999998</v>
      </c>
      <c r="I116" s="189">
        <f t="shared" si="13"/>
        <v>119385.26</v>
      </c>
      <c r="J116" s="189">
        <v>35539.120000000003</v>
      </c>
      <c r="K116" s="189">
        <v>0</v>
      </c>
      <c r="L116" s="189">
        <v>627797.22000000009</v>
      </c>
      <c r="M116" s="189">
        <v>30999.73</v>
      </c>
      <c r="N116" s="189">
        <v>336229.06</v>
      </c>
      <c r="O116" s="189">
        <v>60788.28</v>
      </c>
      <c r="P116" s="189">
        <v>0</v>
      </c>
      <c r="Q116" s="189">
        <v>0</v>
      </c>
      <c r="R116" s="189">
        <v>40354.19</v>
      </c>
      <c r="S116" s="189">
        <v>17482.539999999997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f t="shared" si="14"/>
        <v>8600.25</v>
      </c>
      <c r="AA116" s="189"/>
      <c r="AB116" s="189">
        <v>0</v>
      </c>
      <c r="AC116" s="189"/>
      <c r="AD116" s="189">
        <f t="shared" si="10"/>
        <v>11102.14</v>
      </c>
      <c r="AE116" s="189">
        <f t="shared" si="15"/>
        <v>39009.230000000003</v>
      </c>
    </row>
    <row r="117" spans="1:31" x14ac:dyDescent="0.25">
      <c r="A117" s="174">
        <v>68172</v>
      </c>
      <c r="B117" s="176" t="s">
        <v>1061</v>
      </c>
      <c r="C117" s="177">
        <v>57</v>
      </c>
      <c r="E117" s="191">
        <f>VLOOKUP(A117,ПНР!$A$3:$G$284,7,0)</f>
        <v>25291.7</v>
      </c>
      <c r="F117" s="189">
        <f t="shared" si="11"/>
        <v>1313557.29</v>
      </c>
      <c r="G117" s="189">
        <f t="shared" si="12"/>
        <v>3017514.55</v>
      </c>
      <c r="H117" s="189">
        <v>633365.53</v>
      </c>
      <c r="I117" s="189">
        <f t="shared" si="13"/>
        <v>208621.06</v>
      </c>
      <c r="J117" s="189">
        <v>0</v>
      </c>
      <c r="K117" s="189">
        <v>0</v>
      </c>
      <c r="L117" s="189">
        <v>1023183.8400000001</v>
      </c>
      <c r="M117" s="189">
        <v>54559.519999999997</v>
      </c>
      <c r="N117" s="189">
        <v>812993.54</v>
      </c>
      <c r="O117" s="189">
        <v>106225.14</v>
      </c>
      <c r="P117" s="189">
        <v>0</v>
      </c>
      <c r="Q117" s="189">
        <v>86553.53</v>
      </c>
      <c r="R117" s="189">
        <v>71112.36</v>
      </c>
      <c r="S117" s="189">
        <v>30769.269999999997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f t="shared" si="14"/>
        <v>15028.6</v>
      </c>
      <c r="AA117" s="189"/>
      <c r="AB117" s="189">
        <v>0</v>
      </c>
      <c r="AC117" s="189"/>
      <c r="AD117" s="189">
        <f t="shared" si="10"/>
        <v>19400.560000000001</v>
      </c>
      <c r="AE117" s="189">
        <f t="shared" si="15"/>
        <v>68167.100000000006</v>
      </c>
    </row>
    <row r="118" spans="1:31" x14ac:dyDescent="0.25">
      <c r="A118" s="174">
        <v>280083</v>
      </c>
      <c r="B118" s="176" t="s">
        <v>1061</v>
      </c>
      <c r="C118" s="177">
        <v>59</v>
      </c>
      <c r="D118" s="177">
        <v>1</v>
      </c>
      <c r="E118" s="191">
        <f>VLOOKUP(A118,ПНР!$A$3:$G$284,7,0)</f>
        <v>8228.6</v>
      </c>
      <c r="F118" s="189">
        <f t="shared" si="11"/>
        <v>427363.03</v>
      </c>
      <c r="G118" s="189">
        <f t="shared" si="12"/>
        <v>981741.85</v>
      </c>
      <c r="H118" s="189">
        <v>281294.96000000002</v>
      </c>
      <c r="I118" s="189">
        <f t="shared" si="13"/>
        <v>67874.41</v>
      </c>
      <c r="J118" s="189">
        <v>0</v>
      </c>
      <c r="K118" s="189">
        <v>11360.4</v>
      </c>
      <c r="L118" s="189">
        <v>1746878.4000000001</v>
      </c>
      <c r="M118" s="189">
        <v>19946.77</v>
      </c>
      <c r="N118" s="189">
        <v>140407.56</v>
      </c>
      <c r="O118" s="189">
        <v>34560.120000000003</v>
      </c>
      <c r="P118" s="189">
        <v>0</v>
      </c>
      <c r="Q118" s="189">
        <v>86553.53</v>
      </c>
      <c r="R118" s="189">
        <v>24833.35</v>
      </c>
      <c r="S118" s="189">
        <v>11258.75</v>
      </c>
      <c r="T118" s="189">
        <v>0</v>
      </c>
      <c r="U118" s="189">
        <v>0</v>
      </c>
      <c r="V118" s="189">
        <v>94889.27</v>
      </c>
      <c r="W118" s="189">
        <v>0</v>
      </c>
      <c r="X118" s="189">
        <v>0</v>
      </c>
      <c r="Y118" s="189">
        <v>0</v>
      </c>
      <c r="Z118" s="189">
        <f t="shared" si="14"/>
        <v>4889.5200000000004</v>
      </c>
      <c r="AA118" s="189"/>
      <c r="AB118" s="189">
        <v>0</v>
      </c>
      <c r="AC118" s="189"/>
      <c r="AD118" s="189">
        <f t="shared" si="10"/>
        <v>6311.93</v>
      </c>
      <c r="AE118" s="189">
        <f t="shared" si="15"/>
        <v>22178.02</v>
      </c>
    </row>
    <row r="119" spans="1:31" x14ac:dyDescent="0.25">
      <c r="A119" s="174">
        <v>370004</v>
      </c>
      <c r="B119" s="176" t="s">
        <v>1061</v>
      </c>
      <c r="C119" s="177">
        <v>59</v>
      </c>
      <c r="E119" s="191">
        <f>VLOOKUP(A119,ПНР!$A$3:$G$284,7,0)</f>
        <v>22805</v>
      </c>
      <c r="F119" s="189">
        <f t="shared" si="11"/>
        <v>1184407.3</v>
      </c>
      <c r="G119" s="189">
        <f t="shared" si="12"/>
        <v>2720830.13</v>
      </c>
      <c r="H119" s="189">
        <v>462704.08999999997</v>
      </c>
      <c r="I119" s="189">
        <f t="shared" si="13"/>
        <v>188109.28</v>
      </c>
      <c r="J119" s="189">
        <v>0</v>
      </c>
      <c r="K119" s="189">
        <v>31484.58</v>
      </c>
      <c r="L119" s="189">
        <v>877014.72</v>
      </c>
      <c r="M119" s="189">
        <v>49008</v>
      </c>
      <c r="N119" s="189">
        <v>696851.64</v>
      </c>
      <c r="O119" s="189">
        <v>95781</v>
      </c>
      <c r="P119" s="189">
        <v>0</v>
      </c>
      <c r="Q119" s="189">
        <v>0</v>
      </c>
      <c r="R119" s="189">
        <v>60531.29</v>
      </c>
      <c r="S119" s="189">
        <v>27622.41</v>
      </c>
      <c r="T119" s="189">
        <v>0</v>
      </c>
      <c r="U119" s="189">
        <v>0</v>
      </c>
      <c r="V119" s="189">
        <v>0</v>
      </c>
      <c r="W119" s="189">
        <v>0</v>
      </c>
      <c r="X119" s="189">
        <v>0</v>
      </c>
      <c r="Y119" s="189">
        <v>0</v>
      </c>
      <c r="Z119" s="189">
        <f t="shared" si="14"/>
        <v>13550.97</v>
      </c>
      <c r="AA119" s="189"/>
      <c r="AB119" s="189">
        <v>0</v>
      </c>
      <c r="AC119" s="189"/>
      <c r="AD119" s="189">
        <f t="shared" si="10"/>
        <v>17493.080000000002</v>
      </c>
      <c r="AE119" s="189">
        <f t="shared" si="15"/>
        <v>61464.85</v>
      </c>
    </row>
    <row r="120" spans="1:31" x14ac:dyDescent="0.25">
      <c r="A120" s="174">
        <v>280009</v>
      </c>
      <c r="B120" s="177" t="s">
        <v>1061</v>
      </c>
      <c r="C120" s="177">
        <v>63</v>
      </c>
      <c r="D120" s="177">
        <v>1</v>
      </c>
      <c r="E120" s="191">
        <f>VLOOKUP(A120,ПНР!$A$3:$G$284,7,0)</f>
        <v>12789.899999999994</v>
      </c>
      <c r="F120" s="189">
        <f t="shared" si="11"/>
        <v>664260.06999999995</v>
      </c>
      <c r="G120" s="189">
        <f t="shared" si="12"/>
        <v>1525943.66</v>
      </c>
      <c r="H120" s="189">
        <v>809250.33000000007</v>
      </c>
      <c r="I120" s="189">
        <f t="shared" si="13"/>
        <v>105498.74</v>
      </c>
      <c r="J120" s="189">
        <v>0</v>
      </c>
      <c r="K120" s="189">
        <v>17657.740000000002</v>
      </c>
      <c r="L120" s="189">
        <v>1190487.1499999999</v>
      </c>
      <c r="M120" s="189">
        <v>13910.619999999999</v>
      </c>
      <c r="N120" s="189">
        <v>126845.06</v>
      </c>
      <c r="O120" s="189">
        <v>53717.58</v>
      </c>
      <c r="P120" s="189">
        <v>0</v>
      </c>
      <c r="Q120" s="189">
        <v>0</v>
      </c>
      <c r="R120" s="189">
        <v>16617.649999999998</v>
      </c>
      <c r="S120" s="189">
        <v>7832.18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f t="shared" si="14"/>
        <v>7599.89</v>
      </c>
      <c r="AA120" s="189"/>
      <c r="AB120" s="189">
        <v>0</v>
      </c>
      <c r="AC120" s="189"/>
      <c r="AD120" s="189">
        <f t="shared" si="10"/>
        <v>9810.7800000000007</v>
      </c>
      <c r="AE120" s="189">
        <f t="shared" si="15"/>
        <v>34471.800000000003</v>
      </c>
    </row>
    <row r="121" spans="1:31" x14ac:dyDescent="0.25">
      <c r="A121" s="174">
        <v>280005</v>
      </c>
      <c r="B121" s="177" t="s">
        <v>1061</v>
      </c>
      <c r="C121" s="177">
        <v>63</v>
      </c>
      <c r="D121" s="177">
        <v>2</v>
      </c>
      <c r="E121" s="191">
        <f>VLOOKUP(A121,ПНР!$A$3:$G$284,7,0)</f>
        <v>16941.400000000009</v>
      </c>
      <c r="F121" s="189">
        <f t="shared" si="11"/>
        <v>879873.62</v>
      </c>
      <c r="G121" s="189">
        <f t="shared" si="12"/>
        <v>2021252.86</v>
      </c>
      <c r="H121" s="189">
        <v>574156.34</v>
      </c>
      <c r="I121" s="189">
        <f t="shared" si="13"/>
        <v>139742.79999999999</v>
      </c>
      <c r="J121" s="189">
        <v>0</v>
      </c>
      <c r="K121" s="189">
        <v>23389.3</v>
      </c>
      <c r="L121" s="189">
        <v>1911714.7000000002</v>
      </c>
      <c r="M121" s="189">
        <v>18222.150000000001</v>
      </c>
      <c r="N121" s="189">
        <v>195716.34000000003</v>
      </c>
      <c r="O121" s="189">
        <v>71153.88</v>
      </c>
      <c r="P121" s="189">
        <v>0</v>
      </c>
      <c r="Q121" s="189">
        <v>0</v>
      </c>
      <c r="R121" s="189">
        <v>26509.599999999999</v>
      </c>
      <c r="S121" s="189">
        <v>10279.709999999999</v>
      </c>
      <c r="T121" s="189">
        <v>0</v>
      </c>
      <c r="U121" s="189">
        <v>0</v>
      </c>
      <c r="V121" s="189">
        <v>0</v>
      </c>
      <c r="W121" s="189">
        <v>0</v>
      </c>
      <c r="X121" s="189">
        <v>547345.43999999994</v>
      </c>
      <c r="Y121" s="189">
        <v>44524.04</v>
      </c>
      <c r="Z121" s="189">
        <f t="shared" si="14"/>
        <v>10066.76</v>
      </c>
      <c r="AA121" s="189"/>
      <c r="AB121" s="189">
        <v>0</v>
      </c>
      <c r="AC121" s="189"/>
      <c r="AD121" s="189">
        <f t="shared" si="10"/>
        <v>12995.28</v>
      </c>
      <c r="AE121" s="189">
        <f t="shared" si="15"/>
        <v>45661.07</v>
      </c>
    </row>
    <row r="122" spans="1:31" x14ac:dyDescent="0.25">
      <c r="A122" s="174">
        <v>61049</v>
      </c>
      <c r="B122" s="176" t="s">
        <v>1061</v>
      </c>
      <c r="C122" s="177">
        <v>64</v>
      </c>
      <c r="D122" s="177">
        <v>1</v>
      </c>
      <c r="E122" s="191">
        <f>VLOOKUP(A122,ПНР!$A$3:$G$284,7,0)</f>
        <v>11088.400000000009</v>
      </c>
      <c r="F122" s="189">
        <f t="shared" si="11"/>
        <v>575890.46</v>
      </c>
      <c r="G122" s="189">
        <f t="shared" si="12"/>
        <v>1322940.27</v>
      </c>
      <c r="H122" s="189">
        <v>232016.2</v>
      </c>
      <c r="I122" s="189">
        <f t="shared" si="13"/>
        <v>91463.75</v>
      </c>
      <c r="J122" s="189">
        <v>26654.33</v>
      </c>
      <c r="K122" s="189">
        <v>0</v>
      </c>
      <c r="L122" s="189">
        <v>472126.92000000004</v>
      </c>
      <c r="M122" s="189">
        <v>24906.720000000001</v>
      </c>
      <c r="N122" s="189">
        <v>252171.79</v>
      </c>
      <c r="O122" s="189">
        <v>46571.28</v>
      </c>
      <c r="P122" s="189">
        <v>0</v>
      </c>
      <c r="Q122" s="189">
        <v>86553.53</v>
      </c>
      <c r="R122" s="189">
        <v>30265.64</v>
      </c>
      <c r="S122" s="189">
        <v>14055.96</v>
      </c>
      <c r="T122" s="189">
        <v>2265.6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f t="shared" si="14"/>
        <v>6588.84</v>
      </c>
      <c r="AA122" s="189"/>
      <c r="AB122" s="189">
        <v>0</v>
      </c>
      <c r="AC122" s="189"/>
      <c r="AD122" s="189">
        <f t="shared" si="10"/>
        <v>8505.6</v>
      </c>
      <c r="AE122" s="189">
        <f t="shared" si="15"/>
        <v>29885.85</v>
      </c>
    </row>
    <row r="123" spans="1:31" x14ac:dyDescent="0.25">
      <c r="A123" s="174">
        <v>61050</v>
      </c>
      <c r="B123" s="176" t="s">
        <v>1061</v>
      </c>
      <c r="C123" s="177">
        <v>66</v>
      </c>
      <c r="D123" s="177">
        <v>1</v>
      </c>
      <c r="E123" s="191">
        <f>VLOOKUP(A123,ПНР!$A$3:$G$284,7,0)</f>
        <v>10579</v>
      </c>
      <c r="F123" s="189">
        <f t="shared" si="11"/>
        <v>549434.11</v>
      </c>
      <c r="G123" s="189">
        <f t="shared" si="12"/>
        <v>1262164.52</v>
      </c>
      <c r="H123" s="189">
        <v>99250.06</v>
      </c>
      <c r="I123" s="189">
        <f t="shared" si="13"/>
        <v>87261.92</v>
      </c>
      <c r="J123" s="189">
        <v>26654.33</v>
      </c>
      <c r="K123" s="189">
        <v>0</v>
      </c>
      <c r="L123" s="189">
        <v>472126.92000000004</v>
      </c>
      <c r="M123" s="189">
        <v>23830.54</v>
      </c>
      <c r="N123" s="189">
        <v>252171.79</v>
      </c>
      <c r="O123" s="189">
        <v>44431.8</v>
      </c>
      <c r="P123" s="189">
        <v>0</v>
      </c>
      <c r="Q123" s="189">
        <v>0</v>
      </c>
      <c r="R123" s="189">
        <v>30265.64</v>
      </c>
      <c r="S123" s="189">
        <v>13426.59</v>
      </c>
      <c r="T123" s="189">
        <v>2265.6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f t="shared" si="14"/>
        <v>6286.15</v>
      </c>
      <c r="AA123" s="189"/>
      <c r="AB123" s="189">
        <v>0</v>
      </c>
      <c r="AC123" s="189"/>
      <c r="AD123" s="189">
        <f t="shared" si="10"/>
        <v>8114.86</v>
      </c>
      <c r="AE123" s="189">
        <f t="shared" si="15"/>
        <v>28512.9</v>
      </c>
    </row>
    <row r="124" spans="1:31" x14ac:dyDescent="0.25">
      <c r="A124" s="174">
        <v>17192</v>
      </c>
      <c r="B124" s="176" t="s">
        <v>1066</v>
      </c>
      <c r="C124" s="177">
        <v>35</v>
      </c>
      <c r="D124" s="177">
        <v>1</v>
      </c>
      <c r="E124" s="191">
        <f>VLOOKUP(A124,ПНР!$A$3:$G$284,7,0)</f>
        <v>3662.8999999999992</v>
      </c>
      <c r="F124" s="189">
        <f t="shared" si="11"/>
        <v>190237.47</v>
      </c>
      <c r="G124" s="189">
        <f t="shared" si="12"/>
        <v>437015.07</v>
      </c>
      <c r="H124" s="189">
        <v>66634.509999999995</v>
      </c>
      <c r="I124" s="189">
        <f t="shared" si="13"/>
        <v>30213.79</v>
      </c>
      <c r="J124" s="189">
        <v>5778.56</v>
      </c>
      <c r="K124" s="189">
        <v>0</v>
      </c>
      <c r="L124" s="189">
        <v>95597.040000000008</v>
      </c>
      <c r="M124" s="189">
        <v>0</v>
      </c>
      <c r="N124" s="189">
        <v>14571.14</v>
      </c>
      <c r="O124" s="189">
        <v>15384.18</v>
      </c>
      <c r="P124" s="189">
        <v>36162.22</v>
      </c>
      <c r="Q124" s="189">
        <v>0</v>
      </c>
      <c r="R124" s="189">
        <v>23591.68</v>
      </c>
      <c r="S124" s="189">
        <v>5874.14</v>
      </c>
      <c r="T124" s="189">
        <v>2265.6</v>
      </c>
      <c r="U124" s="189">
        <v>18172.89</v>
      </c>
      <c r="V124" s="189">
        <v>36221.339999999997</v>
      </c>
      <c r="W124" s="189">
        <v>0</v>
      </c>
      <c r="X124" s="189">
        <v>0</v>
      </c>
      <c r="Y124" s="189">
        <v>0</v>
      </c>
      <c r="Z124" s="189">
        <f t="shared" si="14"/>
        <v>2176.5300000000002</v>
      </c>
      <c r="AA124" s="189"/>
      <c r="AB124" s="189">
        <v>0</v>
      </c>
      <c r="AC124" s="189"/>
      <c r="AD124" s="189">
        <f t="shared" si="10"/>
        <v>2809.71</v>
      </c>
      <c r="AE124" s="189">
        <f t="shared" si="15"/>
        <v>9872.3799999999992</v>
      </c>
    </row>
    <row r="125" spans="1:31" x14ac:dyDescent="0.25">
      <c r="A125" s="174">
        <v>17193</v>
      </c>
      <c r="B125" s="176" t="s">
        <v>1066</v>
      </c>
      <c r="C125" s="177">
        <v>35</v>
      </c>
      <c r="D125" s="177">
        <v>2</v>
      </c>
      <c r="E125" s="191">
        <f>VLOOKUP(A125,ПНР!$A$3:$G$284,7,0)</f>
        <v>6194.7</v>
      </c>
      <c r="F125" s="189">
        <f t="shared" si="11"/>
        <v>321729.78999999998</v>
      </c>
      <c r="G125" s="189">
        <f t="shared" si="12"/>
        <v>739080.31</v>
      </c>
      <c r="H125" s="189">
        <v>284115.88</v>
      </c>
      <c r="I125" s="189">
        <f t="shared" si="13"/>
        <v>51097.59</v>
      </c>
      <c r="J125" s="189">
        <v>7908.5399999999991</v>
      </c>
      <c r="K125" s="189">
        <v>0</v>
      </c>
      <c r="L125" s="189">
        <v>137461.91999999998</v>
      </c>
      <c r="M125" s="189">
        <v>16768.27</v>
      </c>
      <c r="N125" s="189">
        <v>75142.73</v>
      </c>
      <c r="O125" s="189">
        <v>26017.74</v>
      </c>
      <c r="P125" s="189">
        <v>0</v>
      </c>
      <c r="Q125" s="189">
        <v>86553.53</v>
      </c>
      <c r="R125" s="189">
        <v>17942.099999999999</v>
      </c>
      <c r="S125" s="189">
        <v>9440.57</v>
      </c>
      <c r="T125" s="189">
        <v>3398.4</v>
      </c>
      <c r="U125" s="189">
        <v>0</v>
      </c>
      <c r="V125" s="189">
        <v>39155.049999999996</v>
      </c>
      <c r="W125" s="189">
        <v>0</v>
      </c>
      <c r="X125" s="189">
        <v>0</v>
      </c>
      <c r="Y125" s="189">
        <v>0</v>
      </c>
      <c r="Z125" s="189">
        <f t="shared" si="14"/>
        <v>3680.96</v>
      </c>
      <c r="AA125" s="189"/>
      <c r="AB125" s="189">
        <v>0</v>
      </c>
      <c r="AC125" s="189"/>
      <c r="AD125" s="189">
        <f t="shared" si="10"/>
        <v>4751.78</v>
      </c>
      <c r="AE125" s="189">
        <f t="shared" si="15"/>
        <v>16696.18</v>
      </c>
    </row>
    <row r="126" spans="1:31" x14ac:dyDescent="0.25">
      <c r="A126" s="174">
        <v>31611</v>
      </c>
      <c r="B126" s="176" t="s">
        <v>1066</v>
      </c>
      <c r="C126" s="177">
        <v>35</v>
      </c>
      <c r="D126" s="177">
        <v>3</v>
      </c>
      <c r="E126" s="191">
        <f>VLOOKUP(A126,ПНР!$A$3:$G$284,7,0)</f>
        <v>11303.699999999997</v>
      </c>
      <c r="F126" s="189">
        <f t="shared" si="11"/>
        <v>587072.34</v>
      </c>
      <c r="G126" s="189">
        <f t="shared" si="12"/>
        <v>1348627.39</v>
      </c>
      <c r="H126" s="189">
        <v>182707.52</v>
      </c>
      <c r="I126" s="189">
        <f t="shared" si="13"/>
        <v>93239.679999999993</v>
      </c>
      <c r="J126" s="189">
        <v>27098.079999999998</v>
      </c>
      <c r="K126" s="189">
        <v>0</v>
      </c>
      <c r="L126" s="189">
        <v>602940.96</v>
      </c>
      <c r="M126" s="189">
        <v>25177.47</v>
      </c>
      <c r="N126" s="189">
        <v>252171.79</v>
      </c>
      <c r="O126" s="189">
        <v>47475.54</v>
      </c>
      <c r="P126" s="189">
        <v>0</v>
      </c>
      <c r="Q126" s="189">
        <v>0</v>
      </c>
      <c r="R126" s="189">
        <v>30793.360000000001</v>
      </c>
      <c r="S126" s="189">
        <v>14195.82</v>
      </c>
      <c r="T126" s="189">
        <v>0</v>
      </c>
      <c r="U126" s="189">
        <v>0</v>
      </c>
      <c r="V126" s="189">
        <v>74355.66</v>
      </c>
      <c r="W126" s="189">
        <v>0</v>
      </c>
      <c r="X126" s="189">
        <v>0</v>
      </c>
      <c r="Y126" s="189">
        <v>0</v>
      </c>
      <c r="Z126" s="189">
        <f t="shared" si="14"/>
        <v>6716.78</v>
      </c>
      <c r="AA126" s="189"/>
      <c r="AB126" s="189">
        <v>0</v>
      </c>
      <c r="AC126" s="189"/>
      <c r="AD126" s="189">
        <f t="shared" si="10"/>
        <v>8670.75</v>
      </c>
      <c r="AE126" s="189">
        <f t="shared" si="15"/>
        <v>30466.14</v>
      </c>
    </row>
    <row r="127" spans="1:31" x14ac:dyDescent="0.25">
      <c r="A127" s="174">
        <v>17194</v>
      </c>
      <c r="B127" s="176" t="s">
        <v>1066</v>
      </c>
      <c r="C127" s="177">
        <v>37</v>
      </c>
      <c r="E127" s="191">
        <f>VLOOKUP(A127,ПНР!$A$3:$G$284,7,0)</f>
        <v>3699.5000000000009</v>
      </c>
      <c r="F127" s="189">
        <f t="shared" si="11"/>
        <v>192138.34</v>
      </c>
      <c r="G127" s="189">
        <f t="shared" si="12"/>
        <v>441381.76</v>
      </c>
      <c r="H127" s="189">
        <v>72023.34</v>
      </c>
      <c r="I127" s="189">
        <f t="shared" si="13"/>
        <v>30515.69</v>
      </c>
      <c r="J127" s="189">
        <v>5778.56</v>
      </c>
      <c r="K127" s="189">
        <v>0</v>
      </c>
      <c r="L127" s="189">
        <v>95597.040000000008</v>
      </c>
      <c r="M127" s="189">
        <v>0</v>
      </c>
      <c r="N127" s="189">
        <v>14571.14</v>
      </c>
      <c r="O127" s="189">
        <v>15537.9</v>
      </c>
      <c r="P127" s="189">
        <v>36399.75</v>
      </c>
      <c r="Q127" s="189">
        <v>0</v>
      </c>
      <c r="R127" s="189">
        <v>23591.68</v>
      </c>
      <c r="S127" s="189">
        <v>5874.14</v>
      </c>
      <c r="T127" s="189">
        <v>2265.6</v>
      </c>
      <c r="U127" s="189">
        <v>18172.89</v>
      </c>
      <c r="V127" s="189">
        <v>36221.339999999997</v>
      </c>
      <c r="W127" s="189">
        <v>0</v>
      </c>
      <c r="X127" s="189">
        <v>0</v>
      </c>
      <c r="Y127" s="189">
        <v>0</v>
      </c>
      <c r="Z127" s="189">
        <f t="shared" si="14"/>
        <v>2198.2800000000002</v>
      </c>
      <c r="AA127" s="189"/>
      <c r="AB127" s="189">
        <v>0</v>
      </c>
      <c r="AC127" s="189"/>
      <c r="AD127" s="189">
        <f t="shared" si="10"/>
        <v>2837.78</v>
      </c>
      <c r="AE127" s="189">
        <f t="shared" si="15"/>
        <v>9971.02</v>
      </c>
    </row>
    <row r="128" spans="1:31" x14ac:dyDescent="0.25">
      <c r="A128" s="174">
        <v>17195</v>
      </c>
      <c r="B128" s="176" t="s">
        <v>1066</v>
      </c>
      <c r="C128" s="177">
        <v>39</v>
      </c>
      <c r="E128" s="191">
        <f>VLOOKUP(A128,ПНР!$A$3:$G$284,7,0)</f>
        <v>3651.5999999999995</v>
      </c>
      <c r="F128" s="189">
        <f t="shared" si="11"/>
        <v>189650.59</v>
      </c>
      <c r="G128" s="189">
        <f t="shared" si="12"/>
        <v>435666.88</v>
      </c>
      <c r="H128" s="189">
        <v>55495.219999999994</v>
      </c>
      <c r="I128" s="189">
        <f t="shared" si="13"/>
        <v>30120.58</v>
      </c>
      <c r="J128" s="189">
        <v>5778.56</v>
      </c>
      <c r="K128" s="189">
        <v>0</v>
      </c>
      <c r="L128" s="189">
        <v>95597.040000000008</v>
      </c>
      <c r="M128" s="189">
        <v>0</v>
      </c>
      <c r="N128" s="189">
        <v>14571.14</v>
      </c>
      <c r="O128" s="189">
        <v>15336.72</v>
      </c>
      <c r="P128" s="189">
        <v>36088.880000000005</v>
      </c>
      <c r="Q128" s="189">
        <v>0</v>
      </c>
      <c r="R128" s="189">
        <v>23591.68</v>
      </c>
      <c r="S128" s="189">
        <v>5874.14</v>
      </c>
      <c r="T128" s="189">
        <v>2265.6</v>
      </c>
      <c r="U128" s="189">
        <v>18172.89</v>
      </c>
      <c r="V128" s="189">
        <v>36221.339999999997</v>
      </c>
      <c r="W128" s="189">
        <v>0</v>
      </c>
      <c r="X128" s="189">
        <v>0</v>
      </c>
      <c r="Y128" s="189">
        <v>0</v>
      </c>
      <c r="Z128" s="189">
        <f t="shared" si="14"/>
        <v>2169.8200000000002</v>
      </c>
      <c r="AA128" s="189"/>
      <c r="AB128" s="189">
        <v>0</v>
      </c>
      <c r="AC128" s="189"/>
      <c r="AD128" s="189">
        <f t="shared" si="10"/>
        <v>2801.04</v>
      </c>
      <c r="AE128" s="189">
        <f t="shared" si="15"/>
        <v>9841.92</v>
      </c>
    </row>
    <row r="129" spans="1:31" x14ac:dyDescent="0.25">
      <c r="A129" s="174">
        <v>17196</v>
      </c>
      <c r="B129" s="176" t="s">
        <v>1066</v>
      </c>
      <c r="C129" s="177">
        <v>41</v>
      </c>
      <c r="E129" s="191">
        <f>VLOOKUP(A129,ПНР!$A$3:$G$284,7,0)</f>
        <v>3661.6</v>
      </c>
      <c r="F129" s="189">
        <f t="shared" si="11"/>
        <v>190169.95</v>
      </c>
      <c r="G129" s="189">
        <f t="shared" si="12"/>
        <v>436859.97</v>
      </c>
      <c r="H129" s="189">
        <v>62882.78</v>
      </c>
      <c r="I129" s="189">
        <f t="shared" si="13"/>
        <v>30203.07</v>
      </c>
      <c r="J129" s="189">
        <v>5778.56</v>
      </c>
      <c r="K129" s="189">
        <v>0</v>
      </c>
      <c r="L129" s="189">
        <v>76477.680000000008</v>
      </c>
      <c r="M129" s="189">
        <v>0</v>
      </c>
      <c r="N129" s="189">
        <v>14571.14</v>
      </c>
      <c r="O129" s="189">
        <v>15378.72</v>
      </c>
      <c r="P129" s="189">
        <v>36153.78</v>
      </c>
      <c r="Q129" s="189">
        <v>0</v>
      </c>
      <c r="R129" s="189">
        <v>23591.68</v>
      </c>
      <c r="S129" s="189">
        <v>5874.14</v>
      </c>
      <c r="T129" s="189">
        <v>2265.6</v>
      </c>
      <c r="U129" s="189">
        <v>18172.89</v>
      </c>
      <c r="V129" s="189">
        <v>36221.339999999997</v>
      </c>
      <c r="W129" s="189">
        <v>0</v>
      </c>
      <c r="X129" s="189">
        <v>0</v>
      </c>
      <c r="Y129" s="189">
        <v>0</v>
      </c>
      <c r="Z129" s="189">
        <f t="shared" si="14"/>
        <v>2175.7600000000002</v>
      </c>
      <c r="AA129" s="189"/>
      <c r="AB129" s="189">
        <v>0</v>
      </c>
      <c r="AC129" s="189"/>
      <c r="AD129" s="189">
        <f t="shared" si="10"/>
        <v>2808.71</v>
      </c>
      <c r="AE129" s="189">
        <f t="shared" si="15"/>
        <v>9868.8799999999992</v>
      </c>
    </row>
    <row r="130" spans="1:31" x14ac:dyDescent="0.25">
      <c r="A130" s="174">
        <v>17197</v>
      </c>
      <c r="B130" s="176" t="s">
        <v>1066</v>
      </c>
      <c r="C130" s="177">
        <v>47</v>
      </c>
      <c r="E130" s="191">
        <f>VLOOKUP(A130,ПНР!$A$3:$G$284,7,0)</f>
        <v>3697.1000000000004</v>
      </c>
      <c r="F130" s="189">
        <f t="shared" si="11"/>
        <v>192013.69</v>
      </c>
      <c r="G130" s="189">
        <f t="shared" si="12"/>
        <v>441095.42</v>
      </c>
      <c r="H130" s="189">
        <v>83808.05</v>
      </c>
      <c r="I130" s="189">
        <f t="shared" si="13"/>
        <v>30495.89</v>
      </c>
      <c r="J130" s="189">
        <v>5778.56</v>
      </c>
      <c r="K130" s="189">
        <v>0</v>
      </c>
      <c r="L130" s="189">
        <v>97539.24</v>
      </c>
      <c r="M130" s="189">
        <v>0</v>
      </c>
      <c r="N130" s="189">
        <v>14571.14</v>
      </c>
      <c r="O130" s="189">
        <v>15527.82</v>
      </c>
      <c r="P130" s="189">
        <v>36384.17</v>
      </c>
      <c r="Q130" s="189">
        <v>0</v>
      </c>
      <c r="R130" s="189">
        <v>23591.68</v>
      </c>
      <c r="S130" s="189">
        <v>5874.14</v>
      </c>
      <c r="T130" s="189">
        <v>2265.6</v>
      </c>
      <c r="U130" s="189">
        <v>18172.89</v>
      </c>
      <c r="V130" s="189">
        <v>36221.339999999997</v>
      </c>
      <c r="W130" s="189">
        <v>0</v>
      </c>
      <c r="X130" s="189">
        <v>0</v>
      </c>
      <c r="Y130" s="189">
        <v>0</v>
      </c>
      <c r="Z130" s="189">
        <f t="shared" si="14"/>
        <v>2196.86</v>
      </c>
      <c r="AA130" s="189"/>
      <c r="AB130" s="189">
        <v>0</v>
      </c>
      <c r="AC130" s="189"/>
      <c r="AD130" s="189">
        <f t="shared" si="10"/>
        <v>2835.94</v>
      </c>
      <c r="AE130" s="189">
        <f t="shared" si="15"/>
        <v>9964.56</v>
      </c>
    </row>
    <row r="131" spans="1:31" x14ac:dyDescent="0.25">
      <c r="A131" s="174">
        <v>17198</v>
      </c>
      <c r="B131" s="176" t="s">
        <v>1066</v>
      </c>
      <c r="C131" s="177">
        <v>49</v>
      </c>
      <c r="E131" s="191">
        <f>VLOOKUP(A131,ПНР!$A$3:$G$284,7,0)</f>
        <v>3673.0000000000018</v>
      </c>
      <c r="F131" s="189">
        <f t="shared" si="11"/>
        <v>190762.03</v>
      </c>
      <c r="G131" s="189">
        <f t="shared" si="12"/>
        <v>438220.09</v>
      </c>
      <c r="H131" s="189">
        <v>90568.320000000007</v>
      </c>
      <c r="I131" s="189">
        <f t="shared" si="13"/>
        <v>30297.1</v>
      </c>
      <c r="J131" s="189">
        <v>5719.39</v>
      </c>
      <c r="K131" s="189">
        <v>0</v>
      </c>
      <c r="L131" s="189">
        <v>103244.88</v>
      </c>
      <c r="M131" s="189">
        <v>0</v>
      </c>
      <c r="N131" s="189">
        <v>14571.14</v>
      </c>
      <c r="O131" s="189">
        <v>15426.6</v>
      </c>
      <c r="P131" s="189">
        <v>36227.770000000004</v>
      </c>
      <c r="Q131" s="189">
        <v>0</v>
      </c>
      <c r="R131" s="189">
        <v>23330.940000000002</v>
      </c>
      <c r="S131" s="189">
        <v>5874.14</v>
      </c>
      <c r="T131" s="189">
        <v>2265.6</v>
      </c>
      <c r="U131" s="189">
        <v>18172.89</v>
      </c>
      <c r="V131" s="189">
        <v>36221.339999999997</v>
      </c>
      <c r="W131" s="189">
        <v>0</v>
      </c>
      <c r="X131" s="189">
        <v>0</v>
      </c>
      <c r="Y131" s="189">
        <v>0</v>
      </c>
      <c r="Z131" s="189">
        <f t="shared" si="14"/>
        <v>2182.54</v>
      </c>
      <c r="AA131" s="189"/>
      <c r="AB131" s="189">
        <v>0</v>
      </c>
      <c r="AC131" s="189"/>
      <c r="AD131" s="189">
        <f t="shared" si="10"/>
        <v>2817.46</v>
      </c>
      <c r="AE131" s="189">
        <f t="shared" si="15"/>
        <v>9899.6</v>
      </c>
    </row>
    <row r="132" spans="1:31" x14ac:dyDescent="0.25">
      <c r="A132" s="174">
        <v>17199</v>
      </c>
      <c r="B132" s="176" t="s">
        <v>1066</v>
      </c>
      <c r="C132" s="177">
        <v>51</v>
      </c>
      <c r="E132" s="191">
        <f>VLOOKUP(A132,ПНР!$A$3:$G$284,7,0)</f>
        <v>3698.099999999999</v>
      </c>
      <c r="F132" s="189">
        <f t="shared" si="11"/>
        <v>192065.63</v>
      </c>
      <c r="G132" s="189">
        <f t="shared" si="12"/>
        <v>441214.73</v>
      </c>
      <c r="H132" s="189">
        <v>77717.350000000006</v>
      </c>
      <c r="I132" s="189">
        <f t="shared" si="13"/>
        <v>30504.14</v>
      </c>
      <c r="J132" s="189">
        <v>5778.56</v>
      </c>
      <c r="K132" s="189">
        <v>0</v>
      </c>
      <c r="L132" s="189">
        <v>103244.88</v>
      </c>
      <c r="M132" s="189">
        <v>0</v>
      </c>
      <c r="N132" s="189">
        <v>14571.14</v>
      </c>
      <c r="O132" s="189">
        <v>15532.02</v>
      </c>
      <c r="P132" s="189">
        <v>35948.160000000003</v>
      </c>
      <c r="Q132" s="189">
        <v>0</v>
      </c>
      <c r="R132" s="189">
        <v>23591.68</v>
      </c>
      <c r="S132" s="189">
        <v>5874.14</v>
      </c>
      <c r="T132" s="189">
        <v>2265.6</v>
      </c>
      <c r="U132" s="189">
        <v>0</v>
      </c>
      <c r="V132" s="189">
        <v>36221.339999999997</v>
      </c>
      <c r="W132" s="189">
        <v>0</v>
      </c>
      <c r="X132" s="189">
        <v>0</v>
      </c>
      <c r="Y132" s="189">
        <v>0</v>
      </c>
      <c r="Z132" s="189">
        <f t="shared" si="14"/>
        <v>2197.4499999999998</v>
      </c>
      <c r="AA132" s="189"/>
      <c r="AB132" s="189">
        <v>0</v>
      </c>
      <c r="AC132" s="189"/>
      <c r="AD132" s="189">
        <f t="shared" ref="AD132:AD195" si="16">ROUND(1290909.83/$E$3*E132,2)</f>
        <v>2836.71</v>
      </c>
      <c r="AE132" s="189">
        <f t="shared" si="15"/>
        <v>9967.25</v>
      </c>
    </row>
    <row r="133" spans="1:31" x14ac:dyDescent="0.25">
      <c r="A133" s="174">
        <v>17200</v>
      </c>
      <c r="B133" s="176" t="s">
        <v>1066</v>
      </c>
      <c r="C133" s="177">
        <v>53</v>
      </c>
      <c r="E133" s="191">
        <f>VLOOKUP(A133,ПНР!$A$3:$G$284,7,0)</f>
        <v>3683.1</v>
      </c>
      <c r="F133" s="189">
        <f t="shared" ref="F133:F195" si="17">ROUND(87403862.51/$E$3*E133,2)</f>
        <v>191286.58</v>
      </c>
      <c r="G133" s="189">
        <f t="shared" ref="G133:G196" si="18">ROUND(200784867.35/$E$3*E133,2)</f>
        <v>439425.1</v>
      </c>
      <c r="H133" s="189">
        <v>58603.850000000006</v>
      </c>
      <c r="I133" s="189">
        <f t="shared" ref="I133:I196" si="19">ROUND(13881607.49/$E$3*E133,2)</f>
        <v>30380.41</v>
      </c>
      <c r="J133" s="189">
        <v>5778.56</v>
      </c>
      <c r="K133" s="189">
        <v>0</v>
      </c>
      <c r="L133" s="189">
        <v>103244.88</v>
      </c>
      <c r="M133" s="189">
        <v>0</v>
      </c>
      <c r="N133" s="189">
        <v>14571.14</v>
      </c>
      <c r="O133" s="189">
        <v>15469.02</v>
      </c>
      <c r="P133" s="189">
        <v>35850.81</v>
      </c>
      <c r="Q133" s="189">
        <v>0</v>
      </c>
      <c r="R133" s="189">
        <v>23591.68</v>
      </c>
      <c r="S133" s="189">
        <v>5874.14</v>
      </c>
      <c r="T133" s="189">
        <v>2265.6</v>
      </c>
      <c r="U133" s="189">
        <v>18172.899999999998</v>
      </c>
      <c r="V133" s="189">
        <v>36221.339999999997</v>
      </c>
      <c r="W133" s="189">
        <v>0</v>
      </c>
      <c r="X133" s="189">
        <v>0</v>
      </c>
      <c r="Y133" s="189">
        <v>0</v>
      </c>
      <c r="Z133" s="189">
        <f t="shared" si="14"/>
        <v>2188.54</v>
      </c>
      <c r="AA133" s="189"/>
      <c r="AB133" s="189">
        <v>0</v>
      </c>
      <c r="AC133" s="189"/>
      <c r="AD133" s="189">
        <f t="shared" si="16"/>
        <v>2825.2</v>
      </c>
      <c r="AE133" s="189">
        <f t="shared" si="15"/>
        <v>9926.82</v>
      </c>
    </row>
    <row r="134" spans="1:31" x14ac:dyDescent="0.25">
      <c r="A134" s="174">
        <v>17201</v>
      </c>
      <c r="B134" s="176" t="s">
        <v>1066</v>
      </c>
      <c r="C134" s="177">
        <v>57</v>
      </c>
      <c r="E134" s="191">
        <f>VLOOKUP(A134,ПНР!$A$3:$G$284,7,0)</f>
        <v>3639.7</v>
      </c>
      <c r="F134" s="189">
        <f t="shared" si="17"/>
        <v>189032.55</v>
      </c>
      <c r="G134" s="189">
        <f t="shared" si="18"/>
        <v>434247.11</v>
      </c>
      <c r="H134" s="189">
        <v>66124.569999999992</v>
      </c>
      <c r="I134" s="189">
        <f t="shared" si="19"/>
        <v>30022.42</v>
      </c>
      <c r="J134" s="189">
        <v>5778.56</v>
      </c>
      <c r="K134" s="189">
        <v>0</v>
      </c>
      <c r="L134" s="189">
        <v>103244.88</v>
      </c>
      <c r="M134" s="189">
        <v>0</v>
      </c>
      <c r="N134" s="189">
        <v>14571.14</v>
      </c>
      <c r="O134" s="189">
        <v>15286.74</v>
      </c>
      <c r="P134" s="189">
        <v>36011.65</v>
      </c>
      <c r="Q134" s="189">
        <v>0</v>
      </c>
      <c r="R134" s="189">
        <v>23591.68</v>
      </c>
      <c r="S134" s="189">
        <v>5874.14</v>
      </c>
      <c r="T134" s="189">
        <v>2265.6</v>
      </c>
      <c r="U134" s="189">
        <v>18172.899999999998</v>
      </c>
      <c r="V134" s="189">
        <v>36221.339999999997</v>
      </c>
      <c r="W134" s="189">
        <v>0</v>
      </c>
      <c r="X134" s="189">
        <v>0</v>
      </c>
      <c r="Y134" s="189">
        <v>0</v>
      </c>
      <c r="Z134" s="189">
        <f t="shared" si="14"/>
        <v>2162.75</v>
      </c>
      <c r="AA134" s="189"/>
      <c r="AB134" s="189">
        <v>0</v>
      </c>
      <c r="AC134" s="189"/>
      <c r="AD134" s="189">
        <f t="shared" si="16"/>
        <v>2791.91</v>
      </c>
      <c r="AE134" s="189">
        <f t="shared" si="15"/>
        <v>9809.85</v>
      </c>
    </row>
    <row r="135" spans="1:31" x14ac:dyDescent="0.25">
      <c r="A135" s="174">
        <v>17202</v>
      </c>
      <c r="B135" s="176" t="s">
        <v>1066</v>
      </c>
      <c r="C135" s="177">
        <v>59</v>
      </c>
      <c r="E135" s="191">
        <f>VLOOKUP(A135,ПНР!$A$3:$G$284,7,0)</f>
        <v>3654.1000000000004</v>
      </c>
      <c r="F135" s="189">
        <f t="shared" si="17"/>
        <v>189780.43</v>
      </c>
      <c r="G135" s="189">
        <f t="shared" si="18"/>
        <v>435965.16</v>
      </c>
      <c r="H135" s="189">
        <v>26830.880000000001</v>
      </c>
      <c r="I135" s="189">
        <f t="shared" si="19"/>
        <v>30141.200000000001</v>
      </c>
      <c r="J135" s="189">
        <v>5719.39</v>
      </c>
      <c r="K135" s="189">
        <v>0</v>
      </c>
      <c r="L135" s="189">
        <v>103244.88</v>
      </c>
      <c r="M135" s="189">
        <v>0</v>
      </c>
      <c r="N135" s="189">
        <v>14571.14</v>
      </c>
      <c r="O135" s="189">
        <v>15347.22</v>
      </c>
      <c r="P135" s="189">
        <v>36105.1</v>
      </c>
      <c r="Q135" s="189">
        <v>0</v>
      </c>
      <c r="R135" s="189">
        <v>23330.940000000002</v>
      </c>
      <c r="S135" s="189">
        <v>5874.14</v>
      </c>
      <c r="T135" s="189">
        <v>2265.6</v>
      </c>
      <c r="U135" s="189">
        <v>18172.899999999998</v>
      </c>
      <c r="V135" s="189">
        <v>36221.339999999997</v>
      </c>
      <c r="W135" s="189">
        <v>0</v>
      </c>
      <c r="X135" s="189">
        <v>0</v>
      </c>
      <c r="Y135" s="189">
        <v>0</v>
      </c>
      <c r="Z135" s="189">
        <f t="shared" si="14"/>
        <v>2171.3000000000002</v>
      </c>
      <c r="AA135" s="189"/>
      <c r="AB135" s="189">
        <v>0</v>
      </c>
      <c r="AC135" s="189"/>
      <c r="AD135" s="189">
        <f t="shared" si="16"/>
        <v>2802.96</v>
      </c>
      <c r="AE135" s="189">
        <f t="shared" si="15"/>
        <v>9848.66</v>
      </c>
    </row>
    <row r="136" spans="1:31" x14ac:dyDescent="0.25">
      <c r="A136" s="174">
        <v>17203</v>
      </c>
      <c r="B136" s="176" t="s">
        <v>1066</v>
      </c>
      <c r="C136" s="177">
        <v>61</v>
      </c>
      <c r="E136" s="191">
        <f>VLOOKUP(A136,ПНР!$A$3:$G$284,7,0)</f>
        <v>3650.5999999999995</v>
      </c>
      <c r="F136" s="189">
        <f t="shared" si="17"/>
        <v>189598.65</v>
      </c>
      <c r="G136" s="189">
        <f t="shared" si="18"/>
        <v>435547.58</v>
      </c>
      <c r="H136" s="189">
        <v>65135.869999999995</v>
      </c>
      <c r="I136" s="189">
        <f t="shared" si="19"/>
        <v>30112.33</v>
      </c>
      <c r="J136" s="189">
        <v>5995.5</v>
      </c>
      <c r="K136" s="189">
        <v>0</v>
      </c>
      <c r="L136" s="189">
        <v>103244.88</v>
      </c>
      <c r="M136" s="189">
        <v>0</v>
      </c>
      <c r="N136" s="189">
        <v>14571.14</v>
      </c>
      <c r="O136" s="189">
        <v>15332.52</v>
      </c>
      <c r="P136" s="189">
        <v>36082.39</v>
      </c>
      <c r="Q136" s="189">
        <v>0</v>
      </c>
      <c r="R136" s="189">
        <v>24547.759999999998</v>
      </c>
      <c r="S136" s="189">
        <v>5874.14</v>
      </c>
      <c r="T136" s="189">
        <v>2265.6</v>
      </c>
      <c r="U136" s="189">
        <v>18172.899999999998</v>
      </c>
      <c r="V136" s="189">
        <v>36221.339999999997</v>
      </c>
      <c r="W136" s="189">
        <v>0</v>
      </c>
      <c r="X136" s="189">
        <v>0</v>
      </c>
      <c r="Y136" s="189">
        <v>0</v>
      </c>
      <c r="Z136" s="189">
        <f t="shared" ref="Z136:Z199" si="20">ROUND(1000000/$E$3*E136,2)</f>
        <v>2169.23</v>
      </c>
      <c r="AA136" s="189"/>
      <c r="AB136" s="189">
        <v>0</v>
      </c>
      <c r="AC136" s="189"/>
      <c r="AD136" s="189">
        <f t="shared" si="16"/>
        <v>2800.27</v>
      </c>
      <c r="AE136" s="189">
        <f t="shared" ref="AE136:AE199" si="21">ROUND(4535826.11/$E$3*E136,2)</f>
        <v>9839.23</v>
      </c>
    </row>
    <row r="137" spans="1:31" x14ac:dyDescent="0.25">
      <c r="A137" s="174">
        <v>17204</v>
      </c>
      <c r="B137" s="176" t="s">
        <v>1066</v>
      </c>
      <c r="C137" s="177">
        <v>63</v>
      </c>
      <c r="E137" s="191">
        <f>VLOOKUP(A137,ПНР!$A$3:$G$284,7,0)</f>
        <v>3638.1</v>
      </c>
      <c r="F137" s="189">
        <f t="shared" si="17"/>
        <v>188949.45</v>
      </c>
      <c r="G137" s="189">
        <f t="shared" si="18"/>
        <v>434056.22</v>
      </c>
      <c r="H137" s="189">
        <v>62093.17</v>
      </c>
      <c r="I137" s="189">
        <f t="shared" si="19"/>
        <v>30009.22</v>
      </c>
      <c r="J137" s="189">
        <v>5778.56</v>
      </c>
      <c r="K137" s="189">
        <v>0</v>
      </c>
      <c r="L137" s="189">
        <v>103244.88</v>
      </c>
      <c r="M137" s="189">
        <v>0</v>
      </c>
      <c r="N137" s="189">
        <v>14571.14</v>
      </c>
      <c r="O137" s="189">
        <v>15280.02</v>
      </c>
      <c r="P137" s="189">
        <v>36001.259999999995</v>
      </c>
      <c r="Q137" s="189">
        <v>0</v>
      </c>
      <c r="R137" s="189">
        <v>23591.68</v>
      </c>
      <c r="S137" s="189">
        <v>5874.14</v>
      </c>
      <c r="T137" s="189">
        <v>2265.6</v>
      </c>
      <c r="U137" s="189">
        <v>0</v>
      </c>
      <c r="V137" s="189">
        <v>36221.339999999997</v>
      </c>
      <c r="W137" s="189">
        <v>0</v>
      </c>
      <c r="X137" s="189">
        <v>0</v>
      </c>
      <c r="Y137" s="189">
        <v>0</v>
      </c>
      <c r="Z137" s="189">
        <f t="shared" si="20"/>
        <v>2161.8000000000002</v>
      </c>
      <c r="AA137" s="189"/>
      <c r="AB137" s="189">
        <v>0</v>
      </c>
      <c r="AC137" s="189"/>
      <c r="AD137" s="189">
        <f t="shared" si="16"/>
        <v>2790.69</v>
      </c>
      <c r="AE137" s="189">
        <f t="shared" si="21"/>
        <v>9805.5400000000009</v>
      </c>
    </row>
    <row r="138" spans="1:31" x14ac:dyDescent="0.25">
      <c r="A138" s="174">
        <v>17205</v>
      </c>
      <c r="B138" s="176" t="s">
        <v>1066</v>
      </c>
      <c r="C138" s="177" t="s">
        <v>1070</v>
      </c>
      <c r="E138" s="191">
        <f>VLOOKUP(A138,ПНР!$A$3:$G$284,7,0)</f>
        <v>5233.2999999999993</v>
      </c>
      <c r="F138" s="189">
        <f t="shared" si="17"/>
        <v>271798.23</v>
      </c>
      <c r="G138" s="189">
        <f t="shared" si="18"/>
        <v>624377.12</v>
      </c>
      <c r="H138" s="189">
        <v>87099.099999999991</v>
      </c>
      <c r="I138" s="189">
        <f t="shared" si="19"/>
        <v>43167.39</v>
      </c>
      <c r="J138" s="189">
        <v>8046.5900000000011</v>
      </c>
      <c r="K138" s="189">
        <v>0</v>
      </c>
      <c r="L138" s="189">
        <v>137461.91999999998</v>
      </c>
      <c r="M138" s="189">
        <v>13746.82</v>
      </c>
      <c r="N138" s="189">
        <v>35215.879999999997</v>
      </c>
      <c r="O138" s="189">
        <v>21979.86</v>
      </c>
      <c r="P138" s="189">
        <v>0</v>
      </c>
      <c r="Q138" s="189">
        <v>86553.53</v>
      </c>
      <c r="R138" s="189">
        <v>15996.81</v>
      </c>
      <c r="S138" s="189">
        <v>7762.25</v>
      </c>
      <c r="T138" s="189">
        <v>2265.6</v>
      </c>
      <c r="U138" s="189">
        <v>0</v>
      </c>
      <c r="V138" s="189">
        <v>40132.719999999994</v>
      </c>
      <c r="W138" s="189">
        <v>0</v>
      </c>
      <c r="X138" s="189">
        <v>0</v>
      </c>
      <c r="Y138" s="189">
        <v>0</v>
      </c>
      <c r="Z138" s="189">
        <f t="shared" si="20"/>
        <v>3109.68</v>
      </c>
      <c r="AA138" s="189"/>
      <c r="AB138" s="189">
        <v>0</v>
      </c>
      <c r="AC138" s="189"/>
      <c r="AD138" s="189">
        <f t="shared" si="16"/>
        <v>4014.32</v>
      </c>
      <c r="AE138" s="189">
        <f t="shared" si="21"/>
        <v>14104.98</v>
      </c>
    </row>
    <row r="139" spans="1:31" x14ac:dyDescent="0.25">
      <c r="A139" s="174">
        <v>19360</v>
      </c>
      <c r="B139" s="176" t="s">
        <v>1071</v>
      </c>
      <c r="C139" s="177">
        <v>17</v>
      </c>
      <c r="D139" s="177">
        <v>1</v>
      </c>
      <c r="E139" s="191">
        <f>VLOOKUP(A139,ПНР!$A$3:$G$284,7,0)</f>
        <v>3474.8000000000006</v>
      </c>
      <c r="F139" s="189">
        <f t="shared" si="17"/>
        <v>180468.25</v>
      </c>
      <c r="G139" s="189">
        <f t="shared" si="18"/>
        <v>414573.14</v>
      </c>
      <c r="H139" s="189">
        <v>31634.910000000003</v>
      </c>
      <c r="I139" s="189">
        <f t="shared" si="19"/>
        <v>28662.23</v>
      </c>
      <c r="J139" s="189">
        <v>0</v>
      </c>
      <c r="K139" s="189">
        <v>0</v>
      </c>
      <c r="L139" s="189">
        <v>0</v>
      </c>
      <c r="M139" s="189">
        <v>9812.9699999999993</v>
      </c>
      <c r="N139" s="189">
        <v>0</v>
      </c>
      <c r="O139" s="189">
        <v>14594.16</v>
      </c>
      <c r="P139" s="189">
        <v>0</v>
      </c>
      <c r="Q139" s="189">
        <v>0</v>
      </c>
      <c r="R139" s="189">
        <v>11423.34</v>
      </c>
      <c r="S139" s="189">
        <v>5524.49</v>
      </c>
      <c r="T139" s="189">
        <v>1132.8</v>
      </c>
      <c r="U139" s="189">
        <v>0</v>
      </c>
      <c r="V139" s="189">
        <v>0</v>
      </c>
      <c r="W139" s="189">
        <v>0</v>
      </c>
      <c r="X139" s="189">
        <v>0</v>
      </c>
      <c r="Y139" s="189">
        <v>0</v>
      </c>
      <c r="Z139" s="189">
        <f t="shared" si="20"/>
        <v>2064.7600000000002</v>
      </c>
      <c r="AA139" s="189"/>
      <c r="AB139" s="189">
        <v>315520.17</v>
      </c>
      <c r="AC139" s="189"/>
      <c r="AD139" s="189">
        <f t="shared" si="16"/>
        <v>2665.42</v>
      </c>
      <c r="AE139" s="189">
        <f t="shared" si="21"/>
        <v>9365.41</v>
      </c>
    </row>
    <row r="140" spans="1:31" x14ac:dyDescent="0.25">
      <c r="A140" s="174">
        <v>19361</v>
      </c>
      <c r="B140" s="176" t="s">
        <v>1071</v>
      </c>
      <c r="C140" s="177">
        <v>17</v>
      </c>
      <c r="D140" s="177">
        <v>2</v>
      </c>
      <c r="E140" s="191">
        <f>VLOOKUP(A140,ПНР!$A$3:$G$284,7,0)</f>
        <v>3522.8</v>
      </c>
      <c r="F140" s="189">
        <f t="shared" si="17"/>
        <v>182961.19</v>
      </c>
      <c r="G140" s="189">
        <f t="shared" si="18"/>
        <v>420299.95</v>
      </c>
      <c r="H140" s="189">
        <v>4278.4399999999996</v>
      </c>
      <c r="I140" s="189">
        <f t="shared" si="19"/>
        <v>29058.16</v>
      </c>
      <c r="J140" s="189">
        <v>0</v>
      </c>
      <c r="K140" s="189">
        <v>0</v>
      </c>
      <c r="L140" s="189">
        <v>0</v>
      </c>
      <c r="M140" s="189">
        <v>9812.9699999999993</v>
      </c>
      <c r="N140" s="189">
        <v>0</v>
      </c>
      <c r="O140" s="189">
        <v>14795.76</v>
      </c>
      <c r="P140" s="189">
        <v>0</v>
      </c>
      <c r="Q140" s="189">
        <v>0</v>
      </c>
      <c r="R140" s="189">
        <v>11630.289999999999</v>
      </c>
      <c r="S140" s="189">
        <v>5524.49</v>
      </c>
      <c r="T140" s="189">
        <v>1132.8</v>
      </c>
      <c r="U140" s="189">
        <v>0</v>
      </c>
      <c r="V140" s="189">
        <v>0</v>
      </c>
      <c r="W140" s="189">
        <v>0</v>
      </c>
      <c r="X140" s="189">
        <v>0</v>
      </c>
      <c r="Y140" s="189">
        <v>0</v>
      </c>
      <c r="Z140" s="189">
        <f t="shared" si="20"/>
        <v>2093.2800000000002</v>
      </c>
      <c r="AA140" s="189"/>
      <c r="AB140" s="189">
        <v>315520.17</v>
      </c>
      <c r="AC140" s="189"/>
      <c r="AD140" s="189">
        <f t="shared" si="16"/>
        <v>2702.24</v>
      </c>
      <c r="AE140" s="189">
        <f t="shared" si="21"/>
        <v>9494.7800000000007</v>
      </c>
    </row>
    <row r="141" spans="1:31" x14ac:dyDescent="0.25">
      <c r="A141" s="174">
        <v>19362</v>
      </c>
      <c r="B141" s="176" t="s">
        <v>1071</v>
      </c>
      <c r="C141" s="177">
        <v>17</v>
      </c>
      <c r="D141" s="177">
        <v>3</v>
      </c>
      <c r="E141" s="191">
        <f>VLOOKUP(A141,ПНР!$A$3:$G$284,7,0)</f>
        <v>3528.099999999999</v>
      </c>
      <c r="F141" s="189">
        <f t="shared" si="17"/>
        <v>183236.46</v>
      </c>
      <c r="G141" s="189">
        <f t="shared" si="18"/>
        <v>420932.29</v>
      </c>
      <c r="H141" s="189">
        <v>27878.220000000005</v>
      </c>
      <c r="I141" s="189">
        <f t="shared" si="19"/>
        <v>29101.88</v>
      </c>
      <c r="J141" s="189">
        <v>0</v>
      </c>
      <c r="K141" s="189">
        <v>0</v>
      </c>
      <c r="L141" s="189">
        <v>0</v>
      </c>
      <c r="M141" s="189">
        <v>9919.91</v>
      </c>
      <c r="N141" s="189">
        <v>0</v>
      </c>
      <c r="O141" s="189">
        <v>14818.02</v>
      </c>
      <c r="P141" s="189">
        <v>0</v>
      </c>
      <c r="Q141" s="189">
        <v>0</v>
      </c>
      <c r="R141" s="189">
        <v>11837.23</v>
      </c>
      <c r="S141" s="189">
        <v>5594.42</v>
      </c>
      <c r="T141" s="189">
        <v>1132.8</v>
      </c>
      <c r="U141" s="189">
        <v>0</v>
      </c>
      <c r="V141" s="189">
        <v>0</v>
      </c>
      <c r="W141" s="189">
        <v>0</v>
      </c>
      <c r="X141" s="189">
        <v>0</v>
      </c>
      <c r="Y141" s="189">
        <v>0</v>
      </c>
      <c r="Z141" s="189">
        <f t="shared" si="20"/>
        <v>2096.4299999999998</v>
      </c>
      <c r="AA141" s="189"/>
      <c r="AB141" s="189">
        <v>0</v>
      </c>
      <c r="AC141" s="189"/>
      <c r="AD141" s="189">
        <f t="shared" si="16"/>
        <v>2706.31</v>
      </c>
      <c r="AE141" s="189">
        <f t="shared" si="21"/>
        <v>9509.06</v>
      </c>
    </row>
    <row r="142" spans="1:31" x14ac:dyDescent="0.25">
      <c r="A142" s="174">
        <v>19363</v>
      </c>
      <c r="B142" s="176" t="s">
        <v>1071</v>
      </c>
      <c r="C142" s="177">
        <v>17</v>
      </c>
      <c r="D142" s="177">
        <v>4</v>
      </c>
      <c r="E142" s="191">
        <f>VLOOKUP(A142,ПНР!$A$3:$G$284,7,0)</f>
        <v>3500.9999999999995</v>
      </c>
      <c r="F142" s="189">
        <f t="shared" si="17"/>
        <v>181828.98</v>
      </c>
      <c r="G142" s="189">
        <f t="shared" si="18"/>
        <v>417699.03</v>
      </c>
      <c r="H142" s="189">
        <v>44896.850000000006</v>
      </c>
      <c r="I142" s="189">
        <f t="shared" si="19"/>
        <v>28878.34</v>
      </c>
      <c r="J142" s="189">
        <v>0</v>
      </c>
      <c r="K142" s="189">
        <v>0</v>
      </c>
      <c r="L142" s="189">
        <v>0</v>
      </c>
      <c r="M142" s="189">
        <v>9919.91</v>
      </c>
      <c r="N142" s="189">
        <v>0</v>
      </c>
      <c r="O142" s="189">
        <v>14704.2</v>
      </c>
      <c r="P142" s="189">
        <v>0</v>
      </c>
      <c r="Q142" s="189">
        <v>0</v>
      </c>
      <c r="R142" s="189">
        <v>11547.51</v>
      </c>
      <c r="S142" s="189">
        <v>5594.42</v>
      </c>
      <c r="T142" s="189">
        <v>1132.8</v>
      </c>
      <c r="U142" s="189">
        <v>0</v>
      </c>
      <c r="V142" s="189">
        <v>0</v>
      </c>
      <c r="W142" s="189">
        <v>0</v>
      </c>
      <c r="X142" s="189">
        <v>0</v>
      </c>
      <c r="Y142" s="189">
        <v>0</v>
      </c>
      <c r="Z142" s="189">
        <f t="shared" si="20"/>
        <v>2080.33</v>
      </c>
      <c r="AA142" s="189"/>
      <c r="AB142" s="189">
        <v>0</v>
      </c>
      <c r="AC142" s="189"/>
      <c r="AD142" s="189">
        <f t="shared" si="16"/>
        <v>2685.52</v>
      </c>
      <c r="AE142" s="189">
        <f t="shared" si="21"/>
        <v>9436.02</v>
      </c>
    </row>
    <row r="143" spans="1:31" x14ac:dyDescent="0.25">
      <c r="A143" s="174">
        <v>19364</v>
      </c>
      <c r="B143" s="176" t="s">
        <v>1071</v>
      </c>
      <c r="C143" s="177">
        <v>17</v>
      </c>
      <c r="D143" s="177">
        <v>5</v>
      </c>
      <c r="E143" s="191">
        <f>VLOOKUP(A143,ПНР!$A$3:$G$284,7,0)</f>
        <v>3633.5</v>
      </c>
      <c r="F143" s="189">
        <f t="shared" si="17"/>
        <v>188710.54</v>
      </c>
      <c r="G143" s="189">
        <f t="shared" si="18"/>
        <v>433507.4</v>
      </c>
      <c r="H143" s="189">
        <v>77879.199999999997</v>
      </c>
      <c r="I143" s="189">
        <f t="shared" si="19"/>
        <v>29971.279999999999</v>
      </c>
      <c r="J143" s="189">
        <v>5778.56</v>
      </c>
      <c r="K143" s="189">
        <v>0</v>
      </c>
      <c r="L143" s="189">
        <v>87852.959999999992</v>
      </c>
      <c r="M143" s="189">
        <v>0</v>
      </c>
      <c r="N143" s="189">
        <v>0</v>
      </c>
      <c r="O143" s="189">
        <v>15260.7</v>
      </c>
      <c r="P143" s="189">
        <v>35823.919999999998</v>
      </c>
      <c r="Q143" s="189">
        <v>0</v>
      </c>
      <c r="R143" s="189">
        <v>23591.68</v>
      </c>
      <c r="S143" s="189">
        <v>5874.14</v>
      </c>
      <c r="T143" s="189">
        <v>2265.6</v>
      </c>
      <c r="U143" s="189">
        <v>0</v>
      </c>
      <c r="V143" s="189">
        <v>36221.339999999997</v>
      </c>
      <c r="W143" s="189">
        <v>0</v>
      </c>
      <c r="X143" s="189">
        <v>0</v>
      </c>
      <c r="Y143" s="189">
        <v>0</v>
      </c>
      <c r="Z143" s="189">
        <f t="shared" si="20"/>
        <v>2159.06</v>
      </c>
      <c r="AA143" s="189"/>
      <c r="AB143" s="189">
        <v>0</v>
      </c>
      <c r="AC143" s="189"/>
      <c r="AD143" s="189">
        <f t="shared" si="16"/>
        <v>2787.16</v>
      </c>
      <c r="AE143" s="189">
        <f t="shared" si="21"/>
        <v>9793.14</v>
      </c>
    </row>
    <row r="144" spans="1:31" x14ac:dyDescent="0.25">
      <c r="A144" s="174">
        <v>19366</v>
      </c>
      <c r="B144" s="176" t="s">
        <v>1071</v>
      </c>
      <c r="C144" s="177">
        <v>21</v>
      </c>
      <c r="D144" s="177">
        <v>1</v>
      </c>
      <c r="E144" s="191">
        <f>VLOOKUP(A144,ПНР!$A$3:$G$284,7,0)</f>
        <v>9540.1</v>
      </c>
      <c r="F144" s="189">
        <f t="shared" si="17"/>
        <v>495477.49</v>
      </c>
      <c r="G144" s="189">
        <f t="shared" si="18"/>
        <v>1138214.93</v>
      </c>
      <c r="H144" s="189">
        <v>255655.59999999998</v>
      </c>
      <c r="I144" s="189">
        <f t="shared" si="19"/>
        <v>78692.45</v>
      </c>
      <c r="J144" s="189">
        <v>17335.679999999997</v>
      </c>
      <c r="K144" s="189">
        <v>0</v>
      </c>
      <c r="L144" s="189">
        <v>292843.44</v>
      </c>
      <c r="M144" s="189">
        <v>20809.07</v>
      </c>
      <c r="N144" s="189">
        <v>43713.32</v>
      </c>
      <c r="O144" s="189">
        <v>40068.42</v>
      </c>
      <c r="P144" s="189">
        <v>0</v>
      </c>
      <c r="Q144" s="189">
        <v>0</v>
      </c>
      <c r="R144" s="189">
        <v>25330.02</v>
      </c>
      <c r="S144" s="189">
        <v>11748.26</v>
      </c>
      <c r="T144" s="189">
        <v>3398.4</v>
      </c>
      <c r="U144" s="189">
        <v>0</v>
      </c>
      <c r="V144" s="189">
        <v>0</v>
      </c>
      <c r="W144" s="189">
        <v>0</v>
      </c>
      <c r="X144" s="189">
        <v>0</v>
      </c>
      <c r="Y144" s="189">
        <v>0</v>
      </c>
      <c r="Z144" s="189">
        <f t="shared" si="20"/>
        <v>5668.83</v>
      </c>
      <c r="AA144" s="189"/>
      <c r="AB144" s="189">
        <v>0</v>
      </c>
      <c r="AC144" s="189"/>
      <c r="AD144" s="189">
        <f t="shared" si="16"/>
        <v>7317.95</v>
      </c>
      <c r="AE144" s="189">
        <f t="shared" si="21"/>
        <v>25712.82</v>
      </c>
    </row>
    <row r="145" spans="1:31" x14ac:dyDescent="0.25">
      <c r="A145" s="174">
        <v>19367</v>
      </c>
      <c r="B145" s="176" t="s">
        <v>1071</v>
      </c>
      <c r="C145" s="177">
        <v>21</v>
      </c>
      <c r="D145" s="177">
        <v>2</v>
      </c>
      <c r="E145" s="191">
        <f>VLOOKUP(A145,ПНР!$A$3:$G$284,7,0)</f>
        <v>5406.6999999999971</v>
      </c>
      <c r="F145" s="189">
        <f t="shared" si="17"/>
        <v>280803.99</v>
      </c>
      <c r="G145" s="189">
        <f t="shared" si="18"/>
        <v>645065.22</v>
      </c>
      <c r="H145" s="189">
        <v>154821.58000000002</v>
      </c>
      <c r="I145" s="189">
        <f t="shared" si="19"/>
        <v>44597.69</v>
      </c>
      <c r="J145" s="189">
        <v>8184.6599999999989</v>
      </c>
      <c r="K145" s="189">
        <v>0</v>
      </c>
      <c r="L145" s="189">
        <v>140363.04</v>
      </c>
      <c r="M145" s="189">
        <v>13746.82</v>
      </c>
      <c r="N145" s="189">
        <v>102374.6</v>
      </c>
      <c r="O145" s="189">
        <v>22708.14</v>
      </c>
      <c r="P145" s="189">
        <v>0</v>
      </c>
      <c r="Q145" s="189">
        <v>86553.53</v>
      </c>
      <c r="R145" s="189">
        <v>16286.53</v>
      </c>
      <c r="S145" s="189">
        <v>7762.25</v>
      </c>
      <c r="T145" s="189">
        <v>3398.4</v>
      </c>
      <c r="U145" s="189">
        <v>0</v>
      </c>
      <c r="V145" s="189">
        <v>40132.719999999994</v>
      </c>
      <c r="W145" s="189">
        <v>0</v>
      </c>
      <c r="X145" s="189">
        <v>0</v>
      </c>
      <c r="Y145" s="189">
        <v>0</v>
      </c>
      <c r="Z145" s="189">
        <f t="shared" si="20"/>
        <v>3212.72</v>
      </c>
      <c r="AA145" s="189"/>
      <c r="AB145" s="189">
        <v>0</v>
      </c>
      <c r="AC145" s="189"/>
      <c r="AD145" s="189">
        <f t="shared" si="16"/>
        <v>4147.33</v>
      </c>
      <c r="AE145" s="189">
        <f t="shared" si="21"/>
        <v>14572.33</v>
      </c>
    </row>
    <row r="146" spans="1:31" x14ac:dyDescent="0.25">
      <c r="A146" s="174">
        <v>31191</v>
      </c>
      <c r="B146" s="181" t="s">
        <v>1071</v>
      </c>
      <c r="C146" s="177">
        <v>22</v>
      </c>
      <c r="D146" s="177">
        <v>1</v>
      </c>
      <c r="E146" s="191">
        <f>VLOOKUP(A146,ПНР!$A$3:$G$284,7,0)</f>
        <v>13879.5</v>
      </c>
      <c r="F146" s="189">
        <f t="shared" si="17"/>
        <v>720849.86</v>
      </c>
      <c r="G146" s="189">
        <f t="shared" si="18"/>
        <v>1655942.2</v>
      </c>
      <c r="H146" s="189">
        <v>107036.06</v>
      </c>
      <c r="I146" s="189">
        <f t="shared" si="19"/>
        <v>114486.41</v>
      </c>
      <c r="J146" s="189">
        <v>34000.800000000003</v>
      </c>
      <c r="K146" s="189">
        <v>0</v>
      </c>
      <c r="L146" s="189">
        <v>432112.31999999995</v>
      </c>
      <c r="M146" s="189">
        <v>35475.07</v>
      </c>
      <c r="N146" s="189">
        <v>0</v>
      </c>
      <c r="O146" s="189">
        <v>58293.9</v>
      </c>
      <c r="P146" s="189">
        <v>0</v>
      </c>
      <c r="Q146" s="189">
        <v>0</v>
      </c>
      <c r="R146" s="189">
        <v>40975.03</v>
      </c>
      <c r="S146" s="189">
        <v>20000.03</v>
      </c>
      <c r="T146" s="189">
        <v>1132.8</v>
      </c>
      <c r="U146" s="189">
        <v>0</v>
      </c>
      <c r="V146" s="189">
        <v>0</v>
      </c>
      <c r="W146" s="189">
        <v>0</v>
      </c>
      <c r="X146" s="189">
        <v>0</v>
      </c>
      <c r="Y146" s="189">
        <v>0</v>
      </c>
      <c r="Z146" s="189">
        <f t="shared" si="20"/>
        <v>8247.35</v>
      </c>
      <c r="AA146" s="189"/>
      <c r="AB146" s="189">
        <v>0</v>
      </c>
      <c r="AC146" s="189"/>
      <c r="AD146" s="189">
        <f t="shared" si="16"/>
        <v>10646.58</v>
      </c>
      <c r="AE146" s="189">
        <f t="shared" si="21"/>
        <v>37408.53</v>
      </c>
    </row>
    <row r="147" spans="1:31" x14ac:dyDescent="0.25">
      <c r="A147" s="174">
        <v>31192</v>
      </c>
      <c r="B147" s="181" t="s">
        <v>1071</v>
      </c>
      <c r="C147" s="177">
        <v>22</v>
      </c>
      <c r="E147" s="191">
        <f>VLOOKUP(A147,ПНР!$A$3:$G$284,7,0)</f>
        <v>13868.1</v>
      </c>
      <c r="F147" s="189">
        <f t="shared" si="17"/>
        <v>720257.79</v>
      </c>
      <c r="G147" s="189">
        <f t="shared" si="18"/>
        <v>1654582.08</v>
      </c>
      <c r="H147" s="189">
        <v>113451.3</v>
      </c>
      <c r="I147" s="189">
        <f t="shared" si="19"/>
        <v>114392.38</v>
      </c>
      <c r="J147" s="189">
        <v>33448.58</v>
      </c>
      <c r="K147" s="189">
        <v>0</v>
      </c>
      <c r="L147" s="189">
        <v>332394.23999999999</v>
      </c>
      <c r="M147" s="189">
        <v>35582.009999999995</v>
      </c>
      <c r="N147" s="189">
        <v>0</v>
      </c>
      <c r="O147" s="189">
        <v>58246.02</v>
      </c>
      <c r="P147" s="189">
        <v>0</v>
      </c>
      <c r="Q147" s="189">
        <v>86553.53</v>
      </c>
      <c r="R147" s="189">
        <v>40230.03</v>
      </c>
      <c r="S147" s="189">
        <v>20069.96</v>
      </c>
      <c r="T147" s="189">
        <v>2265.6</v>
      </c>
      <c r="U147" s="189">
        <v>0</v>
      </c>
      <c r="V147" s="189">
        <v>0</v>
      </c>
      <c r="W147" s="189">
        <v>0</v>
      </c>
      <c r="X147" s="189">
        <v>0</v>
      </c>
      <c r="Y147" s="189">
        <v>0</v>
      </c>
      <c r="Z147" s="189">
        <f t="shared" si="20"/>
        <v>8240.57</v>
      </c>
      <c r="AA147" s="189"/>
      <c r="AB147" s="189">
        <v>0</v>
      </c>
      <c r="AC147" s="189"/>
      <c r="AD147" s="189">
        <f t="shared" si="16"/>
        <v>10637.83</v>
      </c>
      <c r="AE147" s="189">
        <f t="shared" si="21"/>
        <v>37377.800000000003</v>
      </c>
    </row>
    <row r="148" spans="1:31" x14ac:dyDescent="0.25">
      <c r="A148" s="174">
        <v>31193</v>
      </c>
      <c r="B148" s="181" t="s">
        <v>1071</v>
      </c>
      <c r="C148" s="177">
        <v>24</v>
      </c>
      <c r="E148" s="191">
        <f>VLOOKUP(A148,ПНР!$A$3:$G$284,7,0)</f>
        <v>7117.6000000000022</v>
      </c>
      <c r="F148" s="189">
        <f t="shared" si="17"/>
        <v>369661.8</v>
      </c>
      <c r="G148" s="189">
        <f t="shared" si="18"/>
        <v>849190.11</v>
      </c>
      <c r="H148" s="189">
        <v>49000.44</v>
      </c>
      <c r="I148" s="189">
        <f t="shared" si="19"/>
        <v>58710.22</v>
      </c>
      <c r="J148" s="189">
        <v>17000.399999999998</v>
      </c>
      <c r="K148" s="189">
        <v>0</v>
      </c>
      <c r="L148" s="189">
        <v>166197.12</v>
      </c>
      <c r="M148" s="189">
        <v>17844.47</v>
      </c>
      <c r="N148" s="189">
        <v>0</v>
      </c>
      <c r="O148" s="189">
        <v>29893.919999999998</v>
      </c>
      <c r="P148" s="189">
        <v>0</v>
      </c>
      <c r="Q148" s="189">
        <v>0</v>
      </c>
      <c r="R148" s="189">
        <v>20487.509999999998</v>
      </c>
      <c r="S148" s="189">
        <v>10069.94</v>
      </c>
      <c r="T148" s="189">
        <v>2265.6</v>
      </c>
      <c r="U148" s="189">
        <v>0</v>
      </c>
      <c r="V148" s="189">
        <v>0</v>
      </c>
      <c r="W148" s="189">
        <v>0</v>
      </c>
      <c r="X148" s="189">
        <v>0</v>
      </c>
      <c r="Y148" s="189">
        <v>0</v>
      </c>
      <c r="Z148" s="189">
        <f t="shared" si="20"/>
        <v>4229.3500000000004</v>
      </c>
      <c r="AA148" s="189"/>
      <c r="AB148" s="189">
        <v>0</v>
      </c>
      <c r="AC148" s="189"/>
      <c r="AD148" s="189">
        <f t="shared" si="16"/>
        <v>5459.71</v>
      </c>
      <c r="AE148" s="189">
        <f t="shared" si="21"/>
        <v>19183.61</v>
      </c>
    </row>
    <row r="149" spans="1:31" x14ac:dyDescent="0.25">
      <c r="A149" s="174">
        <v>19368</v>
      </c>
      <c r="B149" s="176" t="s">
        <v>1071</v>
      </c>
      <c r="C149" s="177">
        <v>25</v>
      </c>
      <c r="D149" s="177">
        <v>1</v>
      </c>
      <c r="E149" s="191">
        <f>VLOOKUP(A149,ПНР!$A$3:$G$284,7,0)</f>
        <v>2580.3000000000002</v>
      </c>
      <c r="F149" s="189">
        <f t="shared" si="17"/>
        <v>134011.23000000001</v>
      </c>
      <c r="G149" s="189">
        <f t="shared" si="18"/>
        <v>307851.7</v>
      </c>
      <c r="H149" s="189">
        <v>22073.47</v>
      </c>
      <c r="I149" s="189">
        <f t="shared" si="19"/>
        <v>21283.86</v>
      </c>
      <c r="J149" s="189">
        <v>0</v>
      </c>
      <c r="K149" s="189">
        <v>0</v>
      </c>
      <c r="L149" s="189">
        <v>0</v>
      </c>
      <c r="M149" s="189">
        <v>7439.93</v>
      </c>
      <c r="N149" s="189">
        <v>0</v>
      </c>
      <c r="O149" s="189">
        <v>10837.26</v>
      </c>
      <c r="P149" s="189">
        <v>0</v>
      </c>
      <c r="Q149" s="189">
        <v>0</v>
      </c>
      <c r="R149" s="189">
        <v>8567.51</v>
      </c>
      <c r="S149" s="189">
        <v>4195.8100000000004</v>
      </c>
      <c r="T149" s="189">
        <v>1132.8</v>
      </c>
      <c r="U149" s="189">
        <v>0</v>
      </c>
      <c r="V149" s="189">
        <v>0</v>
      </c>
      <c r="W149" s="189">
        <v>0</v>
      </c>
      <c r="X149" s="189">
        <v>0</v>
      </c>
      <c r="Y149" s="189">
        <v>0</v>
      </c>
      <c r="Z149" s="189">
        <f t="shared" si="20"/>
        <v>1533.24</v>
      </c>
      <c r="AA149" s="189"/>
      <c r="AB149" s="189">
        <v>0</v>
      </c>
      <c r="AC149" s="189"/>
      <c r="AD149" s="189">
        <f t="shared" si="16"/>
        <v>1979.28</v>
      </c>
      <c r="AE149" s="189">
        <f t="shared" si="21"/>
        <v>6954.52</v>
      </c>
    </row>
    <row r="150" spans="1:31" x14ac:dyDescent="0.25">
      <c r="A150" s="174">
        <v>19369</v>
      </c>
      <c r="B150" s="176" t="s">
        <v>1071</v>
      </c>
      <c r="C150" s="177">
        <v>25</v>
      </c>
      <c r="D150" s="177">
        <v>2</v>
      </c>
      <c r="E150" s="191">
        <f>VLOOKUP(A150,ПНР!$A$3:$G$284,7,0)</f>
        <v>2584.2999999999993</v>
      </c>
      <c r="F150" s="189">
        <f t="shared" si="17"/>
        <v>134218.98000000001</v>
      </c>
      <c r="G150" s="189">
        <f t="shared" si="18"/>
        <v>308328.93</v>
      </c>
      <c r="H150" s="189">
        <v>36642.240000000005</v>
      </c>
      <c r="I150" s="189">
        <f t="shared" si="19"/>
        <v>21316.85</v>
      </c>
      <c r="J150" s="189">
        <v>0</v>
      </c>
      <c r="K150" s="189">
        <v>0</v>
      </c>
      <c r="L150" s="189">
        <v>0</v>
      </c>
      <c r="M150" s="189">
        <v>7439.93</v>
      </c>
      <c r="N150" s="189">
        <v>0</v>
      </c>
      <c r="O150" s="189">
        <v>10854.06</v>
      </c>
      <c r="P150" s="189">
        <v>0</v>
      </c>
      <c r="Q150" s="189">
        <v>0</v>
      </c>
      <c r="R150" s="189">
        <v>8567.51</v>
      </c>
      <c r="S150" s="189">
        <v>4195.8100000000004</v>
      </c>
      <c r="T150" s="189">
        <v>1132.8</v>
      </c>
      <c r="U150" s="189">
        <v>0</v>
      </c>
      <c r="V150" s="189">
        <v>0</v>
      </c>
      <c r="W150" s="189">
        <v>0</v>
      </c>
      <c r="X150" s="189">
        <v>0</v>
      </c>
      <c r="Y150" s="189">
        <v>0</v>
      </c>
      <c r="Z150" s="189">
        <f t="shared" si="20"/>
        <v>1535.62</v>
      </c>
      <c r="AA150" s="189"/>
      <c r="AB150" s="189">
        <v>0</v>
      </c>
      <c r="AC150" s="189"/>
      <c r="AD150" s="189">
        <f t="shared" si="16"/>
        <v>1982.34</v>
      </c>
      <c r="AE150" s="189">
        <f t="shared" si="21"/>
        <v>6965.3</v>
      </c>
    </row>
    <row r="151" spans="1:31" x14ac:dyDescent="0.25">
      <c r="A151" s="174">
        <v>31189</v>
      </c>
      <c r="B151" s="181" t="s">
        <v>1071</v>
      </c>
      <c r="C151" s="177">
        <v>26</v>
      </c>
      <c r="E151" s="191">
        <f>VLOOKUP(A151,ПНР!$A$3:$G$284,7,0)</f>
        <v>6895.2000000000025</v>
      </c>
      <c r="F151" s="189">
        <f t="shared" si="17"/>
        <v>358111.17</v>
      </c>
      <c r="G151" s="189">
        <f t="shared" si="18"/>
        <v>822655.9</v>
      </c>
      <c r="H151" s="189">
        <v>27345.48</v>
      </c>
      <c r="I151" s="189">
        <f t="shared" si="19"/>
        <v>56875.73</v>
      </c>
      <c r="J151" s="189">
        <v>17552.62</v>
      </c>
      <c r="K151" s="189">
        <v>0</v>
      </c>
      <c r="L151" s="189">
        <v>169244.12</v>
      </c>
      <c r="M151" s="189">
        <v>17844.46</v>
      </c>
      <c r="N151" s="189">
        <v>0</v>
      </c>
      <c r="O151" s="189">
        <v>28959.84</v>
      </c>
      <c r="P151" s="189">
        <v>0</v>
      </c>
      <c r="Q151" s="189">
        <v>0</v>
      </c>
      <c r="R151" s="189">
        <v>21232.51</v>
      </c>
      <c r="S151" s="189">
        <v>10069.94</v>
      </c>
      <c r="T151" s="189">
        <v>2265.6</v>
      </c>
      <c r="U151" s="189">
        <v>0</v>
      </c>
      <c r="V151" s="189">
        <v>0</v>
      </c>
      <c r="W151" s="189">
        <v>0</v>
      </c>
      <c r="X151" s="189">
        <v>0</v>
      </c>
      <c r="Y151" s="189">
        <v>0</v>
      </c>
      <c r="Z151" s="189">
        <f t="shared" si="20"/>
        <v>4097.2</v>
      </c>
      <c r="AA151" s="189"/>
      <c r="AB151" s="189">
        <v>0</v>
      </c>
      <c r="AC151" s="189"/>
      <c r="AD151" s="189">
        <f t="shared" si="16"/>
        <v>5289.12</v>
      </c>
      <c r="AE151" s="189">
        <f t="shared" si="21"/>
        <v>18584.189999999999</v>
      </c>
    </row>
    <row r="152" spans="1:31" x14ac:dyDescent="0.25">
      <c r="A152" s="174">
        <v>19370</v>
      </c>
      <c r="B152" s="176" t="s">
        <v>1071</v>
      </c>
      <c r="C152" s="177">
        <v>27</v>
      </c>
      <c r="D152" s="177">
        <v>1</v>
      </c>
      <c r="E152" s="191">
        <f>VLOOKUP(A152,ПНР!$A$3:$G$284,7,0)</f>
        <v>1637.6</v>
      </c>
      <c r="F152" s="189">
        <f t="shared" si="17"/>
        <v>85050.880000000005</v>
      </c>
      <c r="G152" s="189">
        <f t="shared" si="18"/>
        <v>195379.58</v>
      </c>
      <c r="H152" s="189">
        <v>9375.75</v>
      </c>
      <c r="I152" s="189">
        <f t="shared" si="19"/>
        <v>13507.9</v>
      </c>
      <c r="J152" s="189">
        <v>0</v>
      </c>
      <c r="K152" s="189">
        <v>0</v>
      </c>
      <c r="L152" s="189">
        <v>0</v>
      </c>
      <c r="M152" s="189">
        <v>4959.9599999999991</v>
      </c>
      <c r="N152" s="189">
        <v>0</v>
      </c>
      <c r="O152" s="189">
        <v>6877.92</v>
      </c>
      <c r="P152" s="189">
        <v>0</v>
      </c>
      <c r="Q152" s="189">
        <v>0</v>
      </c>
      <c r="R152" s="189">
        <v>5711.67</v>
      </c>
      <c r="S152" s="189">
        <v>2797.21</v>
      </c>
      <c r="T152" s="189">
        <v>1132.8</v>
      </c>
      <c r="U152" s="189">
        <v>0</v>
      </c>
      <c r="V152" s="189">
        <v>0</v>
      </c>
      <c r="W152" s="189">
        <v>0</v>
      </c>
      <c r="X152" s="189">
        <v>0</v>
      </c>
      <c r="Y152" s="189">
        <v>0</v>
      </c>
      <c r="Z152" s="189">
        <f t="shared" si="20"/>
        <v>973.08</v>
      </c>
      <c r="AA152" s="189"/>
      <c r="AB152" s="189">
        <v>0</v>
      </c>
      <c r="AC152" s="189"/>
      <c r="AD152" s="189">
        <f t="shared" si="16"/>
        <v>1256.1600000000001</v>
      </c>
      <c r="AE152" s="189">
        <f t="shared" si="21"/>
        <v>4413.72</v>
      </c>
    </row>
    <row r="153" spans="1:31" x14ac:dyDescent="0.25">
      <c r="A153" s="174">
        <v>19371</v>
      </c>
      <c r="B153" s="176" t="s">
        <v>1071</v>
      </c>
      <c r="C153" s="177">
        <v>27</v>
      </c>
      <c r="D153" s="177">
        <v>2</v>
      </c>
      <c r="E153" s="191">
        <f>VLOOKUP(A153,ПНР!$A$3:$G$284,7,0)</f>
        <v>2574.8000000000002</v>
      </c>
      <c r="F153" s="189">
        <f t="shared" si="17"/>
        <v>133725.57999999999</v>
      </c>
      <c r="G153" s="189">
        <f t="shared" si="18"/>
        <v>307195.5</v>
      </c>
      <c r="H153" s="189">
        <v>4195.74</v>
      </c>
      <c r="I153" s="189">
        <f t="shared" si="19"/>
        <v>21238.49</v>
      </c>
      <c r="J153" s="189">
        <v>0</v>
      </c>
      <c r="K153" s="189">
        <v>0</v>
      </c>
      <c r="L153" s="189">
        <v>0</v>
      </c>
      <c r="M153" s="189">
        <v>7439.93</v>
      </c>
      <c r="N153" s="189">
        <v>0</v>
      </c>
      <c r="O153" s="189">
        <v>10814.16</v>
      </c>
      <c r="P153" s="189">
        <v>0</v>
      </c>
      <c r="Q153" s="189">
        <v>0</v>
      </c>
      <c r="R153" s="189">
        <v>8598.5400000000009</v>
      </c>
      <c r="S153" s="189">
        <v>4195.8100000000004</v>
      </c>
      <c r="T153" s="189">
        <v>1132.8</v>
      </c>
      <c r="U153" s="189">
        <v>0</v>
      </c>
      <c r="V153" s="189">
        <v>0</v>
      </c>
      <c r="W153" s="189">
        <v>0</v>
      </c>
      <c r="X153" s="189">
        <v>0</v>
      </c>
      <c r="Y153" s="189">
        <v>0</v>
      </c>
      <c r="Z153" s="189">
        <f t="shared" si="20"/>
        <v>1529.97</v>
      </c>
      <c r="AA153" s="189"/>
      <c r="AB153" s="189">
        <v>0</v>
      </c>
      <c r="AC153" s="189"/>
      <c r="AD153" s="189">
        <f t="shared" si="16"/>
        <v>1975.06</v>
      </c>
      <c r="AE153" s="189">
        <f t="shared" si="21"/>
        <v>6939.69</v>
      </c>
    </row>
    <row r="154" spans="1:31" x14ac:dyDescent="0.25">
      <c r="A154" s="174">
        <v>19372</v>
      </c>
      <c r="B154" s="176" t="s">
        <v>1071</v>
      </c>
      <c r="C154" s="177">
        <v>29</v>
      </c>
      <c r="E154" s="191">
        <f>VLOOKUP(A154,ПНР!$A$3:$G$284,7,0)</f>
        <v>2569</v>
      </c>
      <c r="F154" s="189">
        <f t="shared" si="17"/>
        <v>133424.35</v>
      </c>
      <c r="G154" s="189">
        <f t="shared" si="18"/>
        <v>306503.51</v>
      </c>
      <c r="H154" s="189">
        <v>17296.11</v>
      </c>
      <c r="I154" s="189">
        <f t="shared" si="19"/>
        <v>21190.65</v>
      </c>
      <c r="J154" s="189">
        <v>0</v>
      </c>
      <c r="K154" s="189">
        <v>0</v>
      </c>
      <c r="L154" s="189">
        <v>0</v>
      </c>
      <c r="M154" s="189">
        <v>7439.93</v>
      </c>
      <c r="N154" s="189">
        <v>0</v>
      </c>
      <c r="O154" s="189">
        <v>10789.8</v>
      </c>
      <c r="P154" s="189">
        <v>0</v>
      </c>
      <c r="Q154" s="189">
        <v>0</v>
      </c>
      <c r="R154" s="189">
        <v>8567.51</v>
      </c>
      <c r="S154" s="189">
        <v>4195.8100000000004</v>
      </c>
      <c r="T154" s="189">
        <v>1132.8</v>
      </c>
      <c r="U154" s="189">
        <v>0</v>
      </c>
      <c r="V154" s="189">
        <v>0</v>
      </c>
      <c r="W154" s="189">
        <v>0</v>
      </c>
      <c r="X154" s="189">
        <v>0</v>
      </c>
      <c r="Y154" s="189">
        <v>0</v>
      </c>
      <c r="Z154" s="189">
        <f t="shared" si="20"/>
        <v>1526.53</v>
      </c>
      <c r="AA154" s="189"/>
      <c r="AB154" s="189">
        <v>290613.61</v>
      </c>
      <c r="AC154" s="189"/>
      <c r="AD154" s="189">
        <f t="shared" si="16"/>
        <v>1970.61</v>
      </c>
      <c r="AE154" s="189">
        <f t="shared" si="21"/>
        <v>6924.06</v>
      </c>
    </row>
    <row r="155" spans="1:31" x14ac:dyDescent="0.25">
      <c r="A155" s="174">
        <v>31187</v>
      </c>
      <c r="B155" s="181" t="s">
        <v>1071</v>
      </c>
      <c r="C155" s="177">
        <v>30</v>
      </c>
      <c r="E155" s="191">
        <f>VLOOKUP(A155,ПНР!$A$3:$G$284,7,0)</f>
        <v>6934.4</v>
      </c>
      <c r="F155" s="189">
        <f t="shared" si="17"/>
        <v>360147.07</v>
      </c>
      <c r="G155" s="189">
        <f t="shared" si="18"/>
        <v>827332.8</v>
      </c>
      <c r="H155" s="189">
        <v>21432.300000000003</v>
      </c>
      <c r="I155" s="189">
        <f t="shared" si="19"/>
        <v>57199.08</v>
      </c>
      <c r="J155" s="189">
        <v>17055.62</v>
      </c>
      <c r="K155" s="189">
        <v>0</v>
      </c>
      <c r="L155" s="189">
        <v>169798.12</v>
      </c>
      <c r="M155" s="189">
        <v>17844.47</v>
      </c>
      <c r="N155" s="189">
        <v>0</v>
      </c>
      <c r="O155" s="189">
        <v>29124.48</v>
      </c>
      <c r="P155" s="189">
        <v>0</v>
      </c>
      <c r="Q155" s="189">
        <v>86553.53</v>
      </c>
      <c r="R155" s="189">
        <v>20562.010000000002</v>
      </c>
      <c r="S155" s="189">
        <v>10069.94</v>
      </c>
      <c r="T155" s="189">
        <v>2265.6</v>
      </c>
      <c r="U155" s="189">
        <v>18172.899999999998</v>
      </c>
      <c r="V155" s="189">
        <v>0</v>
      </c>
      <c r="W155" s="189">
        <v>0</v>
      </c>
      <c r="X155" s="189">
        <v>0</v>
      </c>
      <c r="Y155" s="189">
        <v>0</v>
      </c>
      <c r="Z155" s="189">
        <f t="shared" si="20"/>
        <v>4120.49</v>
      </c>
      <c r="AA155" s="189"/>
      <c r="AB155" s="189">
        <v>0</v>
      </c>
      <c r="AC155" s="189"/>
      <c r="AD155" s="189">
        <f t="shared" si="16"/>
        <v>5319.19</v>
      </c>
      <c r="AE155" s="189">
        <f t="shared" si="21"/>
        <v>18689.84</v>
      </c>
    </row>
    <row r="156" spans="1:31" x14ac:dyDescent="0.25">
      <c r="A156" s="174">
        <v>31185</v>
      </c>
      <c r="B156" s="181" t="s">
        <v>1071</v>
      </c>
      <c r="C156" s="177">
        <v>34</v>
      </c>
      <c r="D156" s="177">
        <v>1</v>
      </c>
      <c r="E156" s="191">
        <f>VLOOKUP(A156,ПНР!$A$3:$G$284,7,0)</f>
        <v>10529.1</v>
      </c>
      <c r="F156" s="189">
        <f t="shared" si="17"/>
        <v>546842.49</v>
      </c>
      <c r="G156" s="189">
        <f t="shared" si="18"/>
        <v>1256211.03</v>
      </c>
      <c r="H156" s="189">
        <v>111907.79999999999</v>
      </c>
      <c r="I156" s="189">
        <f t="shared" si="19"/>
        <v>86850.31</v>
      </c>
      <c r="J156" s="189">
        <v>25500.6</v>
      </c>
      <c r="K156" s="189">
        <v>0</v>
      </c>
      <c r="L156" s="189">
        <v>251788.68</v>
      </c>
      <c r="M156" s="189">
        <v>26688.200000000004</v>
      </c>
      <c r="N156" s="189">
        <v>0</v>
      </c>
      <c r="O156" s="189">
        <v>44222.22</v>
      </c>
      <c r="P156" s="189">
        <v>0</v>
      </c>
      <c r="Q156" s="189">
        <v>0</v>
      </c>
      <c r="R156" s="189">
        <v>30731.27</v>
      </c>
      <c r="S156" s="189">
        <v>15034.98</v>
      </c>
      <c r="T156" s="189">
        <v>2265.6</v>
      </c>
      <c r="U156" s="189">
        <v>0</v>
      </c>
      <c r="V156" s="189">
        <v>0</v>
      </c>
      <c r="W156" s="189">
        <v>0</v>
      </c>
      <c r="X156" s="189">
        <v>0</v>
      </c>
      <c r="Y156" s="189">
        <v>0</v>
      </c>
      <c r="Z156" s="189">
        <f t="shared" si="20"/>
        <v>6256.5</v>
      </c>
      <c r="AA156" s="189"/>
      <c r="AB156" s="189">
        <v>0</v>
      </c>
      <c r="AC156" s="189"/>
      <c r="AD156" s="189">
        <f t="shared" si="16"/>
        <v>8076.58</v>
      </c>
      <c r="AE156" s="189">
        <f t="shared" si="21"/>
        <v>28378.41</v>
      </c>
    </row>
    <row r="157" spans="1:31" x14ac:dyDescent="0.25">
      <c r="A157" s="174">
        <v>280208</v>
      </c>
      <c r="B157" s="181" t="s">
        <v>1071</v>
      </c>
      <c r="C157" s="177">
        <v>34</v>
      </c>
      <c r="D157" s="177">
        <v>2</v>
      </c>
      <c r="E157" s="191">
        <f>VLOOKUP(A157,ПНР!$A$3:$G$284,7,0)</f>
        <v>9668.7000000000007</v>
      </c>
      <c r="F157" s="189">
        <f t="shared" si="17"/>
        <v>502156.49</v>
      </c>
      <c r="G157" s="189">
        <f t="shared" si="18"/>
        <v>1153558</v>
      </c>
      <c r="H157" s="189">
        <v>212542.98</v>
      </c>
      <c r="I157" s="189">
        <f t="shared" si="19"/>
        <v>79753.22</v>
      </c>
      <c r="J157" s="189">
        <v>0</v>
      </c>
      <c r="K157" s="189">
        <v>0</v>
      </c>
      <c r="L157" s="189">
        <v>1111431.6000000001</v>
      </c>
      <c r="M157" s="189">
        <v>18222.150000000001</v>
      </c>
      <c r="N157" s="189">
        <v>236634.36</v>
      </c>
      <c r="O157" s="189">
        <v>40608.54</v>
      </c>
      <c r="P157" s="189">
        <v>0</v>
      </c>
      <c r="Q157" s="189">
        <v>0</v>
      </c>
      <c r="R157" s="189">
        <v>19928.77</v>
      </c>
      <c r="S157" s="189">
        <v>10279.73</v>
      </c>
      <c r="T157" s="189">
        <v>0</v>
      </c>
      <c r="U157" s="189">
        <v>0</v>
      </c>
      <c r="V157" s="189">
        <v>0</v>
      </c>
      <c r="W157" s="189">
        <v>0</v>
      </c>
      <c r="X157" s="189">
        <v>0</v>
      </c>
      <c r="Y157" s="189">
        <v>0</v>
      </c>
      <c r="Z157" s="189">
        <f t="shared" si="20"/>
        <v>5745.24</v>
      </c>
      <c r="AA157" s="189"/>
      <c r="AB157" s="189">
        <v>0</v>
      </c>
      <c r="AC157" s="189"/>
      <c r="AD157" s="189">
        <f t="shared" si="16"/>
        <v>7416.59</v>
      </c>
      <c r="AE157" s="189">
        <f t="shared" si="21"/>
        <v>26059.43</v>
      </c>
    </row>
    <row r="158" spans="1:31" x14ac:dyDescent="0.25">
      <c r="A158" s="174">
        <v>280209</v>
      </c>
      <c r="B158" s="181" t="s">
        <v>1071</v>
      </c>
      <c r="C158" s="177">
        <v>34</v>
      </c>
      <c r="D158" s="177">
        <v>3</v>
      </c>
      <c r="E158" s="191">
        <f>VLOOKUP(A158,ПНР!$A$3:$G$284,7,0)</f>
        <v>17115.7</v>
      </c>
      <c r="F158" s="189">
        <f t="shared" si="17"/>
        <v>888926.11</v>
      </c>
      <c r="G158" s="189">
        <f t="shared" si="18"/>
        <v>2042048.33</v>
      </c>
      <c r="H158" s="189">
        <v>385067.36</v>
      </c>
      <c r="I158" s="189">
        <f t="shared" si="19"/>
        <v>141180.53</v>
      </c>
      <c r="J158" s="189">
        <v>0</v>
      </c>
      <c r="K158" s="189">
        <v>0</v>
      </c>
      <c r="L158" s="189">
        <v>2222863.1999999997</v>
      </c>
      <c r="M158" s="189">
        <v>41675.000000000007</v>
      </c>
      <c r="N158" s="189">
        <v>473268.72</v>
      </c>
      <c r="O158" s="189">
        <v>71885.94</v>
      </c>
      <c r="P158" s="189">
        <v>0</v>
      </c>
      <c r="Q158" s="189">
        <v>0</v>
      </c>
      <c r="R158" s="189">
        <v>53060.59</v>
      </c>
      <c r="S158" s="189">
        <v>23496.539999999997</v>
      </c>
      <c r="T158" s="189">
        <v>0</v>
      </c>
      <c r="U158" s="189">
        <v>0</v>
      </c>
      <c r="V158" s="189">
        <v>0</v>
      </c>
      <c r="W158" s="189">
        <v>0</v>
      </c>
      <c r="X158" s="189">
        <v>547345.43999999994</v>
      </c>
      <c r="Y158" s="189">
        <v>0</v>
      </c>
      <c r="Z158" s="189">
        <f t="shared" si="20"/>
        <v>10170.33</v>
      </c>
      <c r="AA158" s="189"/>
      <c r="AB158" s="189">
        <v>0</v>
      </c>
      <c r="AC158" s="189"/>
      <c r="AD158" s="189">
        <f t="shared" si="16"/>
        <v>13128.98</v>
      </c>
      <c r="AE158" s="189">
        <f t="shared" si="21"/>
        <v>46130.85</v>
      </c>
    </row>
    <row r="159" spans="1:31" x14ac:dyDescent="0.25">
      <c r="A159" s="174">
        <v>280210</v>
      </c>
      <c r="B159" s="181" t="s">
        <v>1071</v>
      </c>
      <c r="C159" s="177">
        <v>34</v>
      </c>
      <c r="D159" s="177">
        <v>4</v>
      </c>
      <c r="E159" s="191">
        <f>VLOOKUP(A159,ПНР!$A$3:$G$284,7,0)</f>
        <v>9668.7999999999993</v>
      </c>
      <c r="F159" s="189">
        <f t="shared" si="17"/>
        <v>502161.69</v>
      </c>
      <c r="G159" s="189">
        <f t="shared" si="18"/>
        <v>1153569.93</v>
      </c>
      <c r="H159" s="189">
        <v>222809.81999999995</v>
      </c>
      <c r="I159" s="189">
        <f t="shared" si="19"/>
        <v>79754.039999999994</v>
      </c>
      <c r="J159" s="189">
        <v>0</v>
      </c>
      <c r="K159" s="189">
        <v>0</v>
      </c>
      <c r="L159" s="189">
        <v>1111431.6000000001</v>
      </c>
      <c r="M159" s="189">
        <v>18222.150000000001</v>
      </c>
      <c r="N159" s="189">
        <v>236634.36</v>
      </c>
      <c r="O159" s="189">
        <v>40608.959999999999</v>
      </c>
      <c r="P159" s="189">
        <v>0</v>
      </c>
      <c r="Q159" s="189">
        <v>0</v>
      </c>
      <c r="R159" s="189">
        <v>19587.310000000001</v>
      </c>
      <c r="S159" s="189">
        <v>10279.73</v>
      </c>
      <c r="T159" s="189">
        <v>0</v>
      </c>
      <c r="U159" s="189">
        <v>0</v>
      </c>
      <c r="V159" s="189">
        <v>0</v>
      </c>
      <c r="W159" s="189">
        <v>0</v>
      </c>
      <c r="X159" s="189">
        <v>0</v>
      </c>
      <c r="Y159" s="189">
        <v>0</v>
      </c>
      <c r="Z159" s="189">
        <f t="shared" si="20"/>
        <v>5745.3</v>
      </c>
      <c r="AA159" s="189"/>
      <c r="AB159" s="189">
        <v>0</v>
      </c>
      <c r="AC159" s="189"/>
      <c r="AD159" s="189">
        <f t="shared" si="16"/>
        <v>7416.67</v>
      </c>
      <c r="AE159" s="189">
        <f t="shared" si="21"/>
        <v>26059.7</v>
      </c>
    </row>
    <row r="160" spans="1:31" x14ac:dyDescent="0.25">
      <c r="A160" s="174">
        <v>31184</v>
      </c>
      <c r="B160" s="181" t="s">
        <v>1071</v>
      </c>
      <c r="C160" s="177">
        <v>34</v>
      </c>
      <c r="E160" s="191">
        <f>VLOOKUP(A160,ПНР!$A$3:$G$284,7,0)</f>
        <v>8141.7</v>
      </c>
      <c r="F160" s="189">
        <f t="shared" si="17"/>
        <v>422849.77</v>
      </c>
      <c r="G160" s="189">
        <f t="shared" si="18"/>
        <v>971373.94</v>
      </c>
      <c r="H160" s="189">
        <v>167876.51</v>
      </c>
      <c r="I160" s="189">
        <f t="shared" si="19"/>
        <v>67157.61</v>
      </c>
      <c r="J160" s="189">
        <v>16645.399999999998</v>
      </c>
      <c r="K160" s="189">
        <v>0</v>
      </c>
      <c r="L160" s="189">
        <v>280726.08</v>
      </c>
      <c r="M160" s="189">
        <v>15849.109999999999</v>
      </c>
      <c r="N160" s="189">
        <v>204749.21</v>
      </c>
      <c r="O160" s="189">
        <v>34195.14</v>
      </c>
      <c r="P160" s="189">
        <v>0</v>
      </c>
      <c r="Q160" s="189">
        <v>0</v>
      </c>
      <c r="R160" s="189">
        <v>20177.099999999999</v>
      </c>
      <c r="S160" s="189">
        <v>8951.06</v>
      </c>
      <c r="T160" s="189">
        <v>3398.4</v>
      </c>
      <c r="U160" s="189">
        <v>0</v>
      </c>
      <c r="V160" s="189">
        <v>0</v>
      </c>
      <c r="W160" s="189">
        <v>0</v>
      </c>
      <c r="X160" s="189">
        <v>0</v>
      </c>
      <c r="Y160" s="189">
        <v>0</v>
      </c>
      <c r="Z160" s="189">
        <f t="shared" si="20"/>
        <v>4837.88</v>
      </c>
      <c r="AA160" s="189"/>
      <c r="AB160" s="189">
        <v>0</v>
      </c>
      <c r="AC160" s="189"/>
      <c r="AD160" s="189">
        <f t="shared" si="16"/>
        <v>6245.27</v>
      </c>
      <c r="AE160" s="189">
        <f t="shared" si="21"/>
        <v>21943.8</v>
      </c>
    </row>
    <row r="161" spans="1:31" x14ac:dyDescent="0.25">
      <c r="A161" s="174">
        <v>280149</v>
      </c>
      <c r="B161" s="176" t="s">
        <v>1075</v>
      </c>
      <c r="C161" s="177">
        <v>25</v>
      </c>
      <c r="E161" s="191">
        <f>VLOOKUP(A161,ПНР!$A$3:$G$284,7,0)</f>
        <v>15275.4</v>
      </c>
      <c r="F161" s="189">
        <f t="shared" si="17"/>
        <v>793347.74</v>
      </c>
      <c r="G161" s="189">
        <f t="shared" si="18"/>
        <v>1822484.92</v>
      </c>
      <c r="H161" s="189">
        <v>313097.86</v>
      </c>
      <c r="I161" s="189">
        <f t="shared" si="19"/>
        <v>126000.63</v>
      </c>
      <c r="J161" s="189">
        <v>0</v>
      </c>
      <c r="K161" s="189">
        <v>21089.21</v>
      </c>
      <c r="L161" s="189">
        <v>3406412.879999999</v>
      </c>
      <c r="M161" s="189">
        <v>34235.08</v>
      </c>
      <c r="N161" s="189">
        <v>421222.57</v>
      </c>
      <c r="O161" s="189">
        <v>64156.68</v>
      </c>
      <c r="P161" s="189">
        <v>0</v>
      </c>
      <c r="Q161" s="189">
        <v>0</v>
      </c>
      <c r="R161" s="189">
        <v>43843.28</v>
      </c>
      <c r="S161" s="189">
        <v>19300.73</v>
      </c>
      <c r="T161" s="189">
        <v>0</v>
      </c>
      <c r="U161" s="189">
        <v>0</v>
      </c>
      <c r="V161" s="189">
        <v>0</v>
      </c>
      <c r="W161" s="189">
        <v>0</v>
      </c>
      <c r="X161" s="189">
        <v>0</v>
      </c>
      <c r="Y161" s="189">
        <v>0</v>
      </c>
      <c r="Z161" s="189">
        <f t="shared" si="20"/>
        <v>9076.7999999999993</v>
      </c>
      <c r="AA161" s="189"/>
      <c r="AB161" s="189">
        <v>0</v>
      </c>
      <c r="AC161" s="189"/>
      <c r="AD161" s="189">
        <f t="shared" si="16"/>
        <v>11717.34</v>
      </c>
      <c r="AE161" s="189">
        <f t="shared" si="21"/>
        <v>41170.81</v>
      </c>
    </row>
    <row r="162" spans="1:31" x14ac:dyDescent="0.25">
      <c r="A162" s="174">
        <v>20947</v>
      </c>
      <c r="B162" s="176" t="s">
        <v>1075</v>
      </c>
      <c r="C162" s="177">
        <v>27</v>
      </c>
      <c r="D162" s="177">
        <v>5</v>
      </c>
      <c r="E162" s="191">
        <f>VLOOKUP(A162,ПНР!$A$3:$G$284,7,0)</f>
        <v>3469.4999999999991</v>
      </c>
      <c r="F162" s="189">
        <f t="shared" si="17"/>
        <v>180192.99</v>
      </c>
      <c r="G162" s="189">
        <f t="shared" si="18"/>
        <v>413940.81</v>
      </c>
      <c r="H162" s="189">
        <v>7173.369999999999</v>
      </c>
      <c r="I162" s="189">
        <f t="shared" si="19"/>
        <v>28618.51</v>
      </c>
      <c r="J162" s="189">
        <v>0</v>
      </c>
      <c r="K162" s="189">
        <v>0</v>
      </c>
      <c r="L162" s="189">
        <v>0</v>
      </c>
      <c r="M162" s="189">
        <v>0</v>
      </c>
      <c r="N162" s="189">
        <v>0</v>
      </c>
      <c r="O162" s="189">
        <v>14571.9</v>
      </c>
      <c r="P162" s="189">
        <v>34317.06</v>
      </c>
      <c r="Q162" s="189">
        <v>0</v>
      </c>
      <c r="R162" s="189">
        <v>23260.57</v>
      </c>
      <c r="S162" s="189">
        <v>5594.42</v>
      </c>
      <c r="T162" s="189">
        <v>0</v>
      </c>
      <c r="U162" s="189">
        <v>0</v>
      </c>
      <c r="V162" s="189">
        <v>0</v>
      </c>
      <c r="W162" s="189">
        <v>0</v>
      </c>
      <c r="X162" s="189">
        <v>0</v>
      </c>
      <c r="Y162" s="189">
        <v>0</v>
      </c>
      <c r="Z162" s="189">
        <f t="shared" si="20"/>
        <v>2061.61</v>
      </c>
      <c r="AA162" s="189"/>
      <c r="AB162" s="189">
        <v>0</v>
      </c>
      <c r="AC162" s="189"/>
      <c r="AD162" s="189">
        <f t="shared" si="16"/>
        <v>2661.36</v>
      </c>
      <c r="AE162" s="189">
        <f t="shared" si="21"/>
        <v>9351.1200000000008</v>
      </c>
    </row>
    <row r="163" spans="1:31" x14ac:dyDescent="0.25">
      <c r="A163" s="174">
        <v>20948</v>
      </c>
      <c r="B163" s="176" t="s">
        <v>1075</v>
      </c>
      <c r="C163" s="177">
        <v>27</v>
      </c>
      <c r="D163" s="177">
        <v>6</v>
      </c>
      <c r="E163" s="191">
        <f>VLOOKUP(A163,ПНР!$A$3:$G$284,7,0)</f>
        <v>3512.0000000000009</v>
      </c>
      <c r="F163" s="189">
        <f t="shared" si="17"/>
        <v>182400.28</v>
      </c>
      <c r="G163" s="189">
        <f t="shared" si="18"/>
        <v>419011.42</v>
      </c>
      <c r="H163" s="189">
        <v>35548.199999999997</v>
      </c>
      <c r="I163" s="189">
        <f t="shared" si="19"/>
        <v>28969.08</v>
      </c>
      <c r="J163" s="189">
        <v>0</v>
      </c>
      <c r="K163" s="189">
        <v>0</v>
      </c>
      <c r="L163" s="189">
        <v>0</v>
      </c>
      <c r="M163" s="189">
        <v>0</v>
      </c>
      <c r="N163" s="189">
        <v>0</v>
      </c>
      <c r="O163" s="189">
        <v>14750.4</v>
      </c>
      <c r="P163" s="189">
        <v>34297.880000000005</v>
      </c>
      <c r="Q163" s="189">
        <v>0</v>
      </c>
      <c r="R163" s="189">
        <v>22846.68</v>
      </c>
      <c r="S163" s="189">
        <v>5524.49</v>
      </c>
      <c r="T163" s="189">
        <v>0</v>
      </c>
      <c r="U163" s="189">
        <v>0</v>
      </c>
      <c r="V163" s="189">
        <v>0</v>
      </c>
      <c r="W163" s="189">
        <v>0</v>
      </c>
      <c r="X163" s="189">
        <v>0</v>
      </c>
      <c r="Y163" s="189">
        <v>0</v>
      </c>
      <c r="Z163" s="189">
        <f t="shared" si="20"/>
        <v>2086.87</v>
      </c>
      <c r="AA163" s="189"/>
      <c r="AB163" s="189">
        <v>0</v>
      </c>
      <c r="AC163" s="189"/>
      <c r="AD163" s="189">
        <f t="shared" si="16"/>
        <v>2693.96</v>
      </c>
      <c r="AE163" s="189">
        <f t="shared" si="21"/>
        <v>9465.67</v>
      </c>
    </row>
    <row r="164" spans="1:31" x14ac:dyDescent="0.25">
      <c r="A164" s="174">
        <v>20949</v>
      </c>
      <c r="B164" s="176" t="s">
        <v>1075</v>
      </c>
      <c r="C164" s="177">
        <v>27</v>
      </c>
      <c r="D164" s="177">
        <v>7</v>
      </c>
      <c r="E164" s="191">
        <f>VLOOKUP(A164,ПНР!$A$3:$G$284,7,0)</f>
        <v>3539.0000000000023</v>
      </c>
      <c r="F164" s="189">
        <f t="shared" si="17"/>
        <v>183802.56</v>
      </c>
      <c r="G164" s="189">
        <f t="shared" si="18"/>
        <v>422232.75</v>
      </c>
      <c r="H164" s="189">
        <v>17294.449999999997</v>
      </c>
      <c r="I164" s="189">
        <f t="shared" si="19"/>
        <v>29191.79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14863.8</v>
      </c>
      <c r="P164" s="189">
        <v>34768.11</v>
      </c>
      <c r="Q164" s="189">
        <v>0</v>
      </c>
      <c r="R164" s="189">
        <v>23012.239999999998</v>
      </c>
      <c r="S164" s="189">
        <v>5594.42</v>
      </c>
      <c r="T164" s="189">
        <v>0</v>
      </c>
      <c r="U164" s="189">
        <v>0</v>
      </c>
      <c r="V164" s="189">
        <v>0</v>
      </c>
      <c r="W164" s="189">
        <v>0</v>
      </c>
      <c r="X164" s="189">
        <v>0</v>
      </c>
      <c r="Y164" s="189">
        <v>0</v>
      </c>
      <c r="Z164" s="189">
        <f t="shared" si="20"/>
        <v>2102.91</v>
      </c>
      <c r="AA164" s="189"/>
      <c r="AB164" s="189">
        <v>315520.17</v>
      </c>
      <c r="AC164" s="189"/>
      <c r="AD164" s="189">
        <f t="shared" si="16"/>
        <v>2714.67</v>
      </c>
      <c r="AE164" s="189">
        <f t="shared" si="21"/>
        <v>9538.44</v>
      </c>
    </row>
    <row r="165" spans="1:31" x14ac:dyDescent="0.25">
      <c r="A165" s="174">
        <v>20951</v>
      </c>
      <c r="B165" s="176" t="s">
        <v>1075</v>
      </c>
      <c r="C165" s="177">
        <v>29</v>
      </c>
      <c r="D165" s="177">
        <v>1</v>
      </c>
      <c r="E165" s="191">
        <f>VLOOKUP(A165,ПНР!$A$3:$G$284,7,0)</f>
        <v>3591.3</v>
      </c>
      <c r="F165" s="189">
        <f t="shared" si="17"/>
        <v>186518.83</v>
      </c>
      <c r="G165" s="189">
        <f t="shared" si="18"/>
        <v>428472.58</v>
      </c>
      <c r="H165" s="189">
        <v>35570.379999999997</v>
      </c>
      <c r="I165" s="189">
        <f t="shared" si="19"/>
        <v>29623.19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189">
        <v>15083.46</v>
      </c>
      <c r="P165" s="189">
        <v>35107.54</v>
      </c>
      <c r="Q165" s="189">
        <v>0</v>
      </c>
      <c r="R165" s="189">
        <v>23260.57</v>
      </c>
      <c r="S165" s="189">
        <v>5594.42</v>
      </c>
      <c r="T165" s="189">
        <v>0</v>
      </c>
      <c r="U165" s="189">
        <v>0</v>
      </c>
      <c r="V165" s="189">
        <v>0</v>
      </c>
      <c r="W165" s="189">
        <v>0</v>
      </c>
      <c r="X165" s="189">
        <v>0</v>
      </c>
      <c r="Y165" s="189">
        <v>0</v>
      </c>
      <c r="Z165" s="189">
        <f t="shared" si="20"/>
        <v>2133.9899999999998</v>
      </c>
      <c r="AA165" s="189"/>
      <c r="AB165" s="189">
        <v>0</v>
      </c>
      <c r="AC165" s="189"/>
      <c r="AD165" s="189">
        <f t="shared" si="16"/>
        <v>2754.79</v>
      </c>
      <c r="AE165" s="189">
        <f t="shared" si="21"/>
        <v>9679.4</v>
      </c>
    </row>
    <row r="166" spans="1:31" x14ac:dyDescent="0.25">
      <c r="A166" s="174">
        <v>20952</v>
      </c>
      <c r="B166" s="176" t="s">
        <v>1075</v>
      </c>
      <c r="C166" s="177">
        <v>29</v>
      </c>
      <c r="D166" s="177">
        <v>2</v>
      </c>
      <c r="E166" s="191">
        <f>VLOOKUP(A166,ПНР!$A$3:$G$284,7,0)</f>
        <v>3550.4</v>
      </c>
      <c r="F166" s="189">
        <f t="shared" si="17"/>
        <v>184394.64</v>
      </c>
      <c r="G166" s="189">
        <f t="shared" si="18"/>
        <v>423592.87</v>
      </c>
      <c r="H166" s="189">
        <v>22139.73</v>
      </c>
      <c r="I166" s="189">
        <f t="shared" si="19"/>
        <v>29285.82</v>
      </c>
      <c r="J166" s="189">
        <v>0</v>
      </c>
      <c r="K166" s="189">
        <v>0</v>
      </c>
      <c r="L166" s="189">
        <v>0</v>
      </c>
      <c r="M166" s="189">
        <v>0</v>
      </c>
      <c r="N166" s="189">
        <v>0</v>
      </c>
      <c r="O166" s="189">
        <v>14911.68</v>
      </c>
      <c r="P166" s="189">
        <v>34842.1</v>
      </c>
      <c r="Q166" s="189">
        <v>0</v>
      </c>
      <c r="R166" s="189">
        <v>23260.57</v>
      </c>
      <c r="S166" s="189">
        <v>5594.42</v>
      </c>
      <c r="T166" s="189">
        <v>0</v>
      </c>
      <c r="U166" s="189">
        <v>0</v>
      </c>
      <c r="V166" s="189">
        <v>0</v>
      </c>
      <c r="W166" s="189">
        <v>0</v>
      </c>
      <c r="X166" s="189">
        <v>0</v>
      </c>
      <c r="Y166" s="189">
        <v>0</v>
      </c>
      <c r="Z166" s="189">
        <f t="shared" si="20"/>
        <v>2109.69</v>
      </c>
      <c r="AA166" s="189"/>
      <c r="AB166" s="189">
        <v>0</v>
      </c>
      <c r="AC166" s="189"/>
      <c r="AD166" s="189">
        <f t="shared" si="16"/>
        <v>2723.41</v>
      </c>
      <c r="AE166" s="189">
        <f t="shared" si="21"/>
        <v>9569.17</v>
      </c>
    </row>
    <row r="167" spans="1:31" x14ac:dyDescent="0.25">
      <c r="A167" s="174">
        <v>20953</v>
      </c>
      <c r="B167" s="176" t="s">
        <v>1075</v>
      </c>
      <c r="C167" s="177">
        <v>29</v>
      </c>
      <c r="D167" s="177">
        <v>3</v>
      </c>
      <c r="E167" s="191">
        <f>VLOOKUP(A167,ПНР!$A$3:$G$284,7,0)</f>
        <v>3559.6</v>
      </c>
      <c r="F167" s="189">
        <f t="shared" si="17"/>
        <v>184872.45</v>
      </c>
      <c r="G167" s="189">
        <f t="shared" si="18"/>
        <v>424690.5</v>
      </c>
      <c r="H167" s="189">
        <v>20509.510000000002</v>
      </c>
      <c r="I167" s="189">
        <f t="shared" si="19"/>
        <v>29361.71</v>
      </c>
      <c r="J167" s="189">
        <v>0</v>
      </c>
      <c r="K167" s="189">
        <v>0</v>
      </c>
      <c r="L167" s="189">
        <v>0</v>
      </c>
      <c r="M167" s="189">
        <v>0</v>
      </c>
      <c r="N167" s="189">
        <v>0</v>
      </c>
      <c r="O167" s="189">
        <v>14950.32</v>
      </c>
      <c r="P167" s="189">
        <v>34901.800000000003</v>
      </c>
      <c r="Q167" s="189">
        <v>0</v>
      </c>
      <c r="R167" s="189">
        <v>23508.91</v>
      </c>
      <c r="S167" s="189">
        <v>5594.42</v>
      </c>
      <c r="T167" s="189">
        <v>0</v>
      </c>
      <c r="U167" s="189">
        <v>0</v>
      </c>
      <c r="V167" s="189">
        <v>0</v>
      </c>
      <c r="W167" s="189">
        <v>0</v>
      </c>
      <c r="X167" s="189">
        <v>0</v>
      </c>
      <c r="Y167" s="189">
        <v>0</v>
      </c>
      <c r="Z167" s="189">
        <f t="shared" si="20"/>
        <v>2115.15</v>
      </c>
      <c r="AA167" s="189"/>
      <c r="AB167" s="189">
        <v>0</v>
      </c>
      <c r="AC167" s="189"/>
      <c r="AD167" s="189">
        <f t="shared" si="16"/>
        <v>2730.47</v>
      </c>
      <c r="AE167" s="189">
        <f t="shared" si="21"/>
        <v>9593.9599999999991</v>
      </c>
    </row>
    <row r="168" spans="1:31" x14ac:dyDescent="0.25">
      <c r="A168" s="174">
        <v>280046</v>
      </c>
      <c r="B168" s="176" t="s">
        <v>1075</v>
      </c>
      <c r="C168" s="177">
        <v>30</v>
      </c>
      <c r="D168" s="177">
        <v>2</v>
      </c>
      <c r="E168" s="191">
        <f>VLOOKUP(A168,ПНР!$A$3:$G$284,7,0)</f>
        <v>7914.3000000000047</v>
      </c>
      <c r="F168" s="189">
        <f t="shared" si="17"/>
        <v>411039.45</v>
      </c>
      <c r="G168" s="189">
        <f t="shared" si="18"/>
        <v>944243.19</v>
      </c>
      <c r="H168" s="189">
        <v>134662.05000000002</v>
      </c>
      <c r="I168" s="189">
        <f t="shared" si="19"/>
        <v>65281.88</v>
      </c>
      <c r="J168" s="189">
        <v>0</v>
      </c>
      <c r="K168" s="189">
        <v>10926.49</v>
      </c>
      <c r="L168" s="189">
        <v>286296.48</v>
      </c>
      <c r="M168" s="189">
        <v>15849.11</v>
      </c>
      <c r="N168" s="189">
        <v>232283.92</v>
      </c>
      <c r="O168" s="189">
        <v>33240.06</v>
      </c>
      <c r="P168" s="189">
        <v>0</v>
      </c>
      <c r="Q168" s="189">
        <v>0</v>
      </c>
      <c r="R168" s="189">
        <v>20317.82</v>
      </c>
      <c r="S168" s="189">
        <v>8951.06</v>
      </c>
      <c r="T168" s="189">
        <v>0</v>
      </c>
      <c r="U168" s="189">
        <v>0</v>
      </c>
      <c r="V168" s="189">
        <v>57733.079999999994</v>
      </c>
      <c r="W168" s="189">
        <v>0</v>
      </c>
      <c r="X168" s="189">
        <v>0</v>
      </c>
      <c r="Y168" s="189">
        <v>0</v>
      </c>
      <c r="Z168" s="189">
        <f t="shared" si="20"/>
        <v>4702.76</v>
      </c>
      <c r="AA168" s="189"/>
      <c r="AB168" s="189">
        <v>0</v>
      </c>
      <c r="AC168" s="189"/>
      <c r="AD168" s="189">
        <f t="shared" si="16"/>
        <v>6070.84</v>
      </c>
      <c r="AE168" s="189">
        <f t="shared" si="21"/>
        <v>21330.9</v>
      </c>
    </row>
    <row r="169" spans="1:31" x14ac:dyDescent="0.25">
      <c r="A169" s="174">
        <v>68192</v>
      </c>
      <c r="B169" s="176" t="s">
        <v>1075</v>
      </c>
      <c r="C169" s="177">
        <v>30</v>
      </c>
      <c r="D169" s="177">
        <v>4</v>
      </c>
      <c r="E169" s="191">
        <f>VLOOKUP(A169,ПНР!$A$3:$G$284,7,0)</f>
        <v>8275.7000000000007</v>
      </c>
      <c r="F169" s="189">
        <f t="shared" si="17"/>
        <v>429809.23</v>
      </c>
      <c r="G169" s="189">
        <f t="shared" si="18"/>
        <v>987361.28000000003</v>
      </c>
      <c r="H169" s="189">
        <v>143351.18</v>
      </c>
      <c r="I169" s="189">
        <f t="shared" si="19"/>
        <v>68262.92</v>
      </c>
      <c r="J169" s="189">
        <v>0</v>
      </c>
      <c r="K169" s="189">
        <v>11425.43</v>
      </c>
      <c r="L169" s="189">
        <v>286296.48</v>
      </c>
      <c r="M169" s="189">
        <v>16875.22</v>
      </c>
      <c r="N169" s="189">
        <v>232283.92</v>
      </c>
      <c r="O169" s="189">
        <v>34757.94</v>
      </c>
      <c r="P169" s="189">
        <v>0</v>
      </c>
      <c r="Q169" s="189">
        <v>86553.53</v>
      </c>
      <c r="R169" s="189">
        <v>20177.099999999999</v>
      </c>
      <c r="S169" s="189">
        <v>9440.57</v>
      </c>
      <c r="T169" s="189">
        <v>0</v>
      </c>
      <c r="U169" s="189">
        <v>0</v>
      </c>
      <c r="V169" s="189">
        <v>57733.079999999994</v>
      </c>
      <c r="W169" s="189">
        <v>0</v>
      </c>
      <c r="X169" s="189">
        <v>0</v>
      </c>
      <c r="Y169" s="189">
        <v>0</v>
      </c>
      <c r="Z169" s="189">
        <f t="shared" si="20"/>
        <v>4917.51</v>
      </c>
      <c r="AA169" s="189"/>
      <c r="AB169" s="189">
        <v>0</v>
      </c>
      <c r="AC169" s="189"/>
      <c r="AD169" s="189">
        <f t="shared" si="16"/>
        <v>6348.06</v>
      </c>
      <c r="AE169" s="189">
        <f t="shared" si="21"/>
        <v>22304.959999999999</v>
      </c>
    </row>
    <row r="170" spans="1:31" x14ac:dyDescent="0.25">
      <c r="A170" s="174">
        <v>20956</v>
      </c>
      <c r="B170" s="176" t="s">
        <v>1075</v>
      </c>
      <c r="C170" s="177">
        <v>31</v>
      </c>
      <c r="D170" s="177">
        <v>3</v>
      </c>
      <c r="E170" s="191">
        <f>VLOOKUP(A170,ПНР!$A$3:$G$284,7,0)</f>
        <v>3531.7000000000003</v>
      </c>
      <c r="F170" s="189">
        <f t="shared" si="17"/>
        <v>183423.43</v>
      </c>
      <c r="G170" s="189">
        <f t="shared" si="18"/>
        <v>421361.8</v>
      </c>
      <c r="H170" s="189">
        <v>6209.84</v>
      </c>
      <c r="I170" s="189">
        <f t="shared" si="19"/>
        <v>29131.57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14833.14</v>
      </c>
      <c r="P170" s="189">
        <v>34573.229999999996</v>
      </c>
      <c r="Q170" s="189">
        <v>0</v>
      </c>
      <c r="R170" s="189">
        <v>22846.68</v>
      </c>
      <c r="S170" s="189">
        <v>5594.42</v>
      </c>
      <c r="T170" s="189">
        <v>0</v>
      </c>
      <c r="U170" s="189">
        <v>0</v>
      </c>
      <c r="V170" s="189">
        <v>0</v>
      </c>
      <c r="W170" s="189">
        <v>0</v>
      </c>
      <c r="X170" s="189">
        <v>0</v>
      </c>
      <c r="Y170" s="189">
        <v>0</v>
      </c>
      <c r="Z170" s="189">
        <f t="shared" si="20"/>
        <v>2098.5700000000002</v>
      </c>
      <c r="AA170" s="189"/>
      <c r="AB170" s="189">
        <v>0</v>
      </c>
      <c r="AC170" s="189"/>
      <c r="AD170" s="189">
        <f t="shared" si="16"/>
        <v>2709.07</v>
      </c>
      <c r="AE170" s="189">
        <f t="shared" si="21"/>
        <v>9518.76</v>
      </c>
    </row>
    <row r="171" spans="1:31" x14ac:dyDescent="0.25">
      <c r="A171" s="174">
        <v>20957</v>
      </c>
      <c r="B171" s="176" t="s">
        <v>1075</v>
      </c>
      <c r="C171" s="177">
        <v>31</v>
      </c>
      <c r="D171" s="177">
        <v>4</v>
      </c>
      <c r="E171" s="191">
        <f>VLOOKUP(A171,ПНР!$A$3:$G$284,7,0)</f>
        <v>3553.7</v>
      </c>
      <c r="F171" s="189">
        <f t="shared" si="17"/>
        <v>184566.03</v>
      </c>
      <c r="G171" s="189">
        <f t="shared" si="18"/>
        <v>423986.58</v>
      </c>
      <c r="H171" s="189">
        <v>19244.37</v>
      </c>
      <c r="I171" s="189">
        <f t="shared" si="19"/>
        <v>29313.040000000001</v>
      </c>
      <c r="J171" s="189">
        <v>0</v>
      </c>
      <c r="K171" s="189">
        <v>0</v>
      </c>
      <c r="L171" s="189">
        <v>0</v>
      </c>
      <c r="M171" s="189">
        <v>0</v>
      </c>
      <c r="N171" s="189">
        <v>0</v>
      </c>
      <c r="O171" s="189">
        <v>14925.54</v>
      </c>
      <c r="P171" s="189">
        <v>34716.009999999995</v>
      </c>
      <c r="Q171" s="189">
        <v>0</v>
      </c>
      <c r="R171" s="189">
        <v>22846.68</v>
      </c>
      <c r="S171" s="189">
        <v>5594.42</v>
      </c>
      <c r="T171" s="189">
        <v>0</v>
      </c>
      <c r="U171" s="189">
        <v>0</v>
      </c>
      <c r="V171" s="189">
        <v>0</v>
      </c>
      <c r="W171" s="189">
        <v>0</v>
      </c>
      <c r="X171" s="189">
        <v>0</v>
      </c>
      <c r="Y171" s="189">
        <v>0</v>
      </c>
      <c r="Z171" s="189">
        <f t="shared" si="20"/>
        <v>2111.65</v>
      </c>
      <c r="AA171" s="189"/>
      <c r="AB171" s="189">
        <v>315520.17</v>
      </c>
      <c r="AC171" s="189"/>
      <c r="AD171" s="189">
        <f t="shared" si="16"/>
        <v>2725.94</v>
      </c>
      <c r="AE171" s="189">
        <f t="shared" si="21"/>
        <v>9578.06</v>
      </c>
    </row>
    <row r="172" spans="1:31" x14ac:dyDescent="0.25">
      <c r="A172" s="174">
        <v>20959</v>
      </c>
      <c r="B172" s="176" t="s">
        <v>1075</v>
      </c>
      <c r="C172" s="177">
        <v>33</v>
      </c>
      <c r="D172" s="177">
        <v>1</v>
      </c>
      <c r="E172" s="191">
        <f>VLOOKUP(A172,ПНР!$A$3:$G$284,7,0)</f>
        <v>3486.4000000000005</v>
      </c>
      <c r="F172" s="189">
        <f t="shared" si="17"/>
        <v>181070.71</v>
      </c>
      <c r="G172" s="189">
        <f t="shared" si="18"/>
        <v>415957.12</v>
      </c>
      <c r="H172" s="189">
        <v>9729.06</v>
      </c>
      <c r="I172" s="189">
        <f t="shared" si="19"/>
        <v>28757.91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14642.88</v>
      </c>
      <c r="P172" s="189">
        <v>34279.240000000005</v>
      </c>
      <c r="Q172" s="189">
        <v>0</v>
      </c>
      <c r="R172" s="189">
        <v>23095.010000000002</v>
      </c>
      <c r="S172" s="189">
        <v>5524.49</v>
      </c>
      <c r="T172" s="189">
        <v>0</v>
      </c>
      <c r="U172" s="189">
        <v>0</v>
      </c>
      <c r="V172" s="189">
        <v>0</v>
      </c>
      <c r="W172" s="189">
        <v>0</v>
      </c>
      <c r="X172" s="189">
        <v>0</v>
      </c>
      <c r="Y172" s="189">
        <v>0</v>
      </c>
      <c r="Z172" s="189">
        <f t="shared" si="20"/>
        <v>2071.66</v>
      </c>
      <c r="AA172" s="189"/>
      <c r="AB172" s="189">
        <v>315520.17</v>
      </c>
      <c r="AC172" s="189"/>
      <c r="AD172" s="189">
        <f t="shared" si="16"/>
        <v>2674.32</v>
      </c>
      <c r="AE172" s="189">
        <f t="shared" si="21"/>
        <v>9396.67</v>
      </c>
    </row>
    <row r="173" spans="1:31" x14ac:dyDescent="0.25">
      <c r="A173" s="174">
        <v>20960</v>
      </c>
      <c r="B173" s="176" t="s">
        <v>1075</v>
      </c>
      <c r="C173" s="177">
        <v>33</v>
      </c>
      <c r="D173" s="177">
        <v>2</v>
      </c>
      <c r="E173" s="191">
        <f>VLOOKUP(A173,ПНР!$A$3:$G$284,7,0)</f>
        <v>3555.6999999999994</v>
      </c>
      <c r="F173" s="189">
        <f t="shared" si="17"/>
        <v>184669.9</v>
      </c>
      <c r="G173" s="189">
        <f t="shared" si="18"/>
        <v>424225.2</v>
      </c>
      <c r="H173" s="189">
        <v>10577.550000000001</v>
      </c>
      <c r="I173" s="189">
        <f t="shared" si="19"/>
        <v>29329.54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189">
        <v>14933.94</v>
      </c>
      <c r="P173" s="189">
        <v>34876.490000000005</v>
      </c>
      <c r="Q173" s="189">
        <v>0</v>
      </c>
      <c r="R173" s="189">
        <v>23343.350000000002</v>
      </c>
      <c r="S173" s="189">
        <v>5594.42</v>
      </c>
      <c r="T173" s="189">
        <v>0</v>
      </c>
      <c r="U173" s="189">
        <v>0</v>
      </c>
      <c r="V173" s="189">
        <v>0</v>
      </c>
      <c r="W173" s="189">
        <v>0</v>
      </c>
      <c r="X173" s="189">
        <v>0</v>
      </c>
      <c r="Y173" s="189">
        <v>0</v>
      </c>
      <c r="Z173" s="189">
        <f t="shared" si="20"/>
        <v>2112.83</v>
      </c>
      <c r="AA173" s="189"/>
      <c r="AB173" s="189">
        <v>315520.17</v>
      </c>
      <c r="AC173" s="189"/>
      <c r="AD173" s="189">
        <f t="shared" si="16"/>
        <v>2727.48</v>
      </c>
      <c r="AE173" s="189">
        <f t="shared" si="21"/>
        <v>9583.4500000000007</v>
      </c>
    </row>
    <row r="174" spans="1:31" x14ac:dyDescent="0.25">
      <c r="A174" s="174">
        <v>20961</v>
      </c>
      <c r="B174" s="176" t="s">
        <v>1075</v>
      </c>
      <c r="C174" s="177">
        <v>33</v>
      </c>
      <c r="D174" s="177">
        <v>3</v>
      </c>
      <c r="E174" s="191">
        <f>VLOOKUP(A174,ПНР!$A$3:$G$284,7,0)</f>
        <v>3510.5000000000014</v>
      </c>
      <c r="F174" s="189">
        <f t="shared" si="17"/>
        <v>182322.38</v>
      </c>
      <c r="G174" s="189">
        <f t="shared" si="18"/>
        <v>418832.46</v>
      </c>
      <c r="H174" s="189">
        <v>37256.509999999995</v>
      </c>
      <c r="I174" s="189">
        <f t="shared" si="19"/>
        <v>28956.7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189">
        <v>14744.1</v>
      </c>
      <c r="P174" s="189">
        <v>34435.65</v>
      </c>
      <c r="Q174" s="189">
        <v>0</v>
      </c>
      <c r="R174" s="189">
        <v>23260.57</v>
      </c>
      <c r="S174" s="189">
        <v>5524.49</v>
      </c>
      <c r="T174" s="189">
        <v>0</v>
      </c>
      <c r="U174" s="189">
        <v>0</v>
      </c>
      <c r="V174" s="189">
        <v>0</v>
      </c>
      <c r="W174" s="189">
        <v>0</v>
      </c>
      <c r="X174" s="189">
        <v>0</v>
      </c>
      <c r="Y174" s="189">
        <v>0</v>
      </c>
      <c r="Z174" s="189">
        <f t="shared" si="20"/>
        <v>2085.98</v>
      </c>
      <c r="AA174" s="189"/>
      <c r="AB174" s="189">
        <v>0</v>
      </c>
      <c r="AC174" s="189"/>
      <c r="AD174" s="189">
        <f t="shared" si="16"/>
        <v>2692.81</v>
      </c>
      <c r="AE174" s="189">
        <f t="shared" si="21"/>
        <v>9461.6299999999992</v>
      </c>
    </row>
    <row r="175" spans="1:31" x14ac:dyDescent="0.25">
      <c r="A175" s="174">
        <v>20962</v>
      </c>
      <c r="B175" s="176" t="s">
        <v>1075</v>
      </c>
      <c r="C175" s="177">
        <v>34</v>
      </c>
      <c r="D175" s="177">
        <v>1</v>
      </c>
      <c r="E175" s="191">
        <f>VLOOKUP(A175,ПНР!$A$3:$G$284,7,0)</f>
        <v>3537.2</v>
      </c>
      <c r="F175" s="189">
        <f t="shared" si="17"/>
        <v>183709.08</v>
      </c>
      <c r="G175" s="189">
        <f t="shared" si="18"/>
        <v>422017.99</v>
      </c>
      <c r="H175" s="189">
        <v>13200.539999999999</v>
      </c>
      <c r="I175" s="189">
        <f t="shared" si="19"/>
        <v>29176.94</v>
      </c>
      <c r="J175" s="189">
        <v>0</v>
      </c>
      <c r="K175" s="189">
        <v>0</v>
      </c>
      <c r="L175" s="189">
        <v>0</v>
      </c>
      <c r="M175" s="189">
        <v>0</v>
      </c>
      <c r="N175" s="189">
        <v>0</v>
      </c>
      <c r="O175" s="189">
        <v>14856.24</v>
      </c>
      <c r="P175" s="189">
        <v>34608.93</v>
      </c>
      <c r="Q175" s="189">
        <v>0</v>
      </c>
      <c r="R175" s="189">
        <v>24916.12</v>
      </c>
      <c r="S175" s="189">
        <v>5594.42</v>
      </c>
      <c r="T175" s="189">
        <v>0</v>
      </c>
      <c r="U175" s="189">
        <v>0</v>
      </c>
      <c r="V175" s="189">
        <v>0</v>
      </c>
      <c r="W175" s="189">
        <v>0</v>
      </c>
      <c r="X175" s="189">
        <v>0</v>
      </c>
      <c r="Y175" s="189">
        <v>0</v>
      </c>
      <c r="Z175" s="189">
        <f t="shared" si="20"/>
        <v>2101.84</v>
      </c>
      <c r="AA175" s="189"/>
      <c r="AB175" s="189">
        <v>315520.17</v>
      </c>
      <c r="AC175" s="189"/>
      <c r="AD175" s="189">
        <f t="shared" si="16"/>
        <v>2713.29</v>
      </c>
      <c r="AE175" s="189">
        <f t="shared" si="21"/>
        <v>9533.59</v>
      </c>
    </row>
    <row r="176" spans="1:31" x14ac:dyDescent="0.25">
      <c r="A176" s="174">
        <v>20963</v>
      </c>
      <c r="B176" s="176" t="s">
        <v>1075</v>
      </c>
      <c r="C176" s="177">
        <v>36</v>
      </c>
      <c r="D176" s="177">
        <v>1</v>
      </c>
      <c r="E176" s="191">
        <f>VLOOKUP(A176,ПНР!$A$3:$G$284,7,0)</f>
        <v>3527.4</v>
      </c>
      <c r="F176" s="189">
        <f t="shared" si="17"/>
        <v>183200.1</v>
      </c>
      <c r="G176" s="189">
        <f t="shared" si="18"/>
        <v>420848.77</v>
      </c>
      <c r="H176" s="189">
        <v>13955.539999999999</v>
      </c>
      <c r="I176" s="189">
        <f t="shared" si="19"/>
        <v>29096.1</v>
      </c>
      <c r="J176" s="189">
        <v>0</v>
      </c>
      <c r="K176" s="189">
        <v>0</v>
      </c>
      <c r="L176" s="189">
        <v>0</v>
      </c>
      <c r="M176" s="189">
        <v>0</v>
      </c>
      <c r="N176" s="189">
        <v>0</v>
      </c>
      <c r="O176" s="189">
        <v>14815.08</v>
      </c>
      <c r="P176" s="189">
        <v>34545.33</v>
      </c>
      <c r="Q176" s="189">
        <v>0</v>
      </c>
      <c r="R176" s="189">
        <v>22846.68</v>
      </c>
      <c r="S176" s="189">
        <v>5594.42</v>
      </c>
      <c r="T176" s="189">
        <v>0</v>
      </c>
      <c r="U176" s="189">
        <v>0</v>
      </c>
      <c r="V176" s="189">
        <v>0</v>
      </c>
      <c r="W176" s="189">
        <v>0</v>
      </c>
      <c r="X176" s="189">
        <v>0</v>
      </c>
      <c r="Y176" s="189">
        <v>0</v>
      </c>
      <c r="Z176" s="189">
        <f t="shared" si="20"/>
        <v>2096.02</v>
      </c>
      <c r="AA176" s="189"/>
      <c r="AB176" s="189">
        <v>0</v>
      </c>
      <c r="AC176" s="189"/>
      <c r="AD176" s="189">
        <f t="shared" si="16"/>
        <v>2705.77</v>
      </c>
      <c r="AE176" s="189">
        <f t="shared" si="21"/>
        <v>9507.17</v>
      </c>
    </row>
    <row r="177" spans="1:31" x14ac:dyDescent="0.25">
      <c r="A177" s="174">
        <v>20964</v>
      </c>
      <c r="B177" s="176" t="s">
        <v>1075</v>
      </c>
      <c r="C177" s="177">
        <v>37</v>
      </c>
      <c r="E177" s="191">
        <f>VLOOKUP(A177,ПНР!$A$3:$G$284,7,0)</f>
        <v>3475.3</v>
      </c>
      <c r="F177" s="189">
        <f t="shared" si="17"/>
        <v>180494.22</v>
      </c>
      <c r="G177" s="189">
        <f t="shared" si="18"/>
        <v>414632.8</v>
      </c>
      <c r="H177" s="189">
        <v>33276.86</v>
      </c>
      <c r="I177" s="189">
        <f t="shared" si="19"/>
        <v>28666.35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14596.26</v>
      </c>
      <c r="P177" s="189">
        <v>34059.699999999997</v>
      </c>
      <c r="Q177" s="189">
        <v>0</v>
      </c>
      <c r="R177" s="189">
        <v>23674.46</v>
      </c>
      <c r="S177" s="189">
        <v>5454.56</v>
      </c>
      <c r="T177" s="189">
        <v>0</v>
      </c>
      <c r="U177" s="189">
        <v>0</v>
      </c>
      <c r="V177" s="189">
        <v>0</v>
      </c>
      <c r="W177" s="189">
        <v>0</v>
      </c>
      <c r="X177" s="189">
        <v>0</v>
      </c>
      <c r="Y177" s="189">
        <v>0</v>
      </c>
      <c r="Z177" s="189">
        <f t="shared" si="20"/>
        <v>2065.06</v>
      </c>
      <c r="AA177" s="189"/>
      <c r="AB177" s="189">
        <v>0</v>
      </c>
      <c r="AC177" s="189"/>
      <c r="AD177" s="189">
        <f t="shared" si="16"/>
        <v>2665.81</v>
      </c>
      <c r="AE177" s="189">
        <f t="shared" si="21"/>
        <v>9366.75</v>
      </c>
    </row>
    <row r="178" spans="1:31" x14ac:dyDescent="0.25">
      <c r="A178" s="174">
        <v>20965</v>
      </c>
      <c r="B178" s="176" t="s">
        <v>1075</v>
      </c>
      <c r="C178" s="177">
        <v>38</v>
      </c>
      <c r="D178" s="177">
        <v>1</v>
      </c>
      <c r="E178" s="191">
        <f>VLOOKUP(A178,ПНР!$A$3:$G$284,7,0)</f>
        <v>3504.2999999999993</v>
      </c>
      <c r="F178" s="189">
        <f t="shared" si="17"/>
        <v>182000.37</v>
      </c>
      <c r="G178" s="189">
        <f t="shared" si="18"/>
        <v>418092.74</v>
      </c>
      <c r="H178" s="189">
        <v>44642.46</v>
      </c>
      <c r="I178" s="189">
        <f t="shared" si="19"/>
        <v>28905.56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14718.06</v>
      </c>
      <c r="P178" s="189">
        <v>34542.910000000003</v>
      </c>
      <c r="Q178" s="189">
        <v>0</v>
      </c>
      <c r="R178" s="189">
        <v>24502.240000000002</v>
      </c>
      <c r="S178" s="189">
        <v>5594.42</v>
      </c>
      <c r="T178" s="189">
        <v>0</v>
      </c>
      <c r="U178" s="189">
        <v>0</v>
      </c>
      <c r="V178" s="189">
        <v>0</v>
      </c>
      <c r="W178" s="189">
        <v>0</v>
      </c>
      <c r="X178" s="189">
        <v>0</v>
      </c>
      <c r="Y178" s="189">
        <v>0</v>
      </c>
      <c r="Z178" s="189">
        <f t="shared" si="20"/>
        <v>2082.29</v>
      </c>
      <c r="AA178" s="189"/>
      <c r="AB178" s="189">
        <v>0</v>
      </c>
      <c r="AC178" s="189"/>
      <c r="AD178" s="189">
        <f t="shared" si="16"/>
        <v>2688.05</v>
      </c>
      <c r="AE178" s="189">
        <f t="shared" si="21"/>
        <v>9444.91</v>
      </c>
    </row>
    <row r="179" spans="1:31" x14ac:dyDescent="0.25">
      <c r="A179" s="174">
        <v>20966</v>
      </c>
      <c r="B179" s="176" t="s">
        <v>1075</v>
      </c>
      <c r="C179" s="177">
        <v>40</v>
      </c>
      <c r="D179" s="177">
        <v>1</v>
      </c>
      <c r="E179" s="191">
        <f>VLOOKUP(A179,ПНР!$A$3:$G$284,7,0)</f>
        <v>3360.2</v>
      </c>
      <c r="F179" s="189">
        <f t="shared" si="17"/>
        <v>174516.35</v>
      </c>
      <c r="G179" s="189">
        <f t="shared" si="18"/>
        <v>400900.39</v>
      </c>
      <c r="H179" s="189">
        <v>14172.499999999998</v>
      </c>
      <c r="I179" s="189">
        <f t="shared" si="19"/>
        <v>27716.94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14112.84</v>
      </c>
      <c r="P179" s="189">
        <v>33460.199999999997</v>
      </c>
      <c r="Q179" s="189">
        <v>0</v>
      </c>
      <c r="R179" s="189">
        <v>22763.9</v>
      </c>
      <c r="S179" s="189">
        <v>5524.49</v>
      </c>
      <c r="T179" s="189">
        <v>0</v>
      </c>
      <c r="U179" s="189">
        <v>0</v>
      </c>
      <c r="V179" s="189">
        <v>0</v>
      </c>
      <c r="W179" s="189">
        <v>0</v>
      </c>
      <c r="X179" s="189">
        <v>0</v>
      </c>
      <c r="Y179" s="189">
        <v>0</v>
      </c>
      <c r="Z179" s="189">
        <f t="shared" si="20"/>
        <v>1996.67</v>
      </c>
      <c r="AA179" s="189"/>
      <c r="AB179" s="189">
        <v>254353.95</v>
      </c>
      <c r="AC179" s="189"/>
      <c r="AD179" s="189">
        <f t="shared" si="16"/>
        <v>2577.52</v>
      </c>
      <c r="AE179" s="189">
        <f t="shared" si="21"/>
        <v>9056.5300000000007</v>
      </c>
    </row>
    <row r="180" spans="1:31" x14ac:dyDescent="0.25">
      <c r="A180" s="174">
        <v>20967</v>
      </c>
      <c r="B180" s="176" t="s">
        <v>1075</v>
      </c>
      <c r="C180" s="177">
        <v>42</v>
      </c>
      <c r="D180" s="177">
        <v>1</v>
      </c>
      <c r="E180" s="191">
        <f>VLOOKUP(A180,ПНР!$A$3:$G$284,7,0)</f>
        <v>7135</v>
      </c>
      <c r="F180" s="189">
        <f t="shared" si="17"/>
        <v>370565.49</v>
      </c>
      <c r="G180" s="189">
        <f t="shared" si="18"/>
        <v>851266.08</v>
      </c>
      <c r="H180" s="189">
        <v>64213.59</v>
      </c>
      <c r="I180" s="189">
        <f t="shared" si="19"/>
        <v>58853.75</v>
      </c>
      <c r="J180" s="189">
        <v>19800.93</v>
      </c>
      <c r="K180" s="189">
        <v>0</v>
      </c>
      <c r="L180" s="189">
        <v>175783.2</v>
      </c>
      <c r="M180" s="189">
        <v>0</v>
      </c>
      <c r="N180" s="189">
        <v>0</v>
      </c>
      <c r="O180" s="189">
        <v>29967</v>
      </c>
      <c r="P180" s="189">
        <v>67398.649999999994</v>
      </c>
      <c r="Q180" s="189">
        <v>0</v>
      </c>
      <c r="R180" s="189">
        <v>47183.360000000001</v>
      </c>
      <c r="S180" s="189">
        <v>10000.01</v>
      </c>
      <c r="T180" s="189">
        <v>0</v>
      </c>
      <c r="U180" s="189">
        <v>0</v>
      </c>
      <c r="V180" s="189">
        <v>0</v>
      </c>
      <c r="W180" s="189">
        <v>0</v>
      </c>
      <c r="X180" s="189">
        <v>0</v>
      </c>
      <c r="Y180" s="189">
        <v>0</v>
      </c>
      <c r="Z180" s="189">
        <f t="shared" si="20"/>
        <v>4239.6899999999996</v>
      </c>
      <c r="AA180" s="189"/>
      <c r="AB180" s="189">
        <v>0</v>
      </c>
      <c r="AC180" s="189"/>
      <c r="AD180" s="189">
        <f t="shared" si="16"/>
        <v>5473.06</v>
      </c>
      <c r="AE180" s="189">
        <f t="shared" si="21"/>
        <v>19230.509999999998</v>
      </c>
    </row>
    <row r="181" spans="1:31" x14ac:dyDescent="0.25">
      <c r="A181" s="174">
        <v>20968</v>
      </c>
      <c r="B181" s="176" t="s">
        <v>1075</v>
      </c>
      <c r="C181" s="177">
        <v>42</v>
      </c>
      <c r="D181" s="177">
        <v>3</v>
      </c>
      <c r="E181" s="191">
        <f>VLOOKUP(A181,ПНР!$A$3:$G$284,7,0)</f>
        <v>9470.4</v>
      </c>
      <c r="F181" s="189">
        <f t="shared" si="17"/>
        <v>491857.53</v>
      </c>
      <c r="G181" s="189">
        <f t="shared" si="18"/>
        <v>1129899.1299999999</v>
      </c>
      <c r="H181" s="189">
        <v>329150.87</v>
      </c>
      <c r="I181" s="189">
        <f t="shared" si="19"/>
        <v>78117.52</v>
      </c>
      <c r="J181" s="189">
        <v>17513.170000000002</v>
      </c>
      <c r="K181" s="189">
        <v>0</v>
      </c>
      <c r="L181" s="189">
        <v>380284.92000000004</v>
      </c>
      <c r="M181" s="189">
        <v>0</v>
      </c>
      <c r="N181" s="189">
        <v>197065.66</v>
      </c>
      <c r="O181" s="189">
        <v>39775.68</v>
      </c>
      <c r="P181" s="189">
        <v>86242.9</v>
      </c>
      <c r="Q181" s="189">
        <v>86553.53</v>
      </c>
      <c r="R181" s="189">
        <v>51218.78</v>
      </c>
      <c r="S181" s="189">
        <v>11748.26</v>
      </c>
      <c r="T181" s="189">
        <v>0</v>
      </c>
      <c r="U181" s="189">
        <v>0</v>
      </c>
      <c r="V181" s="189">
        <v>0</v>
      </c>
      <c r="W181" s="189">
        <v>0</v>
      </c>
      <c r="X181" s="189">
        <v>0</v>
      </c>
      <c r="Y181" s="189">
        <v>0</v>
      </c>
      <c r="Z181" s="189">
        <f t="shared" si="20"/>
        <v>5627.41</v>
      </c>
      <c r="AA181" s="189"/>
      <c r="AB181" s="189">
        <v>0</v>
      </c>
      <c r="AC181" s="189"/>
      <c r="AD181" s="189">
        <f t="shared" si="16"/>
        <v>7264.48</v>
      </c>
      <c r="AE181" s="189">
        <f t="shared" si="21"/>
        <v>25524.959999999999</v>
      </c>
    </row>
    <row r="182" spans="1:31" x14ac:dyDescent="0.25">
      <c r="A182" s="174">
        <v>20971</v>
      </c>
      <c r="B182" s="176" t="s">
        <v>1075</v>
      </c>
      <c r="C182" s="177">
        <v>44</v>
      </c>
      <c r="D182" s="177">
        <v>1</v>
      </c>
      <c r="E182" s="191">
        <f>VLOOKUP(A182,ПНР!$A$3:$G$284,7,0)</f>
        <v>3540.4</v>
      </c>
      <c r="F182" s="189">
        <f t="shared" si="17"/>
        <v>183875.27</v>
      </c>
      <c r="G182" s="189">
        <f t="shared" si="18"/>
        <v>422399.78</v>
      </c>
      <c r="H182" s="189">
        <v>16259.94</v>
      </c>
      <c r="I182" s="189">
        <f t="shared" si="19"/>
        <v>29203.34</v>
      </c>
      <c r="J182" s="189">
        <v>0</v>
      </c>
      <c r="K182" s="189">
        <v>0</v>
      </c>
      <c r="L182" s="189">
        <v>0</v>
      </c>
      <c r="M182" s="189">
        <v>106.94</v>
      </c>
      <c r="N182" s="189">
        <v>0</v>
      </c>
      <c r="O182" s="189">
        <v>14869.68</v>
      </c>
      <c r="P182" s="189">
        <v>34482.199999999997</v>
      </c>
      <c r="Q182" s="189">
        <v>0</v>
      </c>
      <c r="R182" s="189">
        <v>22846.68</v>
      </c>
      <c r="S182" s="189">
        <v>5594.42</v>
      </c>
      <c r="T182" s="189">
        <v>0</v>
      </c>
      <c r="U182" s="189">
        <v>0</v>
      </c>
      <c r="V182" s="189">
        <v>0</v>
      </c>
      <c r="W182" s="189">
        <v>0</v>
      </c>
      <c r="X182" s="189">
        <v>0</v>
      </c>
      <c r="Y182" s="189">
        <v>0</v>
      </c>
      <c r="Z182" s="189">
        <f t="shared" si="20"/>
        <v>2103.7399999999998</v>
      </c>
      <c r="AA182" s="189"/>
      <c r="AB182" s="189">
        <v>315520.17</v>
      </c>
      <c r="AC182" s="189"/>
      <c r="AD182" s="189">
        <f t="shared" si="16"/>
        <v>2715.74</v>
      </c>
      <c r="AE182" s="189">
        <f t="shared" si="21"/>
        <v>9542.2099999999991</v>
      </c>
    </row>
    <row r="183" spans="1:31" x14ac:dyDescent="0.25">
      <c r="A183" s="174">
        <v>20972</v>
      </c>
      <c r="B183" s="176" t="s">
        <v>1075</v>
      </c>
      <c r="C183" s="177">
        <v>44</v>
      </c>
      <c r="D183" s="177">
        <v>2</v>
      </c>
      <c r="E183" s="191">
        <f>VLOOKUP(A183,ПНР!$A$3:$G$284,7,0)</f>
        <v>2575.6999999999998</v>
      </c>
      <c r="F183" s="189">
        <f t="shared" si="17"/>
        <v>133772.32999999999</v>
      </c>
      <c r="G183" s="189">
        <f t="shared" si="18"/>
        <v>307302.88</v>
      </c>
      <c r="H183" s="189">
        <v>11949.169999999998</v>
      </c>
      <c r="I183" s="189">
        <f t="shared" si="19"/>
        <v>21245.91</v>
      </c>
      <c r="J183" s="189">
        <v>4250.1000000000004</v>
      </c>
      <c r="K183" s="189">
        <v>0</v>
      </c>
      <c r="L183" s="189">
        <v>43945.8</v>
      </c>
      <c r="M183" s="189">
        <v>0</v>
      </c>
      <c r="N183" s="189">
        <v>0</v>
      </c>
      <c r="O183" s="189">
        <v>10817.94</v>
      </c>
      <c r="P183" s="189">
        <v>27188.79</v>
      </c>
      <c r="Q183" s="189">
        <v>0</v>
      </c>
      <c r="R183" s="189">
        <v>20611.68</v>
      </c>
      <c r="S183" s="189">
        <v>5034.97</v>
      </c>
      <c r="T183" s="189">
        <v>0</v>
      </c>
      <c r="U183" s="189">
        <v>0</v>
      </c>
      <c r="V183" s="189">
        <v>0</v>
      </c>
      <c r="W183" s="189">
        <v>0</v>
      </c>
      <c r="X183" s="189">
        <v>0</v>
      </c>
      <c r="Y183" s="189">
        <v>0</v>
      </c>
      <c r="Z183" s="189">
        <f t="shared" si="20"/>
        <v>1530.51</v>
      </c>
      <c r="AA183" s="189"/>
      <c r="AB183" s="189">
        <v>0</v>
      </c>
      <c r="AC183" s="189"/>
      <c r="AD183" s="189">
        <f t="shared" si="16"/>
        <v>1975.75</v>
      </c>
      <c r="AE183" s="189">
        <f t="shared" si="21"/>
        <v>6942.12</v>
      </c>
    </row>
    <row r="184" spans="1:31" x14ac:dyDescent="0.25">
      <c r="A184" s="174">
        <v>20973</v>
      </c>
      <c r="B184" s="176" t="s">
        <v>1075</v>
      </c>
      <c r="C184" s="177">
        <v>44</v>
      </c>
      <c r="D184" s="177">
        <v>3</v>
      </c>
      <c r="E184" s="191">
        <f>VLOOKUP(A184,ПНР!$A$3:$G$284,7,0)</f>
        <v>2572.4</v>
      </c>
      <c r="F184" s="189">
        <f t="shared" si="17"/>
        <v>133600.94</v>
      </c>
      <c r="G184" s="189">
        <f t="shared" si="18"/>
        <v>306909.15999999997</v>
      </c>
      <c r="H184" s="189">
        <v>37179.21</v>
      </c>
      <c r="I184" s="189">
        <f t="shared" si="19"/>
        <v>21218.69</v>
      </c>
      <c r="J184" s="189">
        <v>4222.49</v>
      </c>
      <c r="K184" s="189">
        <v>0</v>
      </c>
      <c r="L184" s="189">
        <v>32552.399999999998</v>
      </c>
      <c r="M184" s="189">
        <v>0</v>
      </c>
      <c r="N184" s="189">
        <v>0</v>
      </c>
      <c r="O184" s="189">
        <v>10804.08</v>
      </c>
      <c r="P184" s="189">
        <v>27167.38</v>
      </c>
      <c r="Q184" s="189">
        <v>0</v>
      </c>
      <c r="R184" s="189">
        <v>20462.68</v>
      </c>
      <c r="S184" s="189">
        <v>5034.97</v>
      </c>
      <c r="T184" s="189">
        <v>0</v>
      </c>
      <c r="U184" s="189">
        <v>0</v>
      </c>
      <c r="V184" s="189">
        <v>0</v>
      </c>
      <c r="W184" s="189">
        <v>0</v>
      </c>
      <c r="X184" s="189">
        <v>0</v>
      </c>
      <c r="Y184" s="189">
        <v>0</v>
      </c>
      <c r="Z184" s="189">
        <f t="shared" si="20"/>
        <v>1528.55</v>
      </c>
      <c r="AA184" s="189"/>
      <c r="AB184" s="189">
        <v>0</v>
      </c>
      <c r="AC184" s="189"/>
      <c r="AD184" s="189">
        <f t="shared" si="16"/>
        <v>1973.22</v>
      </c>
      <c r="AE184" s="189">
        <f t="shared" si="21"/>
        <v>6933.22</v>
      </c>
    </row>
    <row r="185" spans="1:31" x14ac:dyDescent="0.25">
      <c r="A185" s="174">
        <v>20974</v>
      </c>
      <c r="B185" s="176" t="s">
        <v>1075</v>
      </c>
      <c r="C185" s="177">
        <v>44</v>
      </c>
      <c r="D185" s="177">
        <v>4</v>
      </c>
      <c r="E185" s="191">
        <f>VLOOKUP(A185,ПНР!$A$3:$G$284,7,0)</f>
        <v>2561.8000000000002</v>
      </c>
      <c r="F185" s="189">
        <f t="shared" si="17"/>
        <v>133050.41</v>
      </c>
      <c r="G185" s="189">
        <f t="shared" si="18"/>
        <v>305644.49</v>
      </c>
      <c r="H185" s="189">
        <v>21667.620000000003</v>
      </c>
      <c r="I185" s="189">
        <f t="shared" si="19"/>
        <v>21131.26</v>
      </c>
      <c r="J185" s="189">
        <v>4181.08</v>
      </c>
      <c r="K185" s="189">
        <v>0</v>
      </c>
      <c r="L185" s="189">
        <v>43945.8</v>
      </c>
      <c r="M185" s="189">
        <v>0</v>
      </c>
      <c r="N185" s="189">
        <v>0</v>
      </c>
      <c r="O185" s="189">
        <v>10759.56</v>
      </c>
      <c r="P185" s="189">
        <v>26951.08</v>
      </c>
      <c r="Q185" s="189">
        <v>0</v>
      </c>
      <c r="R185" s="189">
        <v>20239.18</v>
      </c>
      <c r="S185" s="189">
        <v>4965.04</v>
      </c>
      <c r="T185" s="189">
        <v>0</v>
      </c>
      <c r="U185" s="189">
        <v>0</v>
      </c>
      <c r="V185" s="189">
        <v>0</v>
      </c>
      <c r="W185" s="189">
        <v>0</v>
      </c>
      <c r="X185" s="189">
        <v>0</v>
      </c>
      <c r="Y185" s="189">
        <v>0</v>
      </c>
      <c r="Z185" s="189">
        <f t="shared" si="20"/>
        <v>1522.25</v>
      </c>
      <c r="AA185" s="189"/>
      <c r="AB185" s="189">
        <v>0</v>
      </c>
      <c r="AC185" s="189"/>
      <c r="AD185" s="189">
        <f t="shared" si="16"/>
        <v>1965.09</v>
      </c>
      <c r="AE185" s="189">
        <f t="shared" si="21"/>
        <v>6904.66</v>
      </c>
    </row>
    <row r="186" spans="1:31" x14ac:dyDescent="0.25">
      <c r="A186" s="174">
        <v>20975</v>
      </c>
      <c r="B186" s="176" t="s">
        <v>1075</v>
      </c>
      <c r="C186" s="177">
        <v>44</v>
      </c>
      <c r="D186" s="177">
        <v>5</v>
      </c>
      <c r="E186" s="191">
        <f>VLOOKUP(A186,ПНР!$A$3:$G$284,7,0)</f>
        <v>2503.9999999999991</v>
      </c>
      <c r="F186" s="189">
        <f t="shared" si="17"/>
        <v>130048.49</v>
      </c>
      <c r="G186" s="189">
        <f t="shared" si="18"/>
        <v>298748.46000000002</v>
      </c>
      <c r="H186" s="189">
        <v>37034.65</v>
      </c>
      <c r="I186" s="189">
        <f t="shared" si="19"/>
        <v>20654.490000000002</v>
      </c>
      <c r="J186" s="189">
        <v>4222.49</v>
      </c>
      <c r="K186" s="189">
        <v>0</v>
      </c>
      <c r="L186" s="189">
        <v>43945.8</v>
      </c>
      <c r="M186" s="189">
        <v>0</v>
      </c>
      <c r="N186" s="189">
        <v>0</v>
      </c>
      <c r="O186" s="189">
        <v>10516.8</v>
      </c>
      <c r="P186" s="189">
        <v>26428.46</v>
      </c>
      <c r="Q186" s="189">
        <v>0</v>
      </c>
      <c r="R186" s="189">
        <v>20462.68</v>
      </c>
      <c r="S186" s="189">
        <v>4895.1099999999997</v>
      </c>
      <c r="T186" s="189">
        <v>0</v>
      </c>
      <c r="U186" s="189">
        <v>0</v>
      </c>
      <c r="V186" s="189">
        <v>0</v>
      </c>
      <c r="W186" s="189">
        <v>0</v>
      </c>
      <c r="X186" s="189">
        <v>0</v>
      </c>
      <c r="Y186" s="189">
        <v>0</v>
      </c>
      <c r="Z186" s="189">
        <f t="shared" si="20"/>
        <v>1487.9</v>
      </c>
      <c r="AA186" s="189"/>
      <c r="AB186" s="189">
        <v>0</v>
      </c>
      <c r="AC186" s="189"/>
      <c r="AD186" s="189">
        <f t="shared" si="16"/>
        <v>1920.75</v>
      </c>
      <c r="AE186" s="189">
        <f t="shared" si="21"/>
        <v>6748.87</v>
      </c>
    </row>
    <row r="187" spans="1:31" x14ac:dyDescent="0.25">
      <c r="A187" s="174">
        <v>20976</v>
      </c>
      <c r="B187" s="176" t="s">
        <v>1075</v>
      </c>
      <c r="C187" s="177">
        <v>44</v>
      </c>
      <c r="D187" s="177">
        <v>6</v>
      </c>
      <c r="E187" s="191">
        <f>VLOOKUP(A187,ПНР!$A$3:$G$284,7,0)</f>
        <v>2566.6</v>
      </c>
      <c r="F187" s="189">
        <f t="shared" si="17"/>
        <v>133299.71</v>
      </c>
      <c r="G187" s="189">
        <f t="shared" si="18"/>
        <v>306217.17</v>
      </c>
      <c r="H187" s="189">
        <v>56647.80999999999</v>
      </c>
      <c r="I187" s="189">
        <f t="shared" si="19"/>
        <v>21170.85</v>
      </c>
      <c r="J187" s="189">
        <v>4250.1000000000004</v>
      </c>
      <c r="K187" s="189">
        <v>0</v>
      </c>
      <c r="L187" s="189">
        <v>43945.8</v>
      </c>
      <c r="M187" s="189">
        <v>0</v>
      </c>
      <c r="N187" s="189">
        <v>0</v>
      </c>
      <c r="O187" s="189">
        <v>10779.72</v>
      </c>
      <c r="P187" s="189">
        <v>26982.23</v>
      </c>
      <c r="Q187" s="189">
        <v>0</v>
      </c>
      <c r="R187" s="189">
        <v>20611.68</v>
      </c>
      <c r="S187" s="189">
        <v>4965.04</v>
      </c>
      <c r="T187" s="189">
        <v>0</v>
      </c>
      <c r="U187" s="189">
        <v>0</v>
      </c>
      <c r="V187" s="189">
        <v>0</v>
      </c>
      <c r="W187" s="189">
        <v>0</v>
      </c>
      <c r="X187" s="189">
        <v>0</v>
      </c>
      <c r="Y187" s="189">
        <v>0</v>
      </c>
      <c r="Z187" s="189">
        <f t="shared" si="20"/>
        <v>1525.1</v>
      </c>
      <c r="AA187" s="189"/>
      <c r="AB187" s="189">
        <v>0</v>
      </c>
      <c r="AC187" s="189"/>
      <c r="AD187" s="189">
        <f t="shared" si="16"/>
        <v>1968.77</v>
      </c>
      <c r="AE187" s="189">
        <f t="shared" si="21"/>
        <v>6917.59</v>
      </c>
    </row>
    <row r="188" spans="1:31" x14ac:dyDescent="0.25">
      <c r="A188" s="174">
        <v>20977</v>
      </c>
      <c r="B188" s="176" t="s">
        <v>1075</v>
      </c>
      <c r="C188" s="177">
        <v>44</v>
      </c>
      <c r="D188" s="177">
        <v>7</v>
      </c>
      <c r="E188" s="191">
        <f>VLOOKUP(A188,ПНР!$A$3:$G$284,7,0)</f>
        <v>2555.7000000000007</v>
      </c>
      <c r="F188" s="189">
        <f t="shared" si="17"/>
        <v>132733.6</v>
      </c>
      <c r="G188" s="189">
        <f t="shared" si="18"/>
        <v>304916.71000000002</v>
      </c>
      <c r="H188" s="189">
        <v>73913.149999999994</v>
      </c>
      <c r="I188" s="189">
        <f t="shared" si="19"/>
        <v>21080.94</v>
      </c>
      <c r="J188" s="189">
        <v>4250.1000000000004</v>
      </c>
      <c r="K188" s="189">
        <v>0</v>
      </c>
      <c r="L188" s="189">
        <v>43945.8</v>
      </c>
      <c r="M188" s="189">
        <v>0</v>
      </c>
      <c r="N188" s="189">
        <v>0</v>
      </c>
      <c r="O188" s="189">
        <v>10733.94</v>
      </c>
      <c r="P188" s="189">
        <v>27058.99</v>
      </c>
      <c r="Q188" s="189">
        <v>0</v>
      </c>
      <c r="R188" s="189">
        <v>20611.68</v>
      </c>
      <c r="S188" s="189">
        <v>4965.04</v>
      </c>
      <c r="T188" s="189">
        <v>0</v>
      </c>
      <c r="U188" s="189">
        <v>0</v>
      </c>
      <c r="V188" s="189">
        <v>0</v>
      </c>
      <c r="W188" s="189">
        <v>0</v>
      </c>
      <c r="X188" s="189">
        <v>0</v>
      </c>
      <c r="Y188" s="189">
        <v>0</v>
      </c>
      <c r="Z188" s="189">
        <f t="shared" si="20"/>
        <v>1518.62</v>
      </c>
      <c r="AA188" s="189"/>
      <c r="AB188" s="189">
        <v>0</v>
      </c>
      <c r="AC188" s="189"/>
      <c r="AD188" s="189">
        <f t="shared" si="16"/>
        <v>1960.41</v>
      </c>
      <c r="AE188" s="189">
        <f t="shared" si="21"/>
        <v>6888.21</v>
      </c>
    </row>
    <row r="189" spans="1:31" x14ac:dyDescent="0.25">
      <c r="A189" s="174">
        <v>20979</v>
      </c>
      <c r="B189" s="176" t="s">
        <v>1075</v>
      </c>
      <c r="C189" s="177">
        <v>46</v>
      </c>
      <c r="D189" s="177">
        <v>1</v>
      </c>
      <c r="E189" s="191">
        <f>VLOOKUP(A189,ПНР!$A$3:$G$284,7,0)</f>
        <v>2597.1</v>
      </c>
      <c r="F189" s="189">
        <f t="shared" si="17"/>
        <v>134883.76</v>
      </c>
      <c r="G189" s="189">
        <f t="shared" si="18"/>
        <v>309856.08</v>
      </c>
      <c r="H189" s="189">
        <v>17435.86</v>
      </c>
      <c r="I189" s="189">
        <f t="shared" si="19"/>
        <v>21422.43</v>
      </c>
      <c r="J189" s="189">
        <v>0</v>
      </c>
      <c r="K189" s="189">
        <v>0</v>
      </c>
      <c r="L189" s="189">
        <v>0</v>
      </c>
      <c r="M189" s="189">
        <v>0</v>
      </c>
      <c r="N189" s="189">
        <v>0</v>
      </c>
      <c r="O189" s="189">
        <v>10907.82</v>
      </c>
      <c r="P189" s="189">
        <v>25705.18</v>
      </c>
      <c r="Q189" s="189">
        <v>0</v>
      </c>
      <c r="R189" s="189">
        <v>17135.009999999998</v>
      </c>
      <c r="S189" s="189">
        <v>4195.8100000000004</v>
      </c>
      <c r="T189" s="189">
        <v>0</v>
      </c>
      <c r="U189" s="189">
        <v>0</v>
      </c>
      <c r="V189" s="189">
        <v>0</v>
      </c>
      <c r="W189" s="189">
        <v>0</v>
      </c>
      <c r="X189" s="189">
        <v>0</v>
      </c>
      <c r="Y189" s="189">
        <v>0</v>
      </c>
      <c r="Z189" s="189">
        <f t="shared" si="20"/>
        <v>1543.22</v>
      </c>
      <c r="AA189" s="189"/>
      <c r="AB189" s="189">
        <v>219567.46</v>
      </c>
      <c r="AC189" s="189"/>
      <c r="AD189" s="189">
        <f t="shared" si="16"/>
        <v>1992.16</v>
      </c>
      <c r="AE189" s="189">
        <f t="shared" si="21"/>
        <v>6999.8</v>
      </c>
    </row>
    <row r="190" spans="1:31" x14ac:dyDescent="0.25">
      <c r="A190" s="174">
        <v>20980</v>
      </c>
      <c r="B190" s="176" t="s">
        <v>1075</v>
      </c>
      <c r="C190" s="177">
        <v>46</v>
      </c>
      <c r="D190" s="177">
        <v>2</v>
      </c>
      <c r="E190" s="191">
        <f>VLOOKUP(A190,ПНР!$A$3:$G$284,7,0)</f>
        <v>2588.0000000000009</v>
      </c>
      <c r="F190" s="189">
        <f t="shared" si="17"/>
        <v>134411.14000000001</v>
      </c>
      <c r="G190" s="189">
        <f t="shared" si="18"/>
        <v>308770.37</v>
      </c>
      <c r="H190" s="189">
        <v>14155.86</v>
      </c>
      <c r="I190" s="189">
        <f t="shared" si="19"/>
        <v>21347.37</v>
      </c>
      <c r="J190" s="189">
        <v>0</v>
      </c>
      <c r="K190" s="189">
        <v>0</v>
      </c>
      <c r="L190" s="189">
        <v>0</v>
      </c>
      <c r="M190" s="189">
        <v>0</v>
      </c>
      <c r="N190" s="189">
        <v>0</v>
      </c>
      <c r="O190" s="189">
        <v>10869.6</v>
      </c>
      <c r="P190" s="189">
        <v>25498.62</v>
      </c>
      <c r="Q190" s="189">
        <v>0</v>
      </c>
      <c r="R190" s="189">
        <v>17445.43</v>
      </c>
      <c r="S190" s="189">
        <v>4195.8100000000004</v>
      </c>
      <c r="T190" s="189">
        <v>0</v>
      </c>
      <c r="U190" s="189">
        <v>0</v>
      </c>
      <c r="V190" s="189">
        <v>0</v>
      </c>
      <c r="W190" s="189">
        <v>0</v>
      </c>
      <c r="X190" s="189">
        <v>0</v>
      </c>
      <c r="Y190" s="189">
        <v>0</v>
      </c>
      <c r="Z190" s="189">
        <f t="shared" si="20"/>
        <v>1537.82</v>
      </c>
      <c r="AA190" s="189"/>
      <c r="AB190" s="189">
        <v>219567.46</v>
      </c>
      <c r="AC190" s="189"/>
      <c r="AD190" s="189">
        <f t="shared" si="16"/>
        <v>1985.18</v>
      </c>
      <c r="AE190" s="189">
        <f t="shared" si="21"/>
        <v>6975.27</v>
      </c>
    </row>
    <row r="191" spans="1:31" x14ac:dyDescent="0.25">
      <c r="A191" s="174">
        <v>20981</v>
      </c>
      <c r="B191" s="176" t="s">
        <v>1075</v>
      </c>
      <c r="C191" s="177">
        <v>46</v>
      </c>
      <c r="D191" s="177">
        <v>3</v>
      </c>
      <c r="E191" s="191">
        <f>VLOOKUP(A191,ПНР!$A$3:$G$284,7,0)</f>
        <v>2584.6999999999998</v>
      </c>
      <c r="F191" s="189">
        <f t="shared" si="17"/>
        <v>134239.75</v>
      </c>
      <c r="G191" s="189">
        <f t="shared" si="18"/>
        <v>308376.65999999997</v>
      </c>
      <c r="H191" s="189">
        <v>11931.9</v>
      </c>
      <c r="I191" s="189">
        <f t="shared" si="19"/>
        <v>21320.15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189">
        <v>10855.74</v>
      </c>
      <c r="P191" s="189">
        <v>25624.7</v>
      </c>
      <c r="Q191" s="189">
        <v>0</v>
      </c>
      <c r="R191" s="189">
        <v>17445.43</v>
      </c>
      <c r="S191" s="189">
        <v>4195.8100000000004</v>
      </c>
      <c r="T191" s="189">
        <v>0</v>
      </c>
      <c r="U191" s="189">
        <v>0</v>
      </c>
      <c r="V191" s="189">
        <v>0</v>
      </c>
      <c r="W191" s="189">
        <v>0</v>
      </c>
      <c r="X191" s="189">
        <v>0</v>
      </c>
      <c r="Y191" s="189">
        <v>0</v>
      </c>
      <c r="Z191" s="189">
        <f t="shared" si="20"/>
        <v>1535.86</v>
      </c>
      <c r="AA191" s="189"/>
      <c r="AB191" s="189">
        <v>0</v>
      </c>
      <c r="AC191" s="189"/>
      <c r="AD191" s="189">
        <f t="shared" si="16"/>
        <v>1982.65</v>
      </c>
      <c r="AE191" s="189">
        <f t="shared" si="21"/>
        <v>6966.38</v>
      </c>
    </row>
    <row r="192" spans="1:31" x14ac:dyDescent="0.25">
      <c r="A192" s="174">
        <v>20982</v>
      </c>
      <c r="B192" s="176" t="s">
        <v>1075</v>
      </c>
      <c r="C192" s="177">
        <v>47</v>
      </c>
      <c r="E192" s="191">
        <f>VLOOKUP(A192,ПНР!$A$3:$G$284,7,0)</f>
        <v>3603.7</v>
      </c>
      <c r="F192" s="189">
        <f t="shared" si="17"/>
        <v>187162.84</v>
      </c>
      <c r="G192" s="189">
        <f t="shared" si="18"/>
        <v>429952.01</v>
      </c>
      <c r="H192" s="189">
        <v>14177.7</v>
      </c>
      <c r="I192" s="189">
        <f t="shared" si="19"/>
        <v>29725.47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189">
        <v>15135.54</v>
      </c>
      <c r="P192" s="189">
        <v>35188.009999999995</v>
      </c>
      <c r="Q192" s="189">
        <v>0</v>
      </c>
      <c r="R192" s="189">
        <v>22846.68</v>
      </c>
      <c r="S192" s="189">
        <v>5594.42</v>
      </c>
      <c r="T192" s="189">
        <v>4531.2</v>
      </c>
      <c r="U192" s="189">
        <v>0</v>
      </c>
      <c r="V192" s="189">
        <v>0</v>
      </c>
      <c r="W192" s="189">
        <v>0</v>
      </c>
      <c r="X192" s="189">
        <v>0</v>
      </c>
      <c r="Y192" s="189">
        <v>0</v>
      </c>
      <c r="Z192" s="189">
        <f t="shared" si="20"/>
        <v>2141.36</v>
      </c>
      <c r="AA192" s="189"/>
      <c r="AB192" s="189">
        <v>0</v>
      </c>
      <c r="AC192" s="189"/>
      <c r="AD192" s="189">
        <f t="shared" si="16"/>
        <v>2764.3</v>
      </c>
      <c r="AE192" s="189">
        <f t="shared" si="21"/>
        <v>9712.82</v>
      </c>
    </row>
    <row r="193" spans="1:31" x14ac:dyDescent="0.25">
      <c r="A193" s="174">
        <v>20984</v>
      </c>
      <c r="B193" s="176" t="s">
        <v>1075</v>
      </c>
      <c r="C193" s="177">
        <v>48</v>
      </c>
      <c r="D193" s="177">
        <v>1</v>
      </c>
      <c r="E193" s="191">
        <f>VLOOKUP(A193,ПНР!$A$3:$G$284,7,0)</f>
        <v>3510.2</v>
      </c>
      <c r="F193" s="189">
        <f t="shared" si="17"/>
        <v>182306.8</v>
      </c>
      <c r="G193" s="189">
        <f t="shared" si="18"/>
        <v>418796.66</v>
      </c>
      <c r="H193" s="189">
        <v>12793.010000000002</v>
      </c>
      <c r="I193" s="189">
        <f t="shared" si="19"/>
        <v>28954.23</v>
      </c>
      <c r="J193" s="189">
        <v>0</v>
      </c>
      <c r="K193" s="189">
        <v>0</v>
      </c>
      <c r="L193" s="189">
        <v>0</v>
      </c>
      <c r="M193" s="189">
        <v>0</v>
      </c>
      <c r="N193" s="189">
        <v>0</v>
      </c>
      <c r="O193" s="189">
        <v>14742.84</v>
      </c>
      <c r="P193" s="189">
        <v>34581.199999999997</v>
      </c>
      <c r="Q193" s="189">
        <v>0</v>
      </c>
      <c r="R193" s="189">
        <v>23260.57</v>
      </c>
      <c r="S193" s="189">
        <v>5594.42</v>
      </c>
      <c r="T193" s="189">
        <v>0</v>
      </c>
      <c r="U193" s="189">
        <v>0</v>
      </c>
      <c r="V193" s="189">
        <v>0</v>
      </c>
      <c r="W193" s="189">
        <v>0</v>
      </c>
      <c r="X193" s="189">
        <v>0</v>
      </c>
      <c r="Y193" s="189">
        <v>0</v>
      </c>
      <c r="Z193" s="189">
        <f t="shared" si="20"/>
        <v>2085.8000000000002</v>
      </c>
      <c r="AA193" s="189"/>
      <c r="AB193" s="189">
        <v>315520.17</v>
      </c>
      <c r="AC193" s="189"/>
      <c r="AD193" s="189">
        <f t="shared" si="16"/>
        <v>2692.58</v>
      </c>
      <c r="AE193" s="189">
        <f t="shared" si="21"/>
        <v>9460.82</v>
      </c>
    </row>
    <row r="194" spans="1:31" x14ac:dyDescent="0.25">
      <c r="A194" s="174">
        <v>20985</v>
      </c>
      <c r="B194" s="176" t="s">
        <v>1075</v>
      </c>
      <c r="C194" s="177">
        <v>48</v>
      </c>
      <c r="D194" s="177">
        <v>2</v>
      </c>
      <c r="E194" s="191">
        <f>VLOOKUP(A194,ПНР!$A$3:$G$284,7,0)</f>
        <v>3516.2</v>
      </c>
      <c r="F194" s="189">
        <f t="shared" si="17"/>
        <v>182618.41</v>
      </c>
      <c r="G194" s="189">
        <f t="shared" si="18"/>
        <v>419512.51</v>
      </c>
      <c r="H194" s="189">
        <v>12718.82</v>
      </c>
      <c r="I194" s="189">
        <f t="shared" si="19"/>
        <v>29003.72</v>
      </c>
      <c r="J194" s="189">
        <v>0</v>
      </c>
      <c r="K194" s="189">
        <v>0</v>
      </c>
      <c r="L194" s="189">
        <v>0</v>
      </c>
      <c r="M194" s="189">
        <v>0</v>
      </c>
      <c r="N194" s="189">
        <v>0</v>
      </c>
      <c r="O194" s="189">
        <v>14768.04</v>
      </c>
      <c r="P194" s="189">
        <v>34620.14</v>
      </c>
      <c r="Q194" s="189">
        <v>0</v>
      </c>
      <c r="R194" s="189">
        <v>23674.46</v>
      </c>
      <c r="S194" s="189">
        <v>5594.42</v>
      </c>
      <c r="T194" s="189">
        <v>0</v>
      </c>
      <c r="U194" s="189">
        <v>0</v>
      </c>
      <c r="V194" s="189">
        <v>0</v>
      </c>
      <c r="W194" s="189">
        <v>0</v>
      </c>
      <c r="X194" s="189">
        <v>0</v>
      </c>
      <c r="Y194" s="189">
        <v>0</v>
      </c>
      <c r="Z194" s="189">
        <f t="shared" si="20"/>
        <v>2089.36</v>
      </c>
      <c r="AA194" s="189"/>
      <c r="AB194" s="189">
        <v>0</v>
      </c>
      <c r="AC194" s="189"/>
      <c r="AD194" s="189">
        <f t="shared" si="16"/>
        <v>2697.18</v>
      </c>
      <c r="AE194" s="189">
        <f t="shared" si="21"/>
        <v>9476.99</v>
      </c>
    </row>
    <row r="195" spans="1:31" x14ac:dyDescent="0.25">
      <c r="A195" s="174">
        <v>20986</v>
      </c>
      <c r="B195" s="176" t="s">
        <v>1075</v>
      </c>
      <c r="C195" s="177">
        <v>48</v>
      </c>
      <c r="D195" s="177">
        <v>3</v>
      </c>
      <c r="E195" s="191">
        <f>VLOOKUP(A195,ПНР!$A$3:$G$284,7,0)</f>
        <v>3536.7</v>
      </c>
      <c r="F195" s="189">
        <f t="shared" si="17"/>
        <v>183683.11</v>
      </c>
      <c r="G195" s="189">
        <f t="shared" si="18"/>
        <v>421958.34</v>
      </c>
      <c r="H195" s="189">
        <v>21528.36</v>
      </c>
      <c r="I195" s="189">
        <f t="shared" si="19"/>
        <v>29172.82</v>
      </c>
      <c r="J195" s="189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14854.14</v>
      </c>
      <c r="P195" s="189">
        <v>34753.18</v>
      </c>
      <c r="Q195" s="189">
        <v>0</v>
      </c>
      <c r="R195" s="189">
        <v>23426.13</v>
      </c>
      <c r="S195" s="189">
        <v>5594.42</v>
      </c>
      <c r="T195" s="189">
        <v>0</v>
      </c>
      <c r="U195" s="189">
        <v>0</v>
      </c>
      <c r="V195" s="189">
        <v>0</v>
      </c>
      <c r="W195" s="189">
        <v>0</v>
      </c>
      <c r="X195" s="189">
        <v>0</v>
      </c>
      <c r="Y195" s="189">
        <v>0</v>
      </c>
      <c r="Z195" s="189">
        <f t="shared" si="20"/>
        <v>2101.54</v>
      </c>
      <c r="AA195" s="189"/>
      <c r="AB195" s="189">
        <v>0</v>
      </c>
      <c r="AC195" s="189"/>
      <c r="AD195" s="189">
        <f t="shared" si="16"/>
        <v>2712.9</v>
      </c>
      <c r="AE195" s="189">
        <f t="shared" si="21"/>
        <v>9532.24</v>
      </c>
    </row>
    <row r="196" spans="1:31" x14ac:dyDescent="0.25">
      <c r="A196" s="174">
        <v>20987</v>
      </c>
      <c r="B196" s="176" t="s">
        <v>1075</v>
      </c>
      <c r="C196" s="177">
        <v>48</v>
      </c>
      <c r="D196" s="177">
        <v>4</v>
      </c>
      <c r="E196" s="191">
        <f>VLOOKUP(A196,ПНР!$A$3:$G$284,7,0)</f>
        <v>3560.3</v>
      </c>
      <c r="F196" s="189">
        <f t="shared" ref="F196:F259" si="22">ROUND(87403862.51/$E$3*E196,2)</f>
        <v>184908.81</v>
      </c>
      <c r="G196" s="189">
        <f t="shared" si="18"/>
        <v>424774.02</v>
      </c>
      <c r="H196" s="189">
        <v>26217.659999999996</v>
      </c>
      <c r="I196" s="189">
        <f t="shared" si="19"/>
        <v>29367.48</v>
      </c>
      <c r="J196" s="189">
        <v>0</v>
      </c>
      <c r="K196" s="189">
        <v>0</v>
      </c>
      <c r="L196" s="189">
        <v>0</v>
      </c>
      <c r="M196" s="189">
        <v>0</v>
      </c>
      <c r="N196" s="189">
        <v>0</v>
      </c>
      <c r="O196" s="189">
        <v>14953.26</v>
      </c>
      <c r="P196" s="189">
        <v>34906.35</v>
      </c>
      <c r="Q196" s="189">
        <v>0</v>
      </c>
      <c r="R196" s="189">
        <v>22846.68</v>
      </c>
      <c r="S196" s="189">
        <v>5594.42</v>
      </c>
      <c r="T196" s="189">
        <v>0</v>
      </c>
      <c r="U196" s="189">
        <v>0</v>
      </c>
      <c r="V196" s="189">
        <v>0</v>
      </c>
      <c r="W196" s="189">
        <v>0</v>
      </c>
      <c r="X196" s="189">
        <v>0</v>
      </c>
      <c r="Y196" s="189">
        <v>0</v>
      </c>
      <c r="Z196" s="189">
        <f t="shared" si="20"/>
        <v>2115.5700000000002</v>
      </c>
      <c r="AA196" s="189"/>
      <c r="AB196" s="189">
        <v>0</v>
      </c>
      <c r="AC196" s="189"/>
      <c r="AD196" s="189">
        <f t="shared" ref="AD196:AD259" si="23">ROUND(1290909.83/$E$3*E196,2)</f>
        <v>2731.01</v>
      </c>
      <c r="AE196" s="189">
        <f t="shared" si="21"/>
        <v>9595.85</v>
      </c>
    </row>
    <row r="197" spans="1:31" x14ac:dyDescent="0.25">
      <c r="A197" s="174">
        <v>20988</v>
      </c>
      <c r="B197" s="176" t="s">
        <v>1075</v>
      </c>
      <c r="C197" s="177">
        <v>49</v>
      </c>
      <c r="E197" s="191">
        <f>VLOOKUP(A197,ПНР!$A$3:$G$284,7,0)</f>
        <v>3514.6000000000026</v>
      </c>
      <c r="F197" s="189">
        <f t="shared" si="22"/>
        <v>182535.32</v>
      </c>
      <c r="G197" s="189">
        <f t="shared" ref="G197:G260" si="24">ROUND(200784867.35/$E$3*E197,2)</f>
        <v>419321.62</v>
      </c>
      <c r="H197" s="189">
        <v>27126.659999999993</v>
      </c>
      <c r="I197" s="189">
        <f t="shared" ref="I197:I260" si="25">ROUND(13881607.49/$E$3*E197,2)</f>
        <v>28990.52</v>
      </c>
      <c r="J197" s="189">
        <v>0</v>
      </c>
      <c r="K197" s="189">
        <v>0</v>
      </c>
      <c r="L197" s="189">
        <v>0</v>
      </c>
      <c r="M197" s="189">
        <v>0</v>
      </c>
      <c r="N197" s="189">
        <v>0</v>
      </c>
      <c r="O197" s="189">
        <v>14761.32</v>
      </c>
      <c r="P197" s="189">
        <v>34462.25</v>
      </c>
      <c r="Q197" s="189">
        <v>0</v>
      </c>
      <c r="R197" s="189">
        <v>22846.68</v>
      </c>
      <c r="S197" s="189">
        <v>5594.42</v>
      </c>
      <c r="T197" s="189">
        <v>1132.8</v>
      </c>
      <c r="U197" s="189">
        <v>0</v>
      </c>
      <c r="V197" s="189">
        <v>0</v>
      </c>
      <c r="W197" s="189">
        <v>0</v>
      </c>
      <c r="X197" s="189">
        <v>0</v>
      </c>
      <c r="Y197" s="189">
        <v>0</v>
      </c>
      <c r="Z197" s="189">
        <f t="shared" si="20"/>
        <v>2088.41</v>
      </c>
      <c r="AA197" s="189"/>
      <c r="AB197" s="189">
        <v>0</v>
      </c>
      <c r="AC197" s="189"/>
      <c r="AD197" s="189">
        <f t="shared" si="23"/>
        <v>2695.95</v>
      </c>
      <c r="AE197" s="189">
        <f t="shared" si="21"/>
        <v>9472.68</v>
      </c>
    </row>
    <row r="198" spans="1:31" x14ac:dyDescent="0.25">
      <c r="A198" s="174">
        <v>20989</v>
      </c>
      <c r="B198" s="176" t="s">
        <v>1075</v>
      </c>
      <c r="C198" s="177">
        <v>51</v>
      </c>
      <c r="E198" s="191">
        <f>VLOOKUP(A198,ПНР!$A$3:$G$284,7,0)</f>
        <v>3532.5</v>
      </c>
      <c r="F198" s="189">
        <f t="shared" si="22"/>
        <v>183464.98</v>
      </c>
      <c r="G198" s="189">
        <f t="shared" si="24"/>
        <v>421457.24</v>
      </c>
      <c r="H198" s="189">
        <v>28045.63</v>
      </c>
      <c r="I198" s="189">
        <f t="shared" si="25"/>
        <v>29138.17</v>
      </c>
      <c r="J198" s="189">
        <v>0</v>
      </c>
      <c r="K198" s="189">
        <v>0</v>
      </c>
      <c r="L198" s="189">
        <v>0</v>
      </c>
      <c r="M198" s="189">
        <v>0</v>
      </c>
      <c r="N198" s="189">
        <v>0</v>
      </c>
      <c r="O198" s="189">
        <v>14836.5</v>
      </c>
      <c r="P198" s="189">
        <v>34725.93</v>
      </c>
      <c r="Q198" s="189">
        <v>0</v>
      </c>
      <c r="R198" s="189">
        <v>22846.68</v>
      </c>
      <c r="S198" s="189">
        <v>5594.42</v>
      </c>
      <c r="T198" s="189">
        <v>1132.8</v>
      </c>
      <c r="U198" s="189">
        <v>0</v>
      </c>
      <c r="V198" s="189">
        <v>0</v>
      </c>
      <c r="W198" s="189">
        <v>0</v>
      </c>
      <c r="X198" s="189">
        <v>0</v>
      </c>
      <c r="Y198" s="189">
        <v>0</v>
      </c>
      <c r="Z198" s="189">
        <f t="shared" si="20"/>
        <v>2099.0500000000002</v>
      </c>
      <c r="AA198" s="189"/>
      <c r="AB198" s="189">
        <v>0</v>
      </c>
      <c r="AC198" s="189"/>
      <c r="AD198" s="189">
        <f t="shared" si="23"/>
        <v>2709.68</v>
      </c>
      <c r="AE198" s="189">
        <f t="shared" si="21"/>
        <v>9520.92</v>
      </c>
    </row>
    <row r="199" spans="1:31" x14ac:dyDescent="0.25">
      <c r="A199" s="174">
        <v>20990</v>
      </c>
      <c r="B199" s="176" t="s">
        <v>1075</v>
      </c>
      <c r="C199" s="177">
        <v>53</v>
      </c>
      <c r="E199" s="191">
        <f>VLOOKUP(A199,ПНР!$A$3:$G$284,7,0)</f>
        <v>3556.6</v>
      </c>
      <c r="F199" s="189">
        <f t="shared" si="22"/>
        <v>184716.64</v>
      </c>
      <c r="G199" s="189">
        <f t="shared" si="24"/>
        <v>424332.58</v>
      </c>
      <c r="H199" s="189">
        <v>36496.19</v>
      </c>
      <c r="I199" s="189">
        <f t="shared" si="25"/>
        <v>29336.959999999999</v>
      </c>
      <c r="J199" s="189">
        <v>0</v>
      </c>
      <c r="K199" s="189">
        <v>0</v>
      </c>
      <c r="L199" s="189">
        <v>0</v>
      </c>
      <c r="M199" s="189">
        <v>0</v>
      </c>
      <c r="N199" s="189">
        <v>0</v>
      </c>
      <c r="O199" s="189">
        <v>14937.72</v>
      </c>
      <c r="P199" s="189">
        <v>34734.83</v>
      </c>
      <c r="Q199" s="189">
        <v>0</v>
      </c>
      <c r="R199" s="189">
        <v>22846.68</v>
      </c>
      <c r="S199" s="189">
        <v>5594.42</v>
      </c>
      <c r="T199" s="189">
        <v>1132.8</v>
      </c>
      <c r="U199" s="189">
        <v>0</v>
      </c>
      <c r="V199" s="189">
        <v>0</v>
      </c>
      <c r="W199" s="189">
        <v>0</v>
      </c>
      <c r="X199" s="189">
        <v>0</v>
      </c>
      <c r="Y199" s="189">
        <v>0</v>
      </c>
      <c r="Z199" s="189">
        <f t="shared" si="20"/>
        <v>2113.37</v>
      </c>
      <c r="AA199" s="189"/>
      <c r="AB199" s="189">
        <v>0</v>
      </c>
      <c r="AC199" s="189"/>
      <c r="AD199" s="189">
        <f t="shared" si="23"/>
        <v>2728.17</v>
      </c>
      <c r="AE199" s="189">
        <f t="shared" si="21"/>
        <v>9585.8799999999992</v>
      </c>
    </row>
    <row r="200" spans="1:31" x14ac:dyDescent="0.25">
      <c r="A200" s="174">
        <v>20991</v>
      </c>
      <c r="B200" s="176" t="s">
        <v>1075</v>
      </c>
      <c r="C200" s="177">
        <v>54</v>
      </c>
      <c r="E200" s="191">
        <f>VLOOKUP(A200,ПНР!$A$3:$G$284,7,0)</f>
        <v>3513.0000000000014</v>
      </c>
      <c r="F200" s="189">
        <f t="shared" si="22"/>
        <v>182452.22</v>
      </c>
      <c r="G200" s="189">
        <f t="shared" si="24"/>
        <v>419130.73</v>
      </c>
      <c r="H200" s="189">
        <v>15400.15</v>
      </c>
      <c r="I200" s="189">
        <f t="shared" si="25"/>
        <v>28977.32</v>
      </c>
      <c r="J200" s="189">
        <v>0</v>
      </c>
      <c r="K200" s="189">
        <v>0</v>
      </c>
      <c r="L200" s="189">
        <v>0</v>
      </c>
      <c r="M200" s="189">
        <v>0</v>
      </c>
      <c r="N200" s="189">
        <v>0</v>
      </c>
      <c r="O200" s="189">
        <v>14754.6</v>
      </c>
      <c r="P200" s="189">
        <v>34599.369999999995</v>
      </c>
      <c r="Q200" s="189">
        <v>0</v>
      </c>
      <c r="R200" s="189">
        <v>22846.68</v>
      </c>
      <c r="S200" s="189">
        <v>5594.42</v>
      </c>
      <c r="T200" s="189">
        <v>0</v>
      </c>
      <c r="U200" s="189">
        <v>0</v>
      </c>
      <c r="V200" s="189">
        <v>0</v>
      </c>
      <c r="W200" s="189">
        <v>0</v>
      </c>
      <c r="X200" s="189">
        <v>0</v>
      </c>
      <c r="Y200" s="189">
        <v>0</v>
      </c>
      <c r="Z200" s="189">
        <f t="shared" ref="Z200:Z263" si="26">ROUND(1000000/$E$3*E200,2)</f>
        <v>2087.46</v>
      </c>
      <c r="AA200" s="189"/>
      <c r="AB200" s="189">
        <v>315520.17</v>
      </c>
      <c r="AC200" s="189"/>
      <c r="AD200" s="189">
        <f t="shared" si="23"/>
        <v>2694.72</v>
      </c>
      <c r="AE200" s="189">
        <f t="shared" ref="AE200:AE263" si="27">ROUND(4535826.11/$E$3*E200,2)</f>
        <v>9468.36</v>
      </c>
    </row>
    <row r="201" spans="1:31" x14ac:dyDescent="0.25">
      <c r="A201" s="174">
        <v>20992</v>
      </c>
      <c r="B201" s="176" t="s">
        <v>1075</v>
      </c>
      <c r="C201" s="177">
        <v>55</v>
      </c>
      <c r="E201" s="191">
        <f>VLOOKUP(A201,ПНР!$A$3:$G$284,7,0)</f>
        <v>6106.9</v>
      </c>
      <c r="F201" s="189">
        <f t="shared" si="22"/>
        <v>317169.78000000003</v>
      </c>
      <c r="G201" s="189">
        <f t="shared" si="24"/>
        <v>728605.02</v>
      </c>
      <c r="H201" s="189">
        <v>98947.4</v>
      </c>
      <c r="I201" s="189">
        <f t="shared" si="25"/>
        <v>50373.36</v>
      </c>
      <c r="J201" s="189">
        <v>8405.5300000000007</v>
      </c>
      <c r="K201" s="189">
        <v>0</v>
      </c>
      <c r="L201" s="189">
        <v>170438.16</v>
      </c>
      <c r="M201" s="189">
        <v>16768.29</v>
      </c>
      <c r="N201" s="189">
        <v>84057.26</v>
      </c>
      <c r="O201" s="189">
        <v>25648.98</v>
      </c>
      <c r="P201" s="189">
        <v>0</v>
      </c>
      <c r="Q201" s="189">
        <v>86553.53</v>
      </c>
      <c r="R201" s="189">
        <v>19134.09</v>
      </c>
      <c r="S201" s="189">
        <v>9440.57</v>
      </c>
      <c r="T201" s="189">
        <v>3398.4</v>
      </c>
      <c r="U201" s="189">
        <v>0</v>
      </c>
      <c r="V201" s="189">
        <v>0</v>
      </c>
      <c r="W201" s="189">
        <v>0</v>
      </c>
      <c r="X201" s="189">
        <v>0</v>
      </c>
      <c r="Y201" s="189">
        <v>0</v>
      </c>
      <c r="Z201" s="189">
        <f t="shared" si="26"/>
        <v>3628.78</v>
      </c>
      <c r="AA201" s="189"/>
      <c r="AB201" s="189">
        <v>0</v>
      </c>
      <c r="AC201" s="189"/>
      <c r="AD201" s="189">
        <f t="shared" si="23"/>
        <v>4684.43</v>
      </c>
      <c r="AE201" s="189">
        <f t="shared" si="27"/>
        <v>16459.54</v>
      </c>
    </row>
    <row r="202" spans="1:31" x14ac:dyDescent="0.25">
      <c r="A202" s="174">
        <v>20950</v>
      </c>
      <c r="B202" s="176" t="s">
        <v>1075</v>
      </c>
      <c r="C202" s="177" t="s">
        <v>1086</v>
      </c>
      <c r="E202" s="191">
        <f>VLOOKUP(A202,ПНР!$A$3:$G$284,7,0)</f>
        <v>2200.1</v>
      </c>
      <c r="F202" s="189">
        <f t="shared" si="22"/>
        <v>114265.05</v>
      </c>
      <c r="G202" s="189">
        <f t="shared" si="24"/>
        <v>262490.61</v>
      </c>
      <c r="H202" s="189">
        <v>56844.01</v>
      </c>
      <c r="I202" s="189">
        <f t="shared" si="25"/>
        <v>18147.740000000002</v>
      </c>
      <c r="J202" s="189">
        <v>3885.2400000000002</v>
      </c>
      <c r="K202" s="189">
        <v>0</v>
      </c>
      <c r="L202" s="189">
        <v>30657</v>
      </c>
      <c r="M202" s="189">
        <v>0</v>
      </c>
      <c r="N202" s="189">
        <v>0</v>
      </c>
      <c r="O202" s="189">
        <v>9240.42</v>
      </c>
      <c r="P202" s="189">
        <v>23571.15</v>
      </c>
      <c r="Q202" s="189">
        <v>0</v>
      </c>
      <c r="R202" s="189">
        <v>19328.62</v>
      </c>
      <c r="S202" s="189">
        <v>4475.53</v>
      </c>
      <c r="T202" s="189">
        <v>0</v>
      </c>
      <c r="U202" s="189">
        <v>0</v>
      </c>
      <c r="V202" s="189">
        <v>0</v>
      </c>
      <c r="W202" s="189">
        <v>0</v>
      </c>
      <c r="X202" s="189">
        <v>0</v>
      </c>
      <c r="Y202" s="189">
        <v>0</v>
      </c>
      <c r="Z202" s="189">
        <f t="shared" si="26"/>
        <v>1307.32</v>
      </c>
      <c r="AA202" s="189"/>
      <c r="AB202" s="189">
        <v>0</v>
      </c>
      <c r="AC202" s="189"/>
      <c r="AD202" s="189">
        <f t="shared" si="23"/>
        <v>1687.64</v>
      </c>
      <c r="AE202" s="189">
        <f t="shared" si="27"/>
        <v>5929.79</v>
      </c>
    </row>
    <row r="203" spans="1:31" x14ac:dyDescent="0.25">
      <c r="A203" s="174">
        <v>280098</v>
      </c>
      <c r="B203" s="176" t="s">
        <v>1087</v>
      </c>
      <c r="C203" s="177">
        <v>28</v>
      </c>
      <c r="D203" s="177">
        <v>3</v>
      </c>
      <c r="E203" s="191">
        <f>VLOOKUP(A203,ПНР!$A$3:$G$284,7,0)</f>
        <v>14669.2</v>
      </c>
      <c r="F203" s="189">
        <f t="shared" si="22"/>
        <v>761863.96</v>
      </c>
      <c r="G203" s="189">
        <f t="shared" si="24"/>
        <v>1750160.11</v>
      </c>
      <c r="H203" s="189">
        <v>580294.41</v>
      </c>
      <c r="I203" s="189">
        <f t="shared" si="25"/>
        <v>121000.33</v>
      </c>
      <c r="J203" s="189">
        <v>0</v>
      </c>
      <c r="K203" s="189">
        <v>0</v>
      </c>
      <c r="L203" s="189">
        <v>1871921.28</v>
      </c>
      <c r="M203" s="189">
        <v>16119.86</v>
      </c>
      <c r="N203" s="189">
        <v>241616.14</v>
      </c>
      <c r="O203" s="189">
        <v>61610.64</v>
      </c>
      <c r="P203" s="189">
        <v>0</v>
      </c>
      <c r="Q203" s="189">
        <v>0</v>
      </c>
      <c r="R203" s="189">
        <v>21636.059999999998</v>
      </c>
      <c r="S203" s="189">
        <v>5804.21</v>
      </c>
      <c r="T203" s="189">
        <v>0</v>
      </c>
      <c r="U203" s="189">
        <v>0</v>
      </c>
      <c r="V203" s="189">
        <v>0</v>
      </c>
      <c r="W203" s="189">
        <v>0</v>
      </c>
      <c r="X203" s="189">
        <v>547345.43999999994</v>
      </c>
      <c r="Y203" s="189">
        <v>44524.04</v>
      </c>
      <c r="Z203" s="189">
        <f t="shared" si="26"/>
        <v>8716.59</v>
      </c>
      <c r="AA203" s="189"/>
      <c r="AB203" s="189">
        <v>0</v>
      </c>
      <c r="AC203" s="189"/>
      <c r="AD203" s="189">
        <f t="shared" si="23"/>
        <v>11252.34</v>
      </c>
      <c r="AE203" s="189">
        <f t="shared" si="27"/>
        <v>39536.949999999997</v>
      </c>
    </row>
    <row r="204" spans="1:31" x14ac:dyDescent="0.25">
      <c r="A204" s="174">
        <v>280096</v>
      </c>
      <c r="B204" s="176" t="s">
        <v>1087</v>
      </c>
      <c r="C204" s="177">
        <v>28</v>
      </c>
      <c r="D204" s="177">
        <v>7</v>
      </c>
      <c r="E204" s="191">
        <f>VLOOKUP(A204,ПНР!$A$3:$G$284,7,0)</f>
        <v>8196.9</v>
      </c>
      <c r="F204" s="189">
        <f t="shared" si="22"/>
        <v>425716.65</v>
      </c>
      <c r="G204" s="189">
        <f t="shared" si="24"/>
        <v>977959.77</v>
      </c>
      <c r="H204" s="189">
        <v>553716.14000000013</v>
      </c>
      <c r="I204" s="189">
        <f t="shared" si="25"/>
        <v>67612.929999999993</v>
      </c>
      <c r="J204" s="189">
        <v>0</v>
      </c>
      <c r="K204" s="189">
        <v>11316.64</v>
      </c>
      <c r="L204" s="189">
        <v>1256461.7999999998</v>
      </c>
      <c r="M204" s="189">
        <v>10297.59</v>
      </c>
      <c r="N204" s="189">
        <v>120808.06</v>
      </c>
      <c r="O204" s="189">
        <v>34426.980000000003</v>
      </c>
      <c r="P204" s="189">
        <v>0</v>
      </c>
      <c r="Q204" s="189">
        <v>0</v>
      </c>
      <c r="R204" s="189">
        <v>12905.58</v>
      </c>
      <c r="S204" s="189">
        <v>10489.52</v>
      </c>
      <c r="T204" s="189">
        <v>0</v>
      </c>
      <c r="U204" s="189">
        <v>0</v>
      </c>
      <c r="V204" s="189">
        <v>0</v>
      </c>
      <c r="W204" s="189">
        <v>0</v>
      </c>
      <c r="X204" s="189">
        <v>547345.43999999994</v>
      </c>
      <c r="Y204" s="189">
        <v>44524.04</v>
      </c>
      <c r="Z204" s="189">
        <f t="shared" si="26"/>
        <v>4870.68</v>
      </c>
      <c r="AA204" s="189"/>
      <c r="AB204" s="189">
        <v>0</v>
      </c>
      <c r="AC204" s="189"/>
      <c r="AD204" s="189">
        <f t="shared" si="23"/>
        <v>6287.61</v>
      </c>
      <c r="AE204" s="189">
        <f t="shared" si="27"/>
        <v>22092.58</v>
      </c>
    </row>
    <row r="205" spans="1:31" x14ac:dyDescent="0.25">
      <c r="A205" s="174">
        <v>280097</v>
      </c>
      <c r="B205" s="176" t="s">
        <v>1087</v>
      </c>
      <c r="C205" s="177">
        <v>28</v>
      </c>
      <c r="D205" s="177">
        <v>8</v>
      </c>
      <c r="E205" s="191">
        <f>VLOOKUP(A205,ПНР!$A$3:$G$284,7,0)</f>
        <v>14839.6</v>
      </c>
      <c r="F205" s="189">
        <f t="shared" si="22"/>
        <v>770713.9</v>
      </c>
      <c r="G205" s="189">
        <f t="shared" si="24"/>
        <v>1770490.28</v>
      </c>
      <c r="H205" s="189">
        <v>497532.25999999995</v>
      </c>
      <c r="I205" s="189">
        <f t="shared" si="25"/>
        <v>122405.89</v>
      </c>
      <c r="J205" s="189">
        <v>0</v>
      </c>
      <c r="K205" s="189">
        <v>0</v>
      </c>
      <c r="L205" s="189">
        <v>1882568.7599999998</v>
      </c>
      <c r="M205" s="189">
        <v>18599.829999999998</v>
      </c>
      <c r="N205" s="189">
        <v>241616.14</v>
      </c>
      <c r="O205" s="189">
        <v>62326.32</v>
      </c>
      <c r="P205" s="189">
        <v>0</v>
      </c>
      <c r="Q205" s="189">
        <v>0</v>
      </c>
      <c r="R205" s="189">
        <v>23970.390000000003</v>
      </c>
      <c r="S205" s="189">
        <v>5034.97</v>
      </c>
      <c r="T205" s="189">
        <v>0</v>
      </c>
      <c r="U205" s="189">
        <v>0</v>
      </c>
      <c r="V205" s="189">
        <v>0</v>
      </c>
      <c r="W205" s="189">
        <v>0</v>
      </c>
      <c r="X205" s="189">
        <v>547345.43999999994</v>
      </c>
      <c r="Y205" s="189">
        <v>44524.04</v>
      </c>
      <c r="Z205" s="189">
        <f t="shared" si="26"/>
        <v>8817.85</v>
      </c>
      <c r="AA205" s="189"/>
      <c r="AB205" s="189">
        <v>0</v>
      </c>
      <c r="AC205" s="189"/>
      <c r="AD205" s="189">
        <f t="shared" si="23"/>
        <v>11383.05</v>
      </c>
      <c r="AE205" s="189">
        <f t="shared" si="27"/>
        <v>39996.22</v>
      </c>
    </row>
    <row r="206" spans="1:31" x14ac:dyDescent="0.25">
      <c r="A206" s="174">
        <v>23032</v>
      </c>
      <c r="B206" s="176" t="s">
        <v>1087</v>
      </c>
      <c r="C206" s="177">
        <v>28</v>
      </c>
      <c r="E206" s="191">
        <f>VLOOKUP(A206,ПНР!$A$3:$G$284,7,0)</f>
        <v>2550.4</v>
      </c>
      <c r="F206" s="189">
        <f t="shared" si="22"/>
        <v>132458.34</v>
      </c>
      <c r="G206" s="189">
        <f t="shared" si="24"/>
        <v>304284.37</v>
      </c>
      <c r="H206" s="189">
        <v>223418.93</v>
      </c>
      <c r="I206" s="189">
        <f t="shared" si="25"/>
        <v>21037.22</v>
      </c>
      <c r="J206" s="189">
        <v>4181.08</v>
      </c>
      <c r="K206" s="189">
        <v>0</v>
      </c>
      <c r="L206" s="189">
        <v>44873.159999999996</v>
      </c>
      <c r="M206" s="189">
        <v>8950.66</v>
      </c>
      <c r="N206" s="189">
        <v>0</v>
      </c>
      <c r="O206" s="189">
        <v>10711.68</v>
      </c>
      <c r="P206" s="189">
        <v>0</v>
      </c>
      <c r="Q206" s="189">
        <v>0</v>
      </c>
      <c r="R206" s="189">
        <v>10119.59</v>
      </c>
      <c r="S206" s="189">
        <v>9090.92</v>
      </c>
      <c r="T206" s="189">
        <v>2265.6</v>
      </c>
      <c r="U206" s="189">
        <v>0</v>
      </c>
      <c r="V206" s="189">
        <v>0</v>
      </c>
      <c r="W206" s="189">
        <v>0</v>
      </c>
      <c r="X206" s="189">
        <v>0</v>
      </c>
      <c r="Y206" s="189">
        <v>0</v>
      </c>
      <c r="Z206" s="189">
        <f t="shared" si="26"/>
        <v>1515.47</v>
      </c>
      <c r="AA206" s="189"/>
      <c r="AB206" s="189">
        <v>0</v>
      </c>
      <c r="AC206" s="189"/>
      <c r="AD206" s="189">
        <f t="shared" si="23"/>
        <v>1956.34</v>
      </c>
      <c r="AE206" s="189">
        <f t="shared" si="27"/>
        <v>6873.93</v>
      </c>
    </row>
    <row r="207" spans="1:31" x14ac:dyDescent="0.25">
      <c r="A207" s="174">
        <v>23034</v>
      </c>
      <c r="B207" s="176" t="s">
        <v>1087</v>
      </c>
      <c r="C207" s="177">
        <v>30</v>
      </c>
      <c r="E207" s="191">
        <f>VLOOKUP(A207,ПНР!$A$3:$G$284,7,0)</f>
        <v>2458.1</v>
      </c>
      <c r="F207" s="189">
        <f t="shared" si="22"/>
        <v>127664.62</v>
      </c>
      <c r="G207" s="189">
        <f t="shared" si="24"/>
        <v>293272.2</v>
      </c>
      <c r="H207" s="189">
        <v>55511.34</v>
      </c>
      <c r="I207" s="189">
        <f t="shared" si="25"/>
        <v>20275.88</v>
      </c>
      <c r="J207" s="189">
        <v>4181.08</v>
      </c>
      <c r="K207" s="189">
        <v>0</v>
      </c>
      <c r="L207" s="189">
        <v>41549.279999999999</v>
      </c>
      <c r="M207" s="189">
        <v>8679.92</v>
      </c>
      <c r="N207" s="189">
        <v>0</v>
      </c>
      <c r="O207" s="189">
        <v>10324.02</v>
      </c>
      <c r="P207" s="189">
        <v>0</v>
      </c>
      <c r="Q207" s="189">
        <v>0</v>
      </c>
      <c r="R207" s="189">
        <v>10119.59</v>
      </c>
      <c r="S207" s="189">
        <v>4895.1099999999997</v>
      </c>
      <c r="T207" s="189">
        <v>2265.6</v>
      </c>
      <c r="U207" s="189">
        <v>0</v>
      </c>
      <c r="V207" s="189">
        <v>0</v>
      </c>
      <c r="W207" s="189">
        <v>0</v>
      </c>
      <c r="X207" s="189">
        <v>0</v>
      </c>
      <c r="Y207" s="189">
        <v>0</v>
      </c>
      <c r="Z207" s="189">
        <f t="shared" si="26"/>
        <v>1460.63</v>
      </c>
      <c r="AA207" s="189"/>
      <c r="AB207" s="189">
        <v>0</v>
      </c>
      <c r="AC207" s="189"/>
      <c r="AD207" s="189">
        <f t="shared" si="23"/>
        <v>1885.54</v>
      </c>
      <c r="AE207" s="189">
        <f t="shared" si="27"/>
        <v>6625.16</v>
      </c>
    </row>
    <row r="208" spans="1:31" x14ac:dyDescent="0.25">
      <c r="A208" s="174">
        <v>23037</v>
      </c>
      <c r="B208" s="176" t="s">
        <v>1087</v>
      </c>
      <c r="C208" s="177">
        <v>32</v>
      </c>
      <c r="E208" s="191">
        <f>VLOOKUP(A208,ПНР!$A$3:$G$284,7,0)</f>
        <v>2527.7999999999997</v>
      </c>
      <c r="F208" s="189">
        <f t="shared" si="22"/>
        <v>131284.57999999999</v>
      </c>
      <c r="G208" s="189">
        <f t="shared" si="24"/>
        <v>301588</v>
      </c>
      <c r="H208" s="189">
        <v>38344.92</v>
      </c>
      <c r="I208" s="189">
        <f t="shared" si="25"/>
        <v>20850.810000000001</v>
      </c>
      <c r="J208" s="189">
        <v>4181.08</v>
      </c>
      <c r="K208" s="189">
        <v>0</v>
      </c>
      <c r="L208" s="189">
        <v>41549.279999999999</v>
      </c>
      <c r="M208" s="189">
        <v>8786.8700000000008</v>
      </c>
      <c r="N208" s="189">
        <v>0</v>
      </c>
      <c r="O208" s="189">
        <v>10616.76</v>
      </c>
      <c r="P208" s="189">
        <v>0</v>
      </c>
      <c r="Q208" s="189">
        <v>0</v>
      </c>
      <c r="R208" s="189">
        <v>10119.59</v>
      </c>
      <c r="S208" s="189">
        <v>4965.04</v>
      </c>
      <c r="T208" s="189">
        <v>2265.6</v>
      </c>
      <c r="U208" s="189">
        <v>0</v>
      </c>
      <c r="V208" s="189">
        <v>0</v>
      </c>
      <c r="W208" s="189">
        <v>0</v>
      </c>
      <c r="X208" s="189">
        <v>0</v>
      </c>
      <c r="Y208" s="189">
        <v>0</v>
      </c>
      <c r="Z208" s="189">
        <f t="shared" si="26"/>
        <v>1502.05</v>
      </c>
      <c r="AA208" s="189"/>
      <c r="AB208" s="189">
        <v>0</v>
      </c>
      <c r="AC208" s="189"/>
      <c r="AD208" s="189">
        <f t="shared" si="23"/>
        <v>1939.01</v>
      </c>
      <c r="AE208" s="189">
        <f t="shared" si="27"/>
        <v>6813.02</v>
      </c>
    </row>
    <row r="209" spans="1:31" x14ac:dyDescent="0.25">
      <c r="A209" s="174">
        <v>23038</v>
      </c>
      <c r="B209" s="176" t="s">
        <v>1087</v>
      </c>
      <c r="C209" s="177">
        <v>34</v>
      </c>
      <c r="E209" s="191">
        <f>VLOOKUP(A209,ПНР!$A$3:$G$284,7,0)</f>
        <v>2576.1</v>
      </c>
      <c r="F209" s="189">
        <f t="shared" si="22"/>
        <v>133793.1</v>
      </c>
      <c r="G209" s="189">
        <f t="shared" si="24"/>
        <v>307350.59999999998</v>
      </c>
      <c r="H209" s="189">
        <v>42309.869999999995</v>
      </c>
      <c r="I209" s="189">
        <f t="shared" si="25"/>
        <v>21249.21</v>
      </c>
      <c r="J209" s="189">
        <v>4181.08</v>
      </c>
      <c r="K209" s="189">
        <v>0</v>
      </c>
      <c r="L209" s="189">
        <v>33239.399999999994</v>
      </c>
      <c r="M209" s="189">
        <v>8950.68</v>
      </c>
      <c r="N209" s="189">
        <v>0</v>
      </c>
      <c r="O209" s="189">
        <v>10819.62</v>
      </c>
      <c r="P209" s="189">
        <v>0</v>
      </c>
      <c r="Q209" s="189">
        <v>0</v>
      </c>
      <c r="R209" s="189">
        <v>10119.59</v>
      </c>
      <c r="S209" s="189">
        <v>5034.97</v>
      </c>
      <c r="T209" s="189">
        <v>2265.6</v>
      </c>
      <c r="U209" s="189">
        <v>0</v>
      </c>
      <c r="V209" s="189">
        <v>0</v>
      </c>
      <c r="W209" s="189">
        <v>0</v>
      </c>
      <c r="X209" s="189">
        <v>0</v>
      </c>
      <c r="Y209" s="189">
        <v>0</v>
      </c>
      <c r="Z209" s="189">
        <f t="shared" si="26"/>
        <v>1530.75</v>
      </c>
      <c r="AA209" s="189"/>
      <c r="AB209" s="189">
        <v>0</v>
      </c>
      <c r="AC209" s="189"/>
      <c r="AD209" s="189">
        <f t="shared" si="23"/>
        <v>1976.05</v>
      </c>
      <c r="AE209" s="189">
        <f t="shared" si="27"/>
        <v>6943.2</v>
      </c>
    </row>
    <row r="210" spans="1:31" x14ac:dyDescent="0.25">
      <c r="A210" s="174">
        <v>23039</v>
      </c>
      <c r="B210" s="176" t="s">
        <v>1087</v>
      </c>
      <c r="C210" s="177">
        <v>36</v>
      </c>
      <c r="E210" s="191">
        <f>VLOOKUP(A210,ПНР!$A$3:$G$284,7,0)</f>
        <v>2568.8000000000002</v>
      </c>
      <c r="F210" s="189">
        <f t="shared" si="22"/>
        <v>133413.96</v>
      </c>
      <c r="G210" s="189">
        <f t="shared" si="24"/>
        <v>306479.65000000002</v>
      </c>
      <c r="H210" s="189">
        <v>55669.06</v>
      </c>
      <c r="I210" s="189">
        <f t="shared" si="25"/>
        <v>21189</v>
      </c>
      <c r="J210" s="189">
        <v>4181.08</v>
      </c>
      <c r="K210" s="189">
        <v>0</v>
      </c>
      <c r="L210" s="189">
        <v>41549.279999999999</v>
      </c>
      <c r="M210" s="189">
        <v>8950.67</v>
      </c>
      <c r="N210" s="189">
        <v>0</v>
      </c>
      <c r="O210" s="189">
        <v>10788.96</v>
      </c>
      <c r="P210" s="189">
        <v>0</v>
      </c>
      <c r="Q210" s="189">
        <v>0</v>
      </c>
      <c r="R210" s="189">
        <v>10119.59</v>
      </c>
      <c r="S210" s="189">
        <v>5034.97</v>
      </c>
      <c r="T210" s="189">
        <v>2265.6</v>
      </c>
      <c r="U210" s="189">
        <v>0</v>
      </c>
      <c r="V210" s="189">
        <v>0</v>
      </c>
      <c r="W210" s="189">
        <v>0</v>
      </c>
      <c r="X210" s="189">
        <v>0</v>
      </c>
      <c r="Y210" s="189">
        <v>0</v>
      </c>
      <c r="Z210" s="189">
        <f t="shared" si="26"/>
        <v>1526.41</v>
      </c>
      <c r="AA210" s="189"/>
      <c r="AB210" s="189">
        <v>0</v>
      </c>
      <c r="AC210" s="189"/>
      <c r="AD210" s="189">
        <f t="shared" si="23"/>
        <v>1970.46</v>
      </c>
      <c r="AE210" s="189">
        <f t="shared" si="27"/>
        <v>6923.52</v>
      </c>
    </row>
    <row r="211" spans="1:31" x14ac:dyDescent="0.25">
      <c r="A211" s="174">
        <v>23041</v>
      </c>
      <c r="B211" s="176" t="s">
        <v>1087</v>
      </c>
      <c r="C211" s="177">
        <v>38</v>
      </c>
      <c r="E211" s="191">
        <f>VLOOKUP(A211,ПНР!$A$3:$G$284,7,0)</f>
        <v>2576.9</v>
      </c>
      <c r="F211" s="189">
        <f t="shared" si="22"/>
        <v>133834.65</v>
      </c>
      <c r="G211" s="189">
        <f t="shared" si="24"/>
        <v>307446.05</v>
      </c>
      <c r="H211" s="189">
        <v>35106.769999999997</v>
      </c>
      <c r="I211" s="189">
        <f t="shared" si="25"/>
        <v>21255.81</v>
      </c>
      <c r="J211" s="189">
        <v>4181.08</v>
      </c>
      <c r="K211" s="189">
        <v>0</v>
      </c>
      <c r="L211" s="189">
        <v>33239.399999999994</v>
      </c>
      <c r="M211" s="189">
        <v>8950.68</v>
      </c>
      <c r="N211" s="189">
        <v>0</v>
      </c>
      <c r="O211" s="189">
        <v>10822.98</v>
      </c>
      <c r="P211" s="189">
        <v>0</v>
      </c>
      <c r="Q211" s="189">
        <v>0</v>
      </c>
      <c r="R211" s="189">
        <v>10119.59</v>
      </c>
      <c r="S211" s="189">
        <v>5034.97</v>
      </c>
      <c r="T211" s="189">
        <v>2265.6</v>
      </c>
      <c r="U211" s="189">
        <v>0</v>
      </c>
      <c r="V211" s="189">
        <v>0</v>
      </c>
      <c r="W211" s="189">
        <v>0</v>
      </c>
      <c r="X211" s="189">
        <v>0</v>
      </c>
      <c r="Y211" s="189">
        <v>0</v>
      </c>
      <c r="Z211" s="189">
        <f t="shared" si="26"/>
        <v>1531.22</v>
      </c>
      <c r="AA211" s="189"/>
      <c r="AB211" s="189">
        <v>0</v>
      </c>
      <c r="AC211" s="189"/>
      <c r="AD211" s="189">
        <f t="shared" si="23"/>
        <v>1976.67</v>
      </c>
      <c r="AE211" s="189">
        <f t="shared" si="27"/>
        <v>6945.35</v>
      </c>
    </row>
    <row r="212" spans="1:31" x14ac:dyDescent="0.25">
      <c r="A212" s="174">
        <v>23044</v>
      </c>
      <c r="B212" s="176" t="s">
        <v>1087</v>
      </c>
      <c r="C212" s="177">
        <v>42</v>
      </c>
      <c r="D212" s="177">
        <v>1</v>
      </c>
      <c r="E212" s="191">
        <f>VLOOKUP(A212,ПНР!$A$3:$G$284,7,0)</f>
        <v>7167.2999999999984</v>
      </c>
      <c r="F212" s="189">
        <f t="shared" si="22"/>
        <v>372243.04</v>
      </c>
      <c r="G212" s="189">
        <f t="shared" si="24"/>
        <v>855119.74</v>
      </c>
      <c r="H212" s="189">
        <v>134111.64000000001</v>
      </c>
      <c r="I212" s="189">
        <f t="shared" si="25"/>
        <v>59120.18</v>
      </c>
      <c r="J212" s="189">
        <v>19359.150000000001</v>
      </c>
      <c r="K212" s="189">
        <v>0</v>
      </c>
      <c r="L212" s="189">
        <v>316573.91999999993</v>
      </c>
      <c r="M212" s="189">
        <v>0</v>
      </c>
      <c r="N212" s="189">
        <v>0</v>
      </c>
      <c r="O212" s="189">
        <v>30102.66</v>
      </c>
      <c r="P212" s="189">
        <v>67755.78</v>
      </c>
      <c r="Q212" s="189">
        <v>0</v>
      </c>
      <c r="R212" s="189">
        <v>46521.14</v>
      </c>
      <c r="S212" s="189">
        <v>10069.94</v>
      </c>
      <c r="T212" s="189">
        <v>2265.6</v>
      </c>
      <c r="U212" s="189">
        <v>0</v>
      </c>
      <c r="V212" s="189">
        <v>0</v>
      </c>
      <c r="W212" s="189">
        <v>0</v>
      </c>
      <c r="X212" s="189">
        <v>0</v>
      </c>
      <c r="Y212" s="189">
        <v>0</v>
      </c>
      <c r="Z212" s="189">
        <f t="shared" si="26"/>
        <v>4258.8900000000003</v>
      </c>
      <c r="AA212" s="189"/>
      <c r="AB212" s="189">
        <v>0</v>
      </c>
      <c r="AC212" s="189"/>
      <c r="AD212" s="189">
        <f t="shared" si="23"/>
        <v>5497.84</v>
      </c>
      <c r="AE212" s="189">
        <f t="shared" si="27"/>
        <v>19317.560000000001</v>
      </c>
    </row>
    <row r="213" spans="1:31" x14ac:dyDescent="0.25">
      <c r="A213" s="174">
        <v>23046</v>
      </c>
      <c r="B213" s="176" t="s">
        <v>1087</v>
      </c>
      <c r="C213" s="177">
        <v>44</v>
      </c>
      <c r="D213" s="177">
        <v>1</v>
      </c>
      <c r="E213" s="191">
        <f>VLOOKUP(A213,ПНР!$A$3:$G$284,7,0)</f>
        <v>2549</v>
      </c>
      <c r="F213" s="189">
        <f t="shared" si="22"/>
        <v>132385.63</v>
      </c>
      <c r="G213" s="189">
        <f t="shared" si="24"/>
        <v>304117.34000000003</v>
      </c>
      <c r="H213" s="189">
        <v>44825.759999999995</v>
      </c>
      <c r="I213" s="189">
        <f t="shared" si="25"/>
        <v>21025.68</v>
      </c>
      <c r="J213" s="189">
        <v>4222.49</v>
      </c>
      <c r="K213" s="189">
        <v>0</v>
      </c>
      <c r="L213" s="189">
        <v>41549.279999999999</v>
      </c>
      <c r="M213" s="189">
        <v>8786.8700000000008</v>
      </c>
      <c r="N213" s="189">
        <v>0</v>
      </c>
      <c r="O213" s="189">
        <v>10705.8</v>
      </c>
      <c r="P213" s="189">
        <v>0</v>
      </c>
      <c r="Q213" s="189">
        <v>0</v>
      </c>
      <c r="R213" s="189">
        <v>10231.34</v>
      </c>
      <c r="S213" s="189">
        <v>4965.04</v>
      </c>
      <c r="T213" s="189">
        <v>2265.6</v>
      </c>
      <c r="U213" s="189">
        <v>0</v>
      </c>
      <c r="V213" s="189">
        <v>0</v>
      </c>
      <c r="W213" s="189">
        <v>0</v>
      </c>
      <c r="X213" s="189">
        <v>0</v>
      </c>
      <c r="Y213" s="189">
        <v>0</v>
      </c>
      <c r="Z213" s="189">
        <f t="shared" si="26"/>
        <v>1514.64</v>
      </c>
      <c r="AA213" s="189"/>
      <c r="AB213" s="189">
        <v>0</v>
      </c>
      <c r="AC213" s="189"/>
      <c r="AD213" s="189">
        <f t="shared" si="23"/>
        <v>1955.27</v>
      </c>
      <c r="AE213" s="189">
        <f t="shared" si="27"/>
        <v>6870.16</v>
      </c>
    </row>
    <row r="214" spans="1:31" x14ac:dyDescent="0.25">
      <c r="A214" s="174">
        <v>23047</v>
      </c>
      <c r="B214" s="176" t="s">
        <v>1087</v>
      </c>
      <c r="C214" s="177">
        <v>44</v>
      </c>
      <c r="D214" s="177">
        <v>2</v>
      </c>
      <c r="E214" s="191">
        <f>VLOOKUP(A214,ПНР!$A$3:$G$284,7,0)</f>
        <v>3533.6</v>
      </c>
      <c r="F214" s="189">
        <f t="shared" si="22"/>
        <v>183522.11</v>
      </c>
      <c r="G214" s="189">
        <f t="shared" si="24"/>
        <v>421588.47999999998</v>
      </c>
      <c r="H214" s="189">
        <v>11874.13</v>
      </c>
      <c r="I214" s="189">
        <f t="shared" si="25"/>
        <v>29147.25</v>
      </c>
      <c r="J214" s="189">
        <v>0</v>
      </c>
      <c r="K214" s="189">
        <v>0</v>
      </c>
      <c r="L214" s="189">
        <v>0</v>
      </c>
      <c r="M214" s="189">
        <v>9919.91</v>
      </c>
      <c r="N214" s="189">
        <v>0</v>
      </c>
      <c r="O214" s="189">
        <v>14841.12</v>
      </c>
      <c r="P214" s="189">
        <v>0</v>
      </c>
      <c r="Q214" s="189">
        <v>0</v>
      </c>
      <c r="R214" s="189">
        <v>11423.34</v>
      </c>
      <c r="S214" s="189">
        <v>5594.42</v>
      </c>
      <c r="T214" s="189">
        <v>1132.8</v>
      </c>
      <c r="U214" s="189">
        <v>0</v>
      </c>
      <c r="V214" s="189">
        <v>0</v>
      </c>
      <c r="W214" s="189">
        <v>0</v>
      </c>
      <c r="X214" s="189">
        <v>0</v>
      </c>
      <c r="Y214" s="189">
        <v>0</v>
      </c>
      <c r="Z214" s="189">
        <f t="shared" si="26"/>
        <v>2099.6999999999998</v>
      </c>
      <c r="AA214" s="189"/>
      <c r="AB214" s="189">
        <v>0</v>
      </c>
      <c r="AC214" s="189"/>
      <c r="AD214" s="189">
        <f t="shared" si="23"/>
        <v>2710.53</v>
      </c>
      <c r="AE214" s="189">
        <f t="shared" si="27"/>
        <v>9523.89</v>
      </c>
    </row>
    <row r="215" spans="1:31" x14ac:dyDescent="0.25">
      <c r="A215" s="174">
        <v>23048</v>
      </c>
      <c r="B215" s="176" t="s">
        <v>1087</v>
      </c>
      <c r="C215" s="177">
        <v>44</v>
      </c>
      <c r="D215" s="177">
        <v>3</v>
      </c>
      <c r="E215" s="191">
        <f>VLOOKUP(A215,ПНР!$A$3:$G$284,7,0)</f>
        <v>3534.2</v>
      </c>
      <c r="F215" s="189">
        <f t="shared" si="22"/>
        <v>183553.27</v>
      </c>
      <c r="G215" s="189">
        <f t="shared" si="24"/>
        <v>421660.07</v>
      </c>
      <c r="H215" s="189">
        <v>9481.659999999998</v>
      </c>
      <c r="I215" s="189">
        <f t="shared" si="25"/>
        <v>29152.19</v>
      </c>
      <c r="J215" s="189">
        <v>0</v>
      </c>
      <c r="K215" s="189">
        <v>0</v>
      </c>
      <c r="L215" s="189">
        <v>0</v>
      </c>
      <c r="M215" s="189">
        <v>9919.91</v>
      </c>
      <c r="N215" s="189">
        <v>0</v>
      </c>
      <c r="O215" s="189">
        <v>14843.64</v>
      </c>
      <c r="P215" s="189">
        <v>0</v>
      </c>
      <c r="Q215" s="189">
        <v>0</v>
      </c>
      <c r="R215" s="189">
        <v>11423.34</v>
      </c>
      <c r="S215" s="189">
        <v>5594.42</v>
      </c>
      <c r="T215" s="189">
        <v>1132.8</v>
      </c>
      <c r="U215" s="189">
        <v>0</v>
      </c>
      <c r="V215" s="189">
        <v>0</v>
      </c>
      <c r="W215" s="189">
        <v>0</v>
      </c>
      <c r="X215" s="189">
        <v>0</v>
      </c>
      <c r="Y215" s="189">
        <v>0</v>
      </c>
      <c r="Z215" s="189">
        <f t="shared" si="26"/>
        <v>2100.06</v>
      </c>
      <c r="AA215" s="189"/>
      <c r="AB215" s="189">
        <v>0</v>
      </c>
      <c r="AC215" s="189"/>
      <c r="AD215" s="189">
        <f t="shared" si="23"/>
        <v>2710.99</v>
      </c>
      <c r="AE215" s="189">
        <f t="shared" si="27"/>
        <v>9525.5</v>
      </c>
    </row>
    <row r="216" spans="1:31" x14ac:dyDescent="0.25">
      <c r="A216" s="174">
        <v>23049</v>
      </c>
      <c r="B216" s="176" t="s">
        <v>1087</v>
      </c>
      <c r="C216" s="177">
        <v>44</v>
      </c>
      <c r="D216" s="177">
        <v>4</v>
      </c>
      <c r="E216" s="191">
        <f>VLOOKUP(A216,ПНР!$A$3:$G$284,7,0)</f>
        <v>3464.3999999999996</v>
      </c>
      <c r="F216" s="189">
        <f t="shared" si="22"/>
        <v>179928.11</v>
      </c>
      <c r="G216" s="189">
        <f t="shared" si="24"/>
        <v>413332.33</v>
      </c>
      <c r="H216" s="189">
        <v>9809.61</v>
      </c>
      <c r="I216" s="189">
        <f t="shared" si="25"/>
        <v>28576.44</v>
      </c>
      <c r="J216" s="189">
        <v>0</v>
      </c>
      <c r="K216" s="189">
        <v>0</v>
      </c>
      <c r="L216" s="189">
        <v>0</v>
      </c>
      <c r="M216" s="189">
        <v>9812.9700000000012</v>
      </c>
      <c r="N216" s="189">
        <v>0</v>
      </c>
      <c r="O216" s="189">
        <v>14550.48</v>
      </c>
      <c r="P216" s="189">
        <v>0</v>
      </c>
      <c r="Q216" s="189">
        <v>0</v>
      </c>
      <c r="R216" s="189">
        <v>11423.34</v>
      </c>
      <c r="S216" s="189">
        <v>5524.49</v>
      </c>
      <c r="T216" s="189">
        <v>1132.8</v>
      </c>
      <c r="U216" s="189">
        <v>0</v>
      </c>
      <c r="V216" s="189">
        <v>0</v>
      </c>
      <c r="W216" s="189">
        <v>0</v>
      </c>
      <c r="X216" s="189">
        <v>0</v>
      </c>
      <c r="Y216" s="189">
        <v>0</v>
      </c>
      <c r="Z216" s="189">
        <f t="shared" si="26"/>
        <v>2058.58</v>
      </c>
      <c r="AA216" s="189"/>
      <c r="AB216" s="189">
        <v>0</v>
      </c>
      <c r="AC216" s="189"/>
      <c r="AD216" s="189">
        <f t="shared" si="23"/>
        <v>2657.45</v>
      </c>
      <c r="AE216" s="189">
        <f t="shared" si="27"/>
        <v>9337.3700000000008</v>
      </c>
    </row>
    <row r="217" spans="1:31" x14ac:dyDescent="0.25">
      <c r="A217" s="174">
        <v>23050</v>
      </c>
      <c r="B217" s="176" t="s">
        <v>1087</v>
      </c>
      <c r="C217" s="177">
        <v>44</v>
      </c>
      <c r="D217" s="177">
        <v>5</v>
      </c>
      <c r="E217" s="191">
        <f>VLOOKUP(A217,ПНР!$A$3:$G$284,7,0)</f>
        <v>3507.5999999999995</v>
      </c>
      <c r="F217" s="189">
        <f t="shared" si="22"/>
        <v>182171.76</v>
      </c>
      <c r="G217" s="189">
        <f t="shared" si="24"/>
        <v>418486.46</v>
      </c>
      <c r="H217" s="189">
        <v>13856.449999999999</v>
      </c>
      <c r="I217" s="189">
        <f t="shared" si="25"/>
        <v>28932.78</v>
      </c>
      <c r="J217" s="189">
        <v>0</v>
      </c>
      <c r="K217" s="189">
        <v>0</v>
      </c>
      <c r="L217" s="189">
        <v>0</v>
      </c>
      <c r="M217" s="189">
        <v>9919.91</v>
      </c>
      <c r="N217" s="189">
        <v>0</v>
      </c>
      <c r="O217" s="189">
        <v>14731.92</v>
      </c>
      <c r="P217" s="189">
        <v>0</v>
      </c>
      <c r="Q217" s="189">
        <v>0</v>
      </c>
      <c r="R217" s="189">
        <v>11464.73</v>
      </c>
      <c r="S217" s="189">
        <v>5594.42</v>
      </c>
      <c r="T217" s="189">
        <v>1132.8</v>
      </c>
      <c r="U217" s="189">
        <v>0</v>
      </c>
      <c r="V217" s="189">
        <v>0</v>
      </c>
      <c r="W217" s="189">
        <v>0</v>
      </c>
      <c r="X217" s="189">
        <v>0</v>
      </c>
      <c r="Y217" s="189">
        <v>0</v>
      </c>
      <c r="Z217" s="189">
        <f t="shared" si="26"/>
        <v>2084.25</v>
      </c>
      <c r="AA217" s="189"/>
      <c r="AB217" s="189">
        <v>0</v>
      </c>
      <c r="AC217" s="189"/>
      <c r="AD217" s="189">
        <f t="shared" si="23"/>
        <v>2690.58</v>
      </c>
      <c r="AE217" s="189">
        <f t="shared" si="27"/>
        <v>9453.81</v>
      </c>
    </row>
    <row r="218" spans="1:31" x14ac:dyDescent="0.25">
      <c r="A218" s="174">
        <v>23053</v>
      </c>
      <c r="B218" s="176" t="s">
        <v>1087</v>
      </c>
      <c r="C218" s="177">
        <v>46</v>
      </c>
      <c r="D218" s="177">
        <v>1</v>
      </c>
      <c r="E218" s="191">
        <f>VLOOKUP(A218,ПНР!$A$3:$G$284,7,0)</f>
        <v>2591.1999999999998</v>
      </c>
      <c r="F218" s="189">
        <f t="shared" si="22"/>
        <v>134577.34</v>
      </c>
      <c r="G218" s="189">
        <f t="shared" si="24"/>
        <v>309152.15999999997</v>
      </c>
      <c r="H218" s="189">
        <v>54510.119999999995</v>
      </c>
      <c r="I218" s="189">
        <f t="shared" si="25"/>
        <v>21373.77</v>
      </c>
      <c r="J218" s="189">
        <v>4194.88</v>
      </c>
      <c r="K218" s="189">
        <v>0</v>
      </c>
      <c r="L218" s="189">
        <v>56174.520000000004</v>
      </c>
      <c r="M218" s="189">
        <v>8950.67</v>
      </c>
      <c r="N218" s="189">
        <v>0</v>
      </c>
      <c r="O218" s="189">
        <v>10883.04</v>
      </c>
      <c r="P218" s="189">
        <v>0</v>
      </c>
      <c r="Q218" s="189">
        <v>0</v>
      </c>
      <c r="R218" s="189">
        <v>10156.84</v>
      </c>
      <c r="S218" s="189">
        <v>5034.97</v>
      </c>
      <c r="T218" s="189">
        <v>2265.6</v>
      </c>
      <c r="U218" s="189">
        <v>0</v>
      </c>
      <c r="V218" s="189">
        <v>0</v>
      </c>
      <c r="W218" s="189">
        <v>0</v>
      </c>
      <c r="X218" s="189">
        <v>0</v>
      </c>
      <c r="Y218" s="189">
        <v>0</v>
      </c>
      <c r="Z218" s="189">
        <f t="shared" si="26"/>
        <v>1539.72</v>
      </c>
      <c r="AA218" s="189"/>
      <c r="AB218" s="189">
        <v>0</v>
      </c>
      <c r="AC218" s="189"/>
      <c r="AD218" s="189">
        <f t="shared" si="23"/>
        <v>1987.64</v>
      </c>
      <c r="AE218" s="189">
        <f t="shared" si="27"/>
        <v>6983.9</v>
      </c>
    </row>
    <row r="219" spans="1:31" x14ac:dyDescent="0.25">
      <c r="A219" s="174">
        <v>23054</v>
      </c>
      <c r="B219" s="176" t="s">
        <v>1087</v>
      </c>
      <c r="C219" s="177">
        <v>46</v>
      </c>
      <c r="D219" s="177">
        <v>2</v>
      </c>
      <c r="E219" s="191">
        <f>VLOOKUP(A219,ПНР!$A$3:$G$284,7,0)</f>
        <v>2586.9</v>
      </c>
      <c r="F219" s="189">
        <f t="shared" si="22"/>
        <v>134354.01</v>
      </c>
      <c r="G219" s="189">
        <f t="shared" si="24"/>
        <v>308639.13</v>
      </c>
      <c r="H219" s="189">
        <v>50319.31</v>
      </c>
      <c r="I219" s="189">
        <f t="shared" si="25"/>
        <v>21338.3</v>
      </c>
      <c r="J219" s="189">
        <v>4181.08</v>
      </c>
      <c r="K219" s="189">
        <v>0</v>
      </c>
      <c r="L219" s="189">
        <v>43211.28</v>
      </c>
      <c r="M219" s="189">
        <v>8950.67</v>
      </c>
      <c r="N219" s="189">
        <v>0</v>
      </c>
      <c r="O219" s="189">
        <v>10864.98</v>
      </c>
      <c r="P219" s="189">
        <v>0</v>
      </c>
      <c r="Q219" s="189">
        <v>0</v>
      </c>
      <c r="R219" s="189">
        <v>10119.59</v>
      </c>
      <c r="S219" s="189">
        <v>5034.97</v>
      </c>
      <c r="T219" s="189">
        <v>2265.6</v>
      </c>
      <c r="U219" s="189">
        <v>0</v>
      </c>
      <c r="V219" s="189">
        <v>0</v>
      </c>
      <c r="W219" s="189">
        <v>0</v>
      </c>
      <c r="X219" s="189">
        <v>0</v>
      </c>
      <c r="Y219" s="189">
        <v>0</v>
      </c>
      <c r="Z219" s="189">
        <f t="shared" si="26"/>
        <v>1537.16</v>
      </c>
      <c r="AA219" s="189"/>
      <c r="AB219" s="189">
        <v>0</v>
      </c>
      <c r="AC219" s="189"/>
      <c r="AD219" s="189">
        <f t="shared" si="23"/>
        <v>1984.34</v>
      </c>
      <c r="AE219" s="189">
        <f t="shared" si="27"/>
        <v>6972.31</v>
      </c>
    </row>
    <row r="220" spans="1:31" x14ac:dyDescent="0.25">
      <c r="A220" s="174">
        <v>23055</v>
      </c>
      <c r="B220" s="176" t="s">
        <v>1087</v>
      </c>
      <c r="C220" s="177">
        <v>46</v>
      </c>
      <c r="D220" s="177">
        <v>3</v>
      </c>
      <c r="E220" s="191">
        <f>VLOOKUP(A220,ПНР!$A$3:$G$284,7,0)</f>
        <v>2530.2999999999997</v>
      </c>
      <c r="F220" s="189">
        <f t="shared" si="22"/>
        <v>131414.42000000001</v>
      </c>
      <c r="G220" s="189">
        <f t="shared" si="24"/>
        <v>301886.27</v>
      </c>
      <c r="H220" s="189">
        <v>49525.189999999995</v>
      </c>
      <c r="I220" s="189">
        <f t="shared" si="25"/>
        <v>20871.43</v>
      </c>
      <c r="J220" s="189">
        <v>4181.08</v>
      </c>
      <c r="K220" s="189">
        <v>0</v>
      </c>
      <c r="L220" s="189">
        <v>41549.279999999999</v>
      </c>
      <c r="M220" s="189">
        <v>8679.92</v>
      </c>
      <c r="N220" s="189">
        <v>0</v>
      </c>
      <c r="O220" s="189">
        <v>10627.26</v>
      </c>
      <c r="P220" s="189">
        <v>0</v>
      </c>
      <c r="Q220" s="189">
        <v>0</v>
      </c>
      <c r="R220" s="189">
        <v>10119.59</v>
      </c>
      <c r="S220" s="189">
        <v>4895.1099999999997</v>
      </c>
      <c r="T220" s="189">
        <v>2265.6</v>
      </c>
      <c r="U220" s="189">
        <v>0</v>
      </c>
      <c r="V220" s="189">
        <v>0</v>
      </c>
      <c r="W220" s="189">
        <v>0</v>
      </c>
      <c r="X220" s="189">
        <v>0</v>
      </c>
      <c r="Y220" s="189">
        <v>0</v>
      </c>
      <c r="Z220" s="189">
        <f t="shared" si="26"/>
        <v>1503.53</v>
      </c>
      <c r="AA220" s="189"/>
      <c r="AB220" s="189">
        <v>0</v>
      </c>
      <c r="AC220" s="189"/>
      <c r="AD220" s="189">
        <f t="shared" si="23"/>
        <v>1940.92</v>
      </c>
      <c r="AE220" s="189">
        <f t="shared" si="27"/>
        <v>6819.76</v>
      </c>
    </row>
    <row r="221" spans="1:31" x14ac:dyDescent="0.25">
      <c r="A221" s="174">
        <v>23056</v>
      </c>
      <c r="B221" s="176" t="s">
        <v>1087</v>
      </c>
      <c r="C221" s="177">
        <v>46</v>
      </c>
      <c r="D221" s="177">
        <v>4</v>
      </c>
      <c r="E221" s="191">
        <f>VLOOKUP(A221,ПНР!$A$3:$G$284,7,0)</f>
        <v>3526.2</v>
      </c>
      <c r="F221" s="189">
        <f t="shared" si="22"/>
        <v>183137.78</v>
      </c>
      <c r="G221" s="189">
        <f t="shared" si="24"/>
        <v>420705.6</v>
      </c>
      <c r="H221" s="189">
        <v>7011.9</v>
      </c>
      <c r="I221" s="189">
        <f t="shared" si="25"/>
        <v>29086.21</v>
      </c>
      <c r="J221" s="189">
        <v>0</v>
      </c>
      <c r="K221" s="189">
        <v>0</v>
      </c>
      <c r="L221" s="189">
        <v>0</v>
      </c>
      <c r="M221" s="189">
        <v>9919.92</v>
      </c>
      <c r="N221" s="189">
        <v>0</v>
      </c>
      <c r="O221" s="189">
        <v>14810.04</v>
      </c>
      <c r="P221" s="189">
        <v>0</v>
      </c>
      <c r="Q221" s="189">
        <v>0</v>
      </c>
      <c r="R221" s="189">
        <v>12085.57</v>
      </c>
      <c r="S221" s="189">
        <v>5594.42</v>
      </c>
      <c r="T221" s="189">
        <v>1132.8</v>
      </c>
      <c r="U221" s="189">
        <v>0</v>
      </c>
      <c r="V221" s="189">
        <v>0</v>
      </c>
      <c r="W221" s="189">
        <v>0</v>
      </c>
      <c r="X221" s="189">
        <v>0</v>
      </c>
      <c r="Y221" s="189">
        <v>0</v>
      </c>
      <c r="Z221" s="189">
        <f t="shared" si="26"/>
        <v>2095.31</v>
      </c>
      <c r="AA221" s="189"/>
      <c r="AB221" s="189">
        <v>0</v>
      </c>
      <c r="AC221" s="189"/>
      <c r="AD221" s="189">
        <f t="shared" si="23"/>
        <v>2704.85</v>
      </c>
      <c r="AE221" s="189">
        <f t="shared" si="27"/>
        <v>9503.94</v>
      </c>
    </row>
    <row r="222" spans="1:31" x14ac:dyDescent="0.25">
      <c r="A222" s="174">
        <v>23057</v>
      </c>
      <c r="B222" s="176" t="s">
        <v>1087</v>
      </c>
      <c r="C222" s="177">
        <v>46</v>
      </c>
      <c r="D222" s="177">
        <v>5</v>
      </c>
      <c r="E222" s="191">
        <f>VLOOKUP(A222,ПНР!$A$3:$G$284,7,0)</f>
        <v>3472.7</v>
      </c>
      <c r="F222" s="189">
        <f t="shared" si="22"/>
        <v>180359.19</v>
      </c>
      <c r="G222" s="189">
        <f t="shared" si="24"/>
        <v>414322.6</v>
      </c>
      <c r="H222" s="189">
        <v>3523.2299999999991</v>
      </c>
      <c r="I222" s="189">
        <f t="shared" si="25"/>
        <v>28644.91</v>
      </c>
      <c r="J222" s="189">
        <v>0</v>
      </c>
      <c r="K222" s="189">
        <v>0</v>
      </c>
      <c r="L222" s="189">
        <v>0</v>
      </c>
      <c r="M222" s="189">
        <v>9919.91</v>
      </c>
      <c r="N222" s="189">
        <v>0</v>
      </c>
      <c r="O222" s="189">
        <v>14585.34</v>
      </c>
      <c r="P222" s="189">
        <v>0</v>
      </c>
      <c r="Q222" s="189">
        <v>0</v>
      </c>
      <c r="R222" s="189">
        <v>11464.73</v>
      </c>
      <c r="S222" s="189">
        <v>5594.42</v>
      </c>
      <c r="T222" s="189">
        <v>1132.8</v>
      </c>
      <c r="U222" s="189">
        <v>0</v>
      </c>
      <c r="V222" s="189">
        <v>0</v>
      </c>
      <c r="W222" s="189">
        <v>0</v>
      </c>
      <c r="X222" s="189">
        <v>0</v>
      </c>
      <c r="Y222" s="189">
        <v>0</v>
      </c>
      <c r="Z222" s="189">
        <f t="shared" si="26"/>
        <v>2063.52</v>
      </c>
      <c r="AA222" s="189"/>
      <c r="AB222" s="189">
        <v>0</v>
      </c>
      <c r="AC222" s="189"/>
      <c r="AD222" s="189">
        <f t="shared" si="23"/>
        <v>2663.81</v>
      </c>
      <c r="AE222" s="189">
        <f t="shared" si="27"/>
        <v>9359.75</v>
      </c>
    </row>
    <row r="223" spans="1:31" x14ac:dyDescent="0.25">
      <c r="A223" s="174">
        <v>23058</v>
      </c>
      <c r="B223" s="176" t="s">
        <v>1087</v>
      </c>
      <c r="C223" s="177">
        <v>46</v>
      </c>
      <c r="D223" s="177">
        <v>6</v>
      </c>
      <c r="E223" s="191">
        <f>VLOOKUP(A223,ПНР!$A$3:$G$284,7,0)</f>
        <v>3507.9</v>
      </c>
      <c r="F223" s="189">
        <f t="shared" si="22"/>
        <v>182187.34</v>
      </c>
      <c r="G223" s="189">
        <f t="shared" si="24"/>
        <v>418522.25</v>
      </c>
      <c r="H223" s="189">
        <v>9094.77</v>
      </c>
      <c r="I223" s="189">
        <f t="shared" si="25"/>
        <v>28935.26</v>
      </c>
      <c r="J223" s="189">
        <v>0</v>
      </c>
      <c r="K223" s="189">
        <v>0</v>
      </c>
      <c r="L223" s="189">
        <v>0</v>
      </c>
      <c r="M223" s="189">
        <v>9919.91</v>
      </c>
      <c r="N223" s="189">
        <v>0</v>
      </c>
      <c r="O223" s="189">
        <v>14733.18</v>
      </c>
      <c r="P223" s="189">
        <v>0</v>
      </c>
      <c r="Q223" s="189">
        <v>0</v>
      </c>
      <c r="R223" s="189">
        <v>11423.34</v>
      </c>
      <c r="S223" s="189">
        <v>5594.42</v>
      </c>
      <c r="T223" s="189">
        <v>1132.8</v>
      </c>
      <c r="U223" s="189">
        <v>0</v>
      </c>
      <c r="V223" s="189">
        <v>0</v>
      </c>
      <c r="W223" s="189">
        <v>0</v>
      </c>
      <c r="X223" s="189">
        <v>0</v>
      </c>
      <c r="Y223" s="189">
        <v>0</v>
      </c>
      <c r="Z223" s="189">
        <f t="shared" si="26"/>
        <v>2084.4299999999998</v>
      </c>
      <c r="AA223" s="189"/>
      <c r="AB223" s="189">
        <v>0</v>
      </c>
      <c r="AC223" s="189"/>
      <c r="AD223" s="189">
        <f t="shared" si="23"/>
        <v>2690.81</v>
      </c>
      <c r="AE223" s="189">
        <f t="shared" si="27"/>
        <v>9454.6200000000008</v>
      </c>
    </row>
    <row r="224" spans="1:31" x14ac:dyDescent="0.25">
      <c r="A224" s="174">
        <v>23059</v>
      </c>
      <c r="B224" s="176" t="s">
        <v>1087</v>
      </c>
      <c r="C224" s="177">
        <v>46</v>
      </c>
      <c r="D224" s="177">
        <v>7</v>
      </c>
      <c r="E224" s="191">
        <f>VLOOKUP(A224,ПНР!$A$3:$G$284,7,0)</f>
        <v>3484.4999999999991</v>
      </c>
      <c r="F224" s="189">
        <f t="shared" si="22"/>
        <v>180972.03</v>
      </c>
      <c r="G224" s="189">
        <f t="shared" si="24"/>
        <v>415730.44</v>
      </c>
      <c r="H224" s="189">
        <v>8811.8100000000013</v>
      </c>
      <c r="I224" s="189">
        <f t="shared" si="25"/>
        <v>28742.240000000002</v>
      </c>
      <c r="J224" s="189">
        <v>0</v>
      </c>
      <c r="K224" s="189">
        <v>0</v>
      </c>
      <c r="L224" s="189">
        <v>0</v>
      </c>
      <c r="M224" s="189">
        <v>9919.9</v>
      </c>
      <c r="N224" s="189">
        <v>0</v>
      </c>
      <c r="O224" s="189">
        <v>14634.9</v>
      </c>
      <c r="P224" s="189">
        <v>0</v>
      </c>
      <c r="Q224" s="189">
        <v>0</v>
      </c>
      <c r="R224" s="189">
        <v>11506.11</v>
      </c>
      <c r="S224" s="189">
        <v>5594.42</v>
      </c>
      <c r="T224" s="189">
        <v>1132.8</v>
      </c>
      <c r="U224" s="189">
        <v>0</v>
      </c>
      <c r="V224" s="189">
        <v>0</v>
      </c>
      <c r="W224" s="189">
        <v>0</v>
      </c>
      <c r="X224" s="189">
        <v>0</v>
      </c>
      <c r="Y224" s="189">
        <v>0</v>
      </c>
      <c r="Z224" s="189">
        <f t="shared" si="26"/>
        <v>2070.5300000000002</v>
      </c>
      <c r="AA224" s="189"/>
      <c r="AB224" s="189">
        <v>0</v>
      </c>
      <c r="AC224" s="189"/>
      <c r="AD224" s="189">
        <f t="shared" si="23"/>
        <v>2672.86</v>
      </c>
      <c r="AE224" s="189">
        <f t="shared" si="27"/>
        <v>9391.5499999999993</v>
      </c>
    </row>
    <row r="225" spans="1:31" x14ac:dyDescent="0.25">
      <c r="A225" s="174">
        <v>23061</v>
      </c>
      <c r="B225" s="176" t="s">
        <v>1087</v>
      </c>
      <c r="C225" s="177">
        <v>48</v>
      </c>
      <c r="D225" s="177">
        <v>1</v>
      </c>
      <c r="E225" s="191">
        <f>VLOOKUP(A225,ПНР!$A$3:$G$284,7,0)</f>
        <v>2563.9</v>
      </c>
      <c r="F225" s="189">
        <f t="shared" si="22"/>
        <v>133159.48000000001</v>
      </c>
      <c r="G225" s="189">
        <f t="shared" si="24"/>
        <v>305895.03999999998</v>
      </c>
      <c r="H225" s="189">
        <v>49919.630000000005</v>
      </c>
      <c r="I225" s="189">
        <f t="shared" si="25"/>
        <v>21148.58</v>
      </c>
      <c r="J225" s="189">
        <v>4208.67</v>
      </c>
      <c r="K225" s="189">
        <v>0</v>
      </c>
      <c r="L225" s="189">
        <v>54014.04</v>
      </c>
      <c r="M225" s="189">
        <v>8786.8700000000008</v>
      </c>
      <c r="N225" s="189">
        <v>0</v>
      </c>
      <c r="O225" s="189">
        <v>10768.38</v>
      </c>
      <c r="P225" s="189">
        <v>0</v>
      </c>
      <c r="Q225" s="189">
        <v>0</v>
      </c>
      <c r="R225" s="189">
        <v>10194.09</v>
      </c>
      <c r="S225" s="189">
        <v>4965.04</v>
      </c>
      <c r="T225" s="189">
        <v>2265.6</v>
      </c>
      <c r="U225" s="189">
        <v>0</v>
      </c>
      <c r="V225" s="189">
        <v>0</v>
      </c>
      <c r="W225" s="189">
        <v>0</v>
      </c>
      <c r="X225" s="189">
        <v>0</v>
      </c>
      <c r="Y225" s="189">
        <v>0</v>
      </c>
      <c r="Z225" s="189">
        <f t="shared" si="26"/>
        <v>1523.5</v>
      </c>
      <c r="AA225" s="189"/>
      <c r="AB225" s="189">
        <v>0</v>
      </c>
      <c r="AC225" s="189"/>
      <c r="AD225" s="189">
        <f t="shared" si="23"/>
        <v>1966.7</v>
      </c>
      <c r="AE225" s="189">
        <f t="shared" si="27"/>
        <v>6910.32</v>
      </c>
    </row>
    <row r="226" spans="1:31" x14ac:dyDescent="0.25">
      <c r="A226" s="174">
        <v>23062</v>
      </c>
      <c r="B226" s="176" t="s">
        <v>1087</v>
      </c>
      <c r="C226" s="177">
        <v>48</v>
      </c>
      <c r="D226" s="177">
        <v>2</v>
      </c>
      <c r="E226" s="191">
        <f>VLOOKUP(A226,ПНР!$A$3:$G$284,7,0)</f>
        <v>2530.4000000000005</v>
      </c>
      <c r="F226" s="189">
        <f t="shared" si="22"/>
        <v>131419.60999999999</v>
      </c>
      <c r="G226" s="189">
        <f t="shared" si="24"/>
        <v>301898.2</v>
      </c>
      <c r="H226" s="189">
        <v>65370.020000000004</v>
      </c>
      <c r="I226" s="189">
        <f t="shared" si="25"/>
        <v>20872.25</v>
      </c>
      <c r="J226" s="189">
        <v>4250.1000000000004</v>
      </c>
      <c r="K226" s="189">
        <v>0</v>
      </c>
      <c r="L226" s="189">
        <v>54014.04</v>
      </c>
      <c r="M226" s="189">
        <v>8786.8700000000008</v>
      </c>
      <c r="N226" s="189">
        <v>0</v>
      </c>
      <c r="O226" s="189">
        <v>10627.68</v>
      </c>
      <c r="P226" s="189">
        <v>0</v>
      </c>
      <c r="Q226" s="189">
        <v>0</v>
      </c>
      <c r="R226" s="189">
        <v>10305.84</v>
      </c>
      <c r="S226" s="189">
        <v>4965.04</v>
      </c>
      <c r="T226" s="189">
        <v>2265.6</v>
      </c>
      <c r="U226" s="189">
        <v>0</v>
      </c>
      <c r="V226" s="189">
        <v>0</v>
      </c>
      <c r="W226" s="189">
        <v>0</v>
      </c>
      <c r="X226" s="189">
        <v>0</v>
      </c>
      <c r="Y226" s="189">
        <v>0</v>
      </c>
      <c r="Z226" s="189">
        <f t="shared" si="26"/>
        <v>1503.59</v>
      </c>
      <c r="AA226" s="189"/>
      <c r="AB226" s="189">
        <v>0</v>
      </c>
      <c r="AC226" s="189"/>
      <c r="AD226" s="189">
        <f t="shared" si="23"/>
        <v>1941</v>
      </c>
      <c r="AE226" s="189">
        <f t="shared" si="27"/>
        <v>6820.02</v>
      </c>
    </row>
    <row r="227" spans="1:31" x14ac:dyDescent="0.25">
      <c r="A227" s="174">
        <v>23069</v>
      </c>
      <c r="B227" s="176" t="s">
        <v>1087</v>
      </c>
      <c r="C227" s="177">
        <v>52</v>
      </c>
      <c r="E227" s="191">
        <f>VLOOKUP(A227,ПНР!$A$3:$G$284,7,0)</f>
        <v>3633.1</v>
      </c>
      <c r="F227" s="189">
        <f t="shared" si="22"/>
        <v>188689.77</v>
      </c>
      <c r="G227" s="189">
        <f t="shared" si="24"/>
        <v>433459.68</v>
      </c>
      <c r="H227" s="189">
        <v>96047.5</v>
      </c>
      <c r="I227" s="189">
        <f t="shared" si="25"/>
        <v>29967.98</v>
      </c>
      <c r="J227" s="189">
        <v>5857.44</v>
      </c>
      <c r="K227" s="189">
        <v>0</v>
      </c>
      <c r="L227" s="189">
        <v>103244.88</v>
      </c>
      <c r="M227" s="189">
        <v>0</v>
      </c>
      <c r="N227" s="189">
        <v>14571.14</v>
      </c>
      <c r="O227" s="189">
        <v>15259.02</v>
      </c>
      <c r="P227" s="189">
        <v>35526.32</v>
      </c>
      <c r="Q227" s="189">
        <v>86553.53</v>
      </c>
      <c r="R227" s="189">
        <v>23939.34</v>
      </c>
      <c r="S227" s="189">
        <v>5874.14</v>
      </c>
      <c r="T227" s="189">
        <v>2265.6</v>
      </c>
      <c r="U227" s="189">
        <v>18172.899999999998</v>
      </c>
      <c r="V227" s="189">
        <v>36221.339999999997</v>
      </c>
      <c r="W227" s="189">
        <v>0</v>
      </c>
      <c r="X227" s="189">
        <v>0</v>
      </c>
      <c r="Y227" s="189">
        <v>0</v>
      </c>
      <c r="Z227" s="189">
        <f t="shared" si="26"/>
        <v>2158.83</v>
      </c>
      <c r="AA227" s="189"/>
      <c r="AB227" s="189">
        <v>0</v>
      </c>
      <c r="AC227" s="189"/>
      <c r="AD227" s="189">
        <f t="shared" si="23"/>
        <v>2786.85</v>
      </c>
      <c r="AE227" s="189">
        <f t="shared" si="27"/>
        <v>9792.06</v>
      </c>
    </row>
    <row r="228" spans="1:31" x14ac:dyDescent="0.25">
      <c r="A228" s="174">
        <v>23064</v>
      </c>
      <c r="B228" s="176" t="s">
        <v>1087</v>
      </c>
      <c r="C228" s="177" t="s">
        <v>1090</v>
      </c>
      <c r="E228" s="191">
        <f>VLOOKUP(A228,ПНР!$A$3:$G$284,7,0)</f>
        <v>3624.8</v>
      </c>
      <c r="F228" s="189">
        <f t="shared" si="22"/>
        <v>188258.7</v>
      </c>
      <c r="G228" s="189">
        <f t="shared" si="24"/>
        <v>432469.42</v>
      </c>
      <c r="H228" s="189">
        <v>100128.91</v>
      </c>
      <c r="I228" s="189">
        <f t="shared" si="25"/>
        <v>29899.52</v>
      </c>
      <c r="J228" s="189">
        <v>5877.1599999999989</v>
      </c>
      <c r="K228" s="189">
        <v>0</v>
      </c>
      <c r="L228" s="189">
        <v>103244.88</v>
      </c>
      <c r="M228" s="189">
        <v>0</v>
      </c>
      <c r="N228" s="189">
        <v>14571.14</v>
      </c>
      <c r="O228" s="189">
        <v>15224.16</v>
      </c>
      <c r="P228" s="189">
        <v>35767.449999999997</v>
      </c>
      <c r="Q228" s="189">
        <v>0</v>
      </c>
      <c r="R228" s="189">
        <v>24026.27</v>
      </c>
      <c r="S228" s="189">
        <v>5874.13</v>
      </c>
      <c r="T228" s="189">
        <v>2265.6</v>
      </c>
      <c r="U228" s="189">
        <v>18172.899999999998</v>
      </c>
      <c r="V228" s="189">
        <v>36221.339999999997</v>
      </c>
      <c r="W228" s="189">
        <v>0</v>
      </c>
      <c r="X228" s="189">
        <v>0</v>
      </c>
      <c r="Y228" s="189">
        <v>0</v>
      </c>
      <c r="Z228" s="189">
        <f t="shared" si="26"/>
        <v>2153.89</v>
      </c>
      <c r="AA228" s="189"/>
      <c r="AB228" s="189">
        <v>0</v>
      </c>
      <c r="AC228" s="189"/>
      <c r="AD228" s="189">
        <f t="shared" si="23"/>
        <v>2780.48</v>
      </c>
      <c r="AE228" s="189">
        <f t="shared" si="27"/>
        <v>9769.69</v>
      </c>
    </row>
    <row r="229" spans="1:31" x14ac:dyDescent="0.25">
      <c r="A229" s="174">
        <v>27849</v>
      </c>
      <c r="B229" s="176" t="s">
        <v>1091</v>
      </c>
      <c r="C229" s="177">
        <v>13</v>
      </c>
      <c r="E229" s="191">
        <f>VLOOKUP(A229,ПНР!$A$3:$G$284,7,0)</f>
        <v>3608.5</v>
      </c>
      <c r="F229" s="189">
        <f t="shared" si="22"/>
        <v>187412.14</v>
      </c>
      <c r="G229" s="189">
        <f t="shared" si="24"/>
        <v>430524.69</v>
      </c>
      <c r="H229" s="189">
        <v>89870.56</v>
      </c>
      <c r="I229" s="189">
        <f t="shared" si="25"/>
        <v>29765.07</v>
      </c>
      <c r="J229" s="189">
        <v>5778.56</v>
      </c>
      <c r="K229" s="189">
        <v>0</v>
      </c>
      <c r="L229" s="189">
        <v>103244.88</v>
      </c>
      <c r="M229" s="189">
        <v>0</v>
      </c>
      <c r="N229" s="189">
        <v>14571.14</v>
      </c>
      <c r="O229" s="189">
        <v>15155.7</v>
      </c>
      <c r="P229" s="189">
        <v>35809.160000000003</v>
      </c>
      <c r="Q229" s="189">
        <v>0</v>
      </c>
      <c r="R229" s="189">
        <v>23591.68</v>
      </c>
      <c r="S229" s="189">
        <v>5874.13</v>
      </c>
      <c r="T229" s="189">
        <v>2265.6</v>
      </c>
      <c r="U229" s="189">
        <v>18172.899999999998</v>
      </c>
      <c r="V229" s="189">
        <v>36221.339999999997</v>
      </c>
      <c r="W229" s="189">
        <v>0</v>
      </c>
      <c r="X229" s="189">
        <v>0</v>
      </c>
      <c r="Y229" s="189">
        <v>0</v>
      </c>
      <c r="Z229" s="189">
        <f t="shared" si="26"/>
        <v>2144.21</v>
      </c>
      <c r="AA229" s="189"/>
      <c r="AB229" s="189">
        <v>0</v>
      </c>
      <c r="AC229" s="189"/>
      <c r="AD229" s="189">
        <f t="shared" si="23"/>
        <v>2767.98</v>
      </c>
      <c r="AE229" s="189">
        <f t="shared" si="27"/>
        <v>9725.76</v>
      </c>
    </row>
    <row r="230" spans="1:31" x14ac:dyDescent="0.25">
      <c r="A230" s="174">
        <v>27851</v>
      </c>
      <c r="B230" s="176" t="s">
        <v>1091</v>
      </c>
      <c r="C230" s="177">
        <v>15</v>
      </c>
      <c r="E230" s="191">
        <f>VLOOKUP(A230,ПНР!$A$3:$G$284,7,0)</f>
        <v>3656.2</v>
      </c>
      <c r="F230" s="189">
        <f t="shared" si="22"/>
        <v>189889.5</v>
      </c>
      <c r="G230" s="189">
        <f t="shared" si="24"/>
        <v>436215.7</v>
      </c>
      <c r="H230" s="189">
        <v>56622.080000000002</v>
      </c>
      <c r="I230" s="189">
        <f t="shared" si="25"/>
        <v>30158.52</v>
      </c>
      <c r="J230" s="189">
        <v>5877.1599999999989</v>
      </c>
      <c r="K230" s="189">
        <v>0</v>
      </c>
      <c r="L230" s="189">
        <v>103244.88</v>
      </c>
      <c r="M230" s="189">
        <v>0</v>
      </c>
      <c r="N230" s="189">
        <v>14571.14</v>
      </c>
      <c r="O230" s="189">
        <v>15356.04</v>
      </c>
      <c r="P230" s="189">
        <v>36118.729999999996</v>
      </c>
      <c r="Q230" s="189">
        <v>0</v>
      </c>
      <c r="R230" s="189">
        <v>24026.27</v>
      </c>
      <c r="S230" s="189">
        <v>5874.13</v>
      </c>
      <c r="T230" s="189">
        <v>2265.6</v>
      </c>
      <c r="U230" s="189">
        <v>18172.899999999998</v>
      </c>
      <c r="V230" s="189">
        <v>36221.339999999997</v>
      </c>
      <c r="W230" s="189">
        <v>0</v>
      </c>
      <c r="X230" s="189">
        <v>0</v>
      </c>
      <c r="Y230" s="189">
        <v>0</v>
      </c>
      <c r="Z230" s="189">
        <f t="shared" si="26"/>
        <v>2172.5500000000002</v>
      </c>
      <c r="AA230" s="189"/>
      <c r="AB230" s="189">
        <v>0</v>
      </c>
      <c r="AC230" s="189"/>
      <c r="AD230" s="189">
        <f t="shared" si="23"/>
        <v>2804.57</v>
      </c>
      <c r="AE230" s="189">
        <f t="shared" si="27"/>
        <v>9854.32</v>
      </c>
    </row>
    <row r="231" spans="1:31" x14ac:dyDescent="0.25">
      <c r="A231" s="174">
        <v>280175</v>
      </c>
      <c r="B231" s="176" t="s">
        <v>1091</v>
      </c>
      <c r="C231" s="177">
        <v>17</v>
      </c>
      <c r="E231" s="191">
        <f>VLOOKUP(A231,ПНР!$A$3:$G$284,7,0)</f>
        <v>5994.7</v>
      </c>
      <c r="F231" s="189">
        <f t="shared" si="22"/>
        <v>311342.53000000003</v>
      </c>
      <c r="G231" s="189">
        <f t="shared" si="24"/>
        <v>715218.61</v>
      </c>
      <c r="H231" s="189">
        <v>193626.11</v>
      </c>
      <c r="I231" s="189">
        <f t="shared" si="25"/>
        <v>49447.87</v>
      </c>
      <c r="J231" s="189">
        <v>0</v>
      </c>
      <c r="K231" s="189">
        <v>0</v>
      </c>
      <c r="L231" s="189">
        <v>229037.27999999997</v>
      </c>
      <c r="M231" s="189">
        <v>13746.82</v>
      </c>
      <c r="N231" s="189">
        <v>195716.34000000003</v>
      </c>
      <c r="O231" s="189">
        <v>25177.74</v>
      </c>
      <c r="P231" s="189">
        <v>0</v>
      </c>
      <c r="Q231" s="189">
        <v>0</v>
      </c>
      <c r="R231" s="189">
        <v>15955.429999999998</v>
      </c>
      <c r="S231" s="189">
        <v>7762.24</v>
      </c>
      <c r="T231" s="189">
        <v>0</v>
      </c>
      <c r="U231" s="189">
        <v>0</v>
      </c>
      <c r="V231" s="189">
        <v>0</v>
      </c>
      <c r="W231" s="189">
        <v>0</v>
      </c>
      <c r="X231" s="189">
        <v>0</v>
      </c>
      <c r="Y231" s="189">
        <v>0</v>
      </c>
      <c r="Z231" s="189">
        <f t="shared" si="26"/>
        <v>3562.11</v>
      </c>
      <c r="AA231" s="189"/>
      <c r="AB231" s="189">
        <v>0</v>
      </c>
      <c r="AC231" s="189"/>
      <c r="AD231" s="189">
        <f t="shared" si="23"/>
        <v>4598.37</v>
      </c>
      <c r="AE231" s="189">
        <f t="shared" si="27"/>
        <v>16157.13</v>
      </c>
    </row>
    <row r="232" spans="1:31" x14ac:dyDescent="0.25">
      <c r="A232" s="174">
        <v>27854</v>
      </c>
      <c r="B232" s="176" t="s">
        <v>1091</v>
      </c>
      <c r="C232" s="177">
        <v>19</v>
      </c>
      <c r="E232" s="191">
        <f>VLOOKUP(A232,ПНР!$A$3:$G$284,7,0)</f>
        <v>3630</v>
      </c>
      <c r="F232" s="189">
        <f t="shared" si="22"/>
        <v>188528.77</v>
      </c>
      <c r="G232" s="189">
        <f t="shared" si="24"/>
        <v>433089.82</v>
      </c>
      <c r="H232" s="189">
        <v>66848.61</v>
      </c>
      <c r="I232" s="189">
        <f t="shared" si="25"/>
        <v>29942.41</v>
      </c>
      <c r="J232" s="189">
        <v>5818.01</v>
      </c>
      <c r="K232" s="189">
        <v>0</v>
      </c>
      <c r="L232" s="189">
        <v>95597.040000000008</v>
      </c>
      <c r="M232" s="189">
        <v>0</v>
      </c>
      <c r="N232" s="189">
        <v>14571.14</v>
      </c>
      <c r="O232" s="189">
        <v>15246</v>
      </c>
      <c r="P232" s="189">
        <v>35948.699999999997</v>
      </c>
      <c r="Q232" s="189">
        <v>0</v>
      </c>
      <c r="R232" s="189">
        <v>23765.510000000002</v>
      </c>
      <c r="S232" s="189">
        <v>5874.13</v>
      </c>
      <c r="T232" s="189">
        <v>2265.6</v>
      </c>
      <c r="U232" s="189">
        <v>18172.899999999998</v>
      </c>
      <c r="V232" s="189">
        <v>36221.339999999997</v>
      </c>
      <c r="W232" s="189">
        <v>0</v>
      </c>
      <c r="X232" s="189">
        <v>0</v>
      </c>
      <c r="Y232" s="189">
        <v>0</v>
      </c>
      <c r="Z232" s="189">
        <f t="shared" si="26"/>
        <v>2156.98</v>
      </c>
      <c r="AA232" s="189"/>
      <c r="AB232" s="189">
        <v>0</v>
      </c>
      <c r="AC232" s="189"/>
      <c r="AD232" s="189">
        <f t="shared" si="23"/>
        <v>2784.47</v>
      </c>
      <c r="AE232" s="189">
        <f t="shared" si="27"/>
        <v>9783.7099999999991</v>
      </c>
    </row>
    <row r="233" spans="1:31" x14ac:dyDescent="0.25">
      <c r="A233" s="174">
        <v>27855</v>
      </c>
      <c r="B233" s="176" t="s">
        <v>1091</v>
      </c>
      <c r="C233" s="177">
        <v>21</v>
      </c>
      <c r="E233" s="191">
        <f>VLOOKUP(A233,ПНР!$A$3:$G$284,7,0)</f>
        <v>3664.4000000000005</v>
      </c>
      <c r="F233" s="189">
        <f t="shared" si="22"/>
        <v>190315.37</v>
      </c>
      <c r="G233" s="189">
        <f t="shared" si="24"/>
        <v>437194.03</v>
      </c>
      <c r="H233" s="189">
        <v>82009.12999999999</v>
      </c>
      <c r="I233" s="189">
        <f t="shared" si="25"/>
        <v>30226.16</v>
      </c>
      <c r="J233" s="189">
        <v>5778.56</v>
      </c>
      <c r="K233" s="189">
        <v>0</v>
      </c>
      <c r="L233" s="189">
        <v>95597.040000000008</v>
      </c>
      <c r="M233" s="189">
        <v>0</v>
      </c>
      <c r="N233" s="189">
        <v>14571.14</v>
      </c>
      <c r="O233" s="189">
        <v>15390.48</v>
      </c>
      <c r="P233" s="189">
        <v>36171.949999999997</v>
      </c>
      <c r="Q233" s="189">
        <v>0</v>
      </c>
      <c r="R233" s="189">
        <v>23591.68</v>
      </c>
      <c r="S233" s="189">
        <v>5874.13</v>
      </c>
      <c r="T233" s="189">
        <v>2265.6</v>
      </c>
      <c r="U233" s="189">
        <v>18172.899999999998</v>
      </c>
      <c r="V233" s="189">
        <v>36221.35</v>
      </c>
      <c r="W233" s="189">
        <v>0</v>
      </c>
      <c r="X233" s="189">
        <v>0</v>
      </c>
      <c r="Y233" s="189">
        <v>0</v>
      </c>
      <c r="Z233" s="189">
        <f t="shared" si="26"/>
        <v>2177.4299999999998</v>
      </c>
      <c r="AA233" s="189"/>
      <c r="AB233" s="189">
        <v>0</v>
      </c>
      <c r="AC233" s="189"/>
      <c r="AD233" s="189">
        <f t="shared" si="23"/>
        <v>2810.86</v>
      </c>
      <c r="AE233" s="189">
        <f t="shared" si="27"/>
        <v>9876.42</v>
      </c>
    </row>
    <row r="234" spans="1:31" x14ac:dyDescent="0.25">
      <c r="A234" s="174">
        <v>27856</v>
      </c>
      <c r="B234" s="176" t="s">
        <v>1091</v>
      </c>
      <c r="C234" s="177">
        <v>22</v>
      </c>
      <c r="D234" s="177">
        <v>1</v>
      </c>
      <c r="E234" s="191">
        <f>VLOOKUP(A234,ПНР!$A$3:$G$284,7,0)</f>
        <v>3503.3</v>
      </c>
      <c r="F234" s="189">
        <f t="shared" si="22"/>
        <v>181948.44</v>
      </c>
      <c r="G234" s="189">
        <f t="shared" si="24"/>
        <v>417973.44</v>
      </c>
      <c r="H234" s="189">
        <v>28546.410000000003</v>
      </c>
      <c r="I234" s="189">
        <f t="shared" si="25"/>
        <v>28897.31</v>
      </c>
      <c r="J234" s="189">
        <v>0</v>
      </c>
      <c r="K234" s="189">
        <v>0</v>
      </c>
      <c r="L234" s="189">
        <v>0</v>
      </c>
      <c r="M234" s="189">
        <v>9919.92</v>
      </c>
      <c r="N234" s="189">
        <v>0</v>
      </c>
      <c r="O234" s="189">
        <v>14713.86</v>
      </c>
      <c r="P234" s="189">
        <v>0</v>
      </c>
      <c r="Q234" s="189">
        <v>0</v>
      </c>
      <c r="R234" s="189">
        <v>11423.34</v>
      </c>
      <c r="S234" s="189">
        <v>5594.4</v>
      </c>
      <c r="T234" s="189">
        <v>1132.8</v>
      </c>
      <c r="U234" s="189">
        <v>0</v>
      </c>
      <c r="V234" s="189">
        <v>0</v>
      </c>
      <c r="W234" s="189">
        <v>0</v>
      </c>
      <c r="X234" s="189">
        <v>0</v>
      </c>
      <c r="Y234" s="189">
        <v>0</v>
      </c>
      <c r="Z234" s="189">
        <f t="shared" si="26"/>
        <v>2081.6999999999998</v>
      </c>
      <c r="AA234" s="189"/>
      <c r="AB234" s="189">
        <v>0</v>
      </c>
      <c r="AC234" s="189"/>
      <c r="AD234" s="189">
        <f t="shared" si="23"/>
        <v>2687.28</v>
      </c>
      <c r="AE234" s="189">
        <f t="shared" si="27"/>
        <v>9442.2199999999993</v>
      </c>
    </row>
    <row r="235" spans="1:31" x14ac:dyDescent="0.25">
      <c r="A235" s="174">
        <v>27857</v>
      </c>
      <c r="B235" s="176" t="s">
        <v>1091</v>
      </c>
      <c r="C235" s="177">
        <v>22</v>
      </c>
      <c r="D235" s="177">
        <v>2</v>
      </c>
      <c r="E235" s="191">
        <f>VLOOKUP(A235,ПНР!$A$3:$G$284,7,0)</f>
        <v>2579.1999999999994</v>
      </c>
      <c r="F235" s="189">
        <f t="shared" si="22"/>
        <v>133954.1</v>
      </c>
      <c r="G235" s="189">
        <f t="shared" si="24"/>
        <v>307720.46000000002</v>
      </c>
      <c r="H235" s="189">
        <v>21174.430000000008</v>
      </c>
      <c r="I235" s="189">
        <f t="shared" si="25"/>
        <v>21274.78</v>
      </c>
      <c r="J235" s="189">
        <v>0</v>
      </c>
      <c r="K235" s="189">
        <v>0</v>
      </c>
      <c r="L235" s="189">
        <v>0</v>
      </c>
      <c r="M235" s="189">
        <v>7439.93</v>
      </c>
      <c r="N235" s="189">
        <v>0</v>
      </c>
      <c r="O235" s="189">
        <v>10832.64</v>
      </c>
      <c r="P235" s="189">
        <v>0</v>
      </c>
      <c r="Q235" s="189">
        <v>0</v>
      </c>
      <c r="R235" s="189">
        <v>8536.4599999999991</v>
      </c>
      <c r="S235" s="189">
        <v>4195.8</v>
      </c>
      <c r="T235" s="189">
        <v>1132.8</v>
      </c>
      <c r="U235" s="189">
        <v>0</v>
      </c>
      <c r="V235" s="189">
        <v>0</v>
      </c>
      <c r="W235" s="189">
        <v>0</v>
      </c>
      <c r="X235" s="189">
        <v>0</v>
      </c>
      <c r="Y235" s="189">
        <v>0</v>
      </c>
      <c r="Z235" s="189">
        <f t="shared" si="26"/>
        <v>1532.59</v>
      </c>
      <c r="AA235" s="189"/>
      <c r="AB235" s="189">
        <v>290613.61</v>
      </c>
      <c r="AC235" s="189"/>
      <c r="AD235" s="189">
        <f t="shared" si="23"/>
        <v>1978.43</v>
      </c>
      <c r="AE235" s="189">
        <f t="shared" si="27"/>
        <v>6951.55</v>
      </c>
    </row>
    <row r="236" spans="1:31" x14ac:dyDescent="0.25">
      <c r="A236" s="174">
        <v>27858</v>
      </c>
      <c r="B236" s="176" t="s">
        <v>1091</v>
      </c>
      <c r="C236" s="177">
        <v>23</v>
      </c>
      <c r="E236" s="191">
        <f>VLOOKUP(A236,ПНР!$A$3:$G$284,7,0)</f>
        <v>3640.9</v>
      </c>
      <c r="F236" s="189">
        <f t="shared" si="22"/>
        <v>189094.87</v>
      </c>
      <c r="G236" s="189">
        <f t="shared" si="24"/>
        <v>434390.28</v>
      </c>
      <c r="H236" s="189">
        <v>79313.560000000012</v>
      </c>
      <c r="I236" s="189">
        <f t="shared" si="25"/>
        <v>30032.32</v>
      </c>
      <c r="J236" s="189">
        <v>5778.56</v>
      </c>
      <c r="K236" s="189">
        <v>0</v>
      </c>
      <c r="L236" s="189">
        <v>95597.040000000008</v>
      </c>
      <c r="M236" s="189">
        <v>0</v>
      </c>
      <c r="N236" s="189">
        <v>14571.14</v>
      </c>
      <c r="O236" s="189">
        <v>15291.78</v>
      </c>
      <c r="P236" s="189">
        <v>36019.440000000002</v>
      </c>
      <c r="Q236" s="189">
        <v>0</v>
      </c>
      <c r="R236" s="189">
        <v>23591.68</v>
      </c>
      <c r="S236" s="189">
        <v>5874.12</v>
      </c>
      <c r="T236" s="189">
        <v>2265.6</v>
      </c>
      <c r="U236" s="189">
        <v>18172.899999999998</v>
      </c>
      <c r="V236" s="189">
        <v>36221.35</v>
      </c>
      <c r="W236" s="189">
        <v>0</v>
      </c>
      <c r="X236" s="189">
        <v>0</v>
      </c>
      <c r="Y236" s="189">
        <v>0</v>
      </c>
      <c r="Z236" s="189">
        <f t="shared" si="26"/>
        <v>2163.46</v>
      </c>
      <c r="AA236" s="189"/>
      <c r="AB236" s="189">
        <v>0</v>
      </c>
      <c r="AC236" s="189"/>
      <c r="AD236" s="189">
        <f t="shared" si="23"/>
        <v>2792.83</v>
      </c>
      <c r="AE236" s="189">
        <f t="shared" si="27"/>
        <v>9813.08</v>
      </c>
    </row>
    <row r="237" spans="1:31" x14ac:dyDescent="0.25">
      <c r="A237" s="174">
        <v>27859</v>
      </c>
      <c r="B237" s="176" t="s">
        <v>1091</v>
      </c>
      <c r="C237" s="177">
        <v>24</v>
      </c>
      <c r="E237" s="191">
        <f>VLOOKUP(A237,ПНР!$A$3:$G$284,7,0)</f>
        <v>3532.7999999999997</v>
      </c>
      <c r="F237" s="189">
        <f t="shared" si="22"/>
        <v>183480.56</v>
      </c>
      <c r="G237" s="189">
        <f t="shared" si="24"/>
        <v>421493.04</v>
      </c>
      <c r="H237" s="189">
        <v>7141.2499999999991</v>
      </c>
      <c r="I237" s="189">
        <f t="shared" si="25"/>
        <v>29140.65</v>
      </c>
      <c r="J237" s="189">
        <v>0</v>
      </c>
      <c r="K237" s="189">
        <v>0</v>
      </c>
      <c r="L237" s="189">
        <v>0</v>
      </c>
      <c r="M237" s="189">
        <v>9919.92</v>
      </c>
      <c r="N237" s="189">
        <v>0</v>
      </c>
      <c r="O237" s="189">
        <v>14837.76</v>
      </c>
      <c r="P237" s="189">
        <v>0</v>
      </c>
      <c r="Q237" s="189">
        <v>0</v>
      </c>
      <c r="R237" s="189">
        <v>11423.34</v>
      </c>
      <c r="S237" s="189">
        <v>5594.4</v>
      </c>
      <c r="T237" s="189">
        <v>1132.8</v>
      </c>
      <c r="U237" s="189">
        <v>0</v>
      </c>
      <c r="V237" s="189">
        <v>0</v>
      </c>
      <c r="W237" s="189">
        <v>0</v>
      </c>
      <c r="X237" s="189">
        <v>0</v>
      </c>
      <c r="Y237" s="189">
        <v>0</v>
      </c>
      <c r="Z237" s="189">
        <f t="shared" si="26"/>
        <v>2099.23</v>
      </c>
      <c r="AA237" s="189"/>
      <c r="AB237" s="189">
        <v>0</v>
      </c>
      <c r="AC237" s="189"/>
      <c r="AD237" s="189">
        <f t="shared" si="23"/>
        <v>2709.91</v>
      </c>
      <c r="AE237" s="189">
        <f t="shared" si="27"/>
        <v>9521.73</v>
      </c>
    </row>
    <row r="238" spans="1:31" x14ac:dyDescent="0.25">
      <c r="A238" s="174">
        <v>27860</v>
      </c>
      <c r="B238" s="176" t="s">
        <v>1091</v>
      </c>
      <c r="C238" s="177">
        <v>25</v>
      </c>
      <c r="E238" s="191">
        <f>VLOOKUP(A238,ПНР!$A$3:$G$284,7,0)</f>
        <v>3679.9</v>
      </c>
      <c r="F238" s="189">
        <f t="shared" si="22"/>
        <v>191120.39</v>
      </c>
      <c r="G238" s="189">
        <f t="shared" si="24"/>
        <v>439043.31</v>
      </c>
      <c r="H238" s="189">
        <v>76392</v>
      </c>
      <c r="I238" s="189">
        <f t="shared" si="25"/>
        <v>30354.02</v>
      </c>
      <c r="J238" s="189">
        <v>5837.72</v>
      </c>
      <c r="K238" s="189">
        <v>0</v>
      </c>
      <c r="L238" s="189">
        <v>95597.040000000008</v>
      </c>
      <c r="M238" s="189">
        <v>0</v>
      </c>
      <c r="N238" s="189">
        <v>14571.14</v>
      </c>
      <c r="O238" s="189">
        <v>15455.58</v>
      </c>
      <c r="P238" s="189">
        <v>36272.550000000003</v>
      </c>
      <c r="Q238" s="189">
        <v>0</v>
      </c>
      <c r="R238" s="189">
        <v>23852.43</v>
      </c>
      <c r="S238" s="189">
        <v>5874.12</v>
      </c>
      <c r="T238" s="189">
        <v>2265.6</v>
      </c>
      <c r="U238" s="189">
        <v>18172.899999999998</v>
      </c>
      <c r="V238" s="189">
        <v>36221.35</v>
      </c>
      <c r="W238" s="189">
        <v>0</v>
      </c>
      <c r="X238" s="189">
        <v>0</v>
      </c>
      <c r="Y238" s="189">
        <v>0</v>
      </c>
      <c r="Z238" s="189">
        <f t="shared" si="26"/>
        <v>2186.64</v>
      </c>
      <c r="AA238" s="189"/>
      <c r="AB238" s="189">
        <v>0</v>
      </c>
      <c r="AC238" s="189"/>
      <c r="AD238" s="189">
        <f t="shared" si="23"/>
        <v>2822.75</v>
      </c>
      <c r="AE238" s="189">
        <f t="shared" si="27"/>
        <v>9918.2000000000007</v>
      </c>
    </row>
    <row r="239" spans="1:31" x14ac:dyDescent="0.25">
      <c r="A239" s="174">
        <v>27861</v>
      </c>
      <c r="B239" s="176" t="s">
        <v>1091</v>
      </c>
      <c r="C239" s="177">
        <v>26</v>
      </c>
      <c r="D239" s="177">
        <v>1</v>
      </c>
      <c r="E239" s="191">
        <f>VLOOKUP(A239,ПНР!$A$3:$G$284,7,0)</f>
        <v>3530.8</v>
      </c>
      <c r="F239" s="189">
        <f t="shared" si="22"/>
        <v>183376.68</v>
      </c>
      <c r="G239" s="189">
        <f t="shared" si="24"/>
        <v>421254.42</v>
      </c>
      <c r="H239" s="189">
        <v>16949.170000000002</v>
      </c>
      <c r="I239" s="189">
        <f t="shared" si="25"/>
        <v>29124.15</v>
      </c>
      <c r="J239" s="189">
        <v>0</v>
      </c>
      <c r="K239" s="189">
        <v>0</v>
      </c>
      <c r="L239" s="189">
        <v>0</v>
      </c>
      <c r="M239" s="189">
        <v>9919.92</v>
      </c>
      <c r="N239" s="189">
        <v>0</v>
      </c>
      <c r="O239" s="189">
        <v>14829.36</v>
      </c>
      <c r="P239" s="189">
        <v>0</v>
      </c>
      <c r="Q239" s="189">
        <v>0</v>
      </c>
      <c r="R239" s="189">
        <v>11423.34</v>
      </c>
      <c r="S239" s="189">
        <v>5594.4</v>
      </c>
      <c r="T239" s="189">
        <v>1132.8</v>
      </c>
      <c r="U239" s="189">
        <v>0</v>
      </c>
      <c r="V239" s="189">
        <v>0</v>
      </c>
      <c r="W239" s="189">
        <v>0</v>
      </c>
      <c r="X239" s="189">
        <v>0</v>
      </c>
      <c r="Y239" s="189">
        <v>0</v>
      </c>
      <c r="Z239" s="189">
        <f t="shared" si="26"/>
        <v>2098.04</v>
      </c>
      <c r="AA239" s="189"/>
      <c r="AB239" s="189">
        <v>382709.25</v>
      </c>
      <c r="AC239" s="189"/>
      <c r="AD239" s="189">
        <f t="shared" si="23"/>
        <v>2708.38</v>
      </c>
      <c r="AE239" s="189">
        <f t="shared" si="27"/>
        <v>9516.34</v>
      </c>
    </row>
    <row r="240" spans="1:31" x14ac:dyDescent="0.25">
      <c r="A240" s="174">
        <v>27862</v>
      </c>
      <c r="B240" s="176" t="s">
        <v>1091</v>
      </c>
      <c r="C240" s="177">
        <v>26</v>
      </c>
      <c r="D240" s="177">
        <v>2</v>
      </c>
      <c r="E240" s="191">
        <f>VLOOKUP(A240,ПНР!$A$3:$G$284,7,0)</f>
        <v>2599.1999999999994</v>
      </c>
      <c r="F240" s="189">
        <f t="shared" si="22"/>
        <v>134992.82999999999</v>
      </c>
      <c r="G240" s="189">
        <f t="shared" si="24"/>
        <v>310106.63</v>
      </c>
      <c r="H240" s="189">
        <v>5823.37</v>
      </c>
      <c r="I240" s="189">
        <f t="shared" si="25"/>
        <v>21439.759999999998</v>
      </c>
      <c r="J240" s="189">
        <v>0</v>
      </c>
      <c r="K240" s="189">
        <v>0</v>
      </c>
      <c r="L240" s="189">
        <v>0</v>
      </c>
      <c r="M240" s="189">
        <v>7439.93</v>
      </c>
      <c r="N240" s="189">
        <v>0</v>
      </c>
      <c r="O240" s="189">
        <v>10916.64</v>
      </c>
      <c r="P240" s="189">
        <v>0</v>
      </c>
      <c r="Q240" s="189">
        <v>0</v>
      </c>
      <c r="R240" s="189">
        <v>8567.51</v>
      </c>
      <c r="S240" s="189">
        <v>4195.8</v>
      </c>
      <c r="T240" s="189">
        <v>1132.8</v>
      </c>
      <c r="U240" s="189">
        <v>0</v>
      </c>
      <c r="V240" s="189">
        <v>0</v>
      </c>
      <c r="W240" s="189">
        <v>0</v>
      </c>
      <c r="X240" s="189">
        <v>0</v>
      </c>
      <c r="Y240" s="189">
        <v>0</v>
      </c>
      <c r="Z240" s="189">
        <f t="shared" si="26"/>
        <v>1544.47</v>
      </c>
      <c r="AA240" s="189"/>
      <c r="AB240" s="189">
        <v>0</v>
      </c>
      <c r="AC240" s="189"/>
      <c r="AD240" s="189">
        <f t="shared" si="23"/>
        <v>1993.77</v>
      </c>
      <c r="AE240" s="189">
        <f t="shared" si="27"/>
        <v>7005.46</v>
      </c>
    </row>
    <row r="241" spans="1:31" x14ac:dyDescent="0.25">
      <c r="A241" s="174">
        <v>27863</v>
      </c>
      <c r="B241" s="176" t="s">
        <v>1091</v>
      </c>
      <c r="C241" s="177">
        <v>28</v>
      </c>
      <c r="E241" s="191">
        <f>VLOOKUP(A241,ПНР!$A$3:$G$284,7,0)</f>
        <v>3521.4</v>
      </c>
      <c r="F241" s="189">
        <f t="shared" si="22"/>
        <v>182888.48</v>
      </c>
      <c r="G241" s="189">
        <f t="shared" si="24"/>
        <v>420132.92</v>
      </c>
      <c r="H241" s="189">
        <v>7684.2099999999991</v>
      </c>
      <c r="I241" s="189">
        <f t="shared" si="25"/>
        <v>29046.61</v>
      </c>
      <c r="J241" s="189">
        <v>0</v>
      </c>
      <c r="K241" s="189">
        <v>0</v>
      </c>
      <c r="L241" s="189">
        <v>0</v>
      </c>
      <c r="M241" s="189">
        <v>9919.92</v>
      </c>
      <c r="N241" s="189">
        <v>0</v>
      </c>
      <c r="O241" s="189">
        <v>14789.88</v>
      </c>
      <c r="P241" s="189">
        <v>0</v>
      </c>
      <c r="Q241" s="189">
        <v>0</v>
      </c>
      <c r="R241" s="189">
        <v>11630.289999999999</v>
      </c>
      <c r="S241" s="189">
        <v>5594.4</v>
      </c>
      <c r="T241" s="189">
        <v>1132.8</v>
      </c>
      <c r="U241" s="189">
        <v>0</v>
      </c>
      <c r="V241" s="189">
        <v>0</v>
      </c>
      <c r="W241" s="189">
        <v>0</v>
      </c>
      <c r="X241" s="189">
        <v>0</v>
      </c>
      <c r="Y241" s="189">
        <v>0</v>
      </c>
      <c r="Z241" s="189">
        <f t="shared" si="26"/>
        <v>2092.4499999999998</v>
      </c>
      <c r="AA241" s="189"/>
      <c r="AB241" s="189">
        <v>0</v>
      </c>
      <c r="AC241" s="189"/>
      <c r="AD241" s="189">
        <f t="shared" si="23"/>
        <v>2701.17</v>
      </c>
      <c r="AE241" s="189">
        <f t="shared" si="27"/>
        <v>9491</v>
      </c>
    </row>
    <row r="242" spans="1:31" x14ac:dyDescent="0.25">
      <c r="A242" s="174">
        <v>27864</v>
      </c>
      <c r="B242" s="176" t="s">
        <v>1091</v>
      </c>
      <c r="C242" s="177">
        <v>29</v>
      </c>
      <c r="E242" s="191">
        <f>VLOOKUP(A242,ПНР!$A$3:$G$284,7,0)</f>
        <v>3690.9999999999977</v>
      </c>
      <c r="F242" s="189">
        <f t="shared" si="22"/>
        <v>191696.88</v>
      </c>
      <c r="G242" s="189">
        <f t="shared" si="24"/>
        <v>440367.64</v>
      </c>
      <c r="H242" s="189">
        <v>69936.02</v>
      </c>
      <c r="I242" s="189">
        <f t="shared" si="25"/>
        <v>30445.57</v>
      </c>
      <c r="J242" s="189">
        <v>5877.1599999999989</v>
      </c>
      <c r="K242" s="189">
        <v>0</v>
      </c>
      <c r="L242" s="189">
        <v>103244.88</v>
      </c>
      <c r="M242" s="189">
        <v>0</v>
      </c>
      <c r="N242" s="189">
        <v>14571.14</v>
      </c>
      <c r="O242" s="189">
        <v>15502.2</v>
      </c>
      <c r="P242" s="189">
        <v>36344.589999999997</v>
      </c>
      <c r="Q242" s="189">
        <v>0</v>
      </c>
      <c r="R242" s="189">
        <v>24026.27</v>
      </c>
      <c r="S242" s="189">
        <v>5874.12</v>
      </c>
      <c r="T242" s="189">
        <v>2265.6</v>
      </c>
      <c r="U242" s="189">
        <v>18172.899999999998</v>
      </c>
      <c r="V242" s="189">
        <v>36221.35</v>
      </c>
      <c r="W242" s="189">
        <v>0</v>
      </c>
      <c r="X242" s="189">
        <v>0</v>
      </c>
      <c r="Y242" s="189">
        <v>0</v>
      </c>
      <c r="Z242" s="189">
        <f t="shared" si="26"/>
        <v>2193.23</v>
      </c>
      <c r="AA242" s="189"/>
      <c r="AB242" s="189">
        <v>0</v>
      </c>
      <c r="AC242" s="189"/>
      <c r="AD242" s="189">
        <f t="shared" si="23"/>
        <v>2831.26</v>
      </c>
      <c r="AE242" s="189">
        <f t="shared" si="27"/>
        <v>9948.1200000000008</v>
      </c>
    </row>
    <row r="243" spans="1:31" x14ac:dyDescent="0.25">
      <c r="A243" s="174">
        <v>27865</v>
      </c>
      <c r="B243" s="176" t="s">
        <v>1091</v>
      </c>
      <c r="C243" s="177">
        <v>30</v>
      </c>
      <c r="D243" s="177">
        <v>1</v>
      </c>
      <c r="E243" s="191">
        <f>VLOOKUP(A243,ПНР!$A$3:$G$284,7,0)</f>
        <v>3506.4</v>
      </c>
      <c r="F243" s="189">
        <f t="shared" si="22"/>
        <v>182109.44</v>
      </c>
      <c r="G243" s="189">
        <f t="shared" si="24"/>
        <v>418343.29</v>
      </c>
      <c r="H243" s="189">
        <v>82137.760000000009</v>
      </c>
      <c r="I243" s="189">
        <f t="shared" si="25"/>
        <v>28922.880000000001</v>
      </c>
      <c r="J243" s="189">
        <v>0</v>
      </c>
      <c r="K243" s="189">
        <v>0</v>
      </c>
      <c r="L243" s="189">
        <v>0</v>
      </c>
      <c r="M243" s="189">
        <v>9919.91</v>
      </c>
      <c r="N243" s="189">
        <v>0</v>
      </c>
      <c r="O243" s="189">
        <v>14726.88</v>
      </c>
      <c r="P243" s="189">
        <v>0</v>
      </c>
      <c r="Q243" s="189">
        <v>0</v>
      </c>
      <c r="R243" s="189">
        <v>11423.34</v>
      </c>
      <c r="S243" s="189">
        <v>5594.4</v>
      </c>
      <c r="T243" s="189">
        <v>1132.8</v>
      </c>
      <c r="U243" s="189">
        <v>0</v>
      </c>
      <c r="V243" s="189">
        <v>0</v>
      </c>
      <c r="W243" s="189">
        <v>0</v>
      </c>
      <c r="X243" s="189">
        <v>0</v>
      </c>
      <c r="Y243" s="189">
        <v>0</v>
      </c>
      <c r="Z243" s="189">
        <f t="shared" si="26"/>
        <v>2083.54</v>
      </c>
      <c r="AA243" s="189"/>
      <c r="AB243" s="189">
        <v>0</v>
      </c>
      <c r="AC243" s="189"/>
      <c r="AD243" s="189">
        <f t="shared" si="23"/>
        <v>2689.66</v>
      </c>
      <c r="AE243" s="189">
        <f t="shared" si="27"/>
        <v>9450.57</v>
      </c>
    </row>
    <row r="244" spans="1:31" x14ac:dyDescent="0.25">
      <c r="A244" s="174">
        <v>27866</v>
      </c>
      <c r="B244" s="176" t="s">
        <v>1091</v>
      </c>
      <c r="C244" s="177">
        <v>31</v>
      </c>
      <c r="E244" s="191">
        <f>VLOOKUP(A244,ПНР!$A$3:$G$284,7,0)</f>
        <v>3652.5000000000014</v>
      </c>
      <c r="F244" s="189">
        <f t="shared" si="22"/>
        <v>189697.33</v>
      </c>
      <c r="G244" s="189">
        <f t="shared" si="24"/>
        <v>435774.26</v>
      </c>
      <c r="H244" s="189">
        <v>59961.2</v>
      </c>
      <c r="I244" s="189">
        <f t="shared" si="25"/>
        <v>30128</v>
      </c>
      <c r="J244" s="189">
        <v>5778.56</v>
      </c>
      <c r="K244" s="189">
        <v>0</v>
      </c>
      <c r="L244" s="189">
        <v>91833.600000000006</v>
      </c>
      <c r="M244" s="189">
        <v>0</v>
      </c>
      <c r="N244" s="189">
        <v>14571.14</v>
      </c>
      <c r="O244" s="189">
        <v>15340.5</v>
      </c>
      <c r="P244" s="189">
        <v>36094.720000000001</v>
      </c>
      <c r="Q244" s="189">
        <v>0</v>
      </c>
      <c r="R244" s="189">
        <v>23591.68</v>
      </c>
      <c r="S244" s="189">
        <v>5874.12</v>
      </c>
      <c r="T244" s="189">
        <v>2265.6</v>
      </c>
      <c r="U244" s="189">
        <v>18172.899999999998</v>
      </c>
      <c r="V244" s="189">
        <v>36221.35</v>
      </c>
      <c r="W244" s="189">
        <v>0</v>
      </c>
      <c r="X244" s="189">
        <v>0</v>
      </c>
      <c r="Y244" s="189">
        <v>0</v>
      </c>
      <c r="Z244" s="189">
        <f t="shared" si="26"/>
        <v>2170.35</v>
      </c>
      <c r="AA244" s="189"/>
      <c r="AB244" s="189">
        <v>0</v>
      </c>
      <c r="AC244" s="189"/>
      <c r="AD244" s="189">
        <f t="shared" si="23"/>
        <v>2801.73</v>
      </c>
      <c r="AE244" s="189">
        <f t="shared" si="27"/>
        <v>9844.35</v>
      </c>
    </row>
    <row r="245" spans="1:31" x14ac:dyDescent="0.25">
      <c r="A245" s="174">
        <v>27867</v>
      </c>
      <c r="B245" s="176" t="s">
        <v>1091</v>
      </c>
      <c r="C245" s="177">
        <v>32</v>
      </c>
      <c r="D245" s="177">
        <v>1</v>
      </c>
      <c r="E245" s="191">
        <f>VLOOKUP(A245,ПНР!$A$3:$G$284,7,0)</f>
        <v>3542.9</v>
      </c>
      <c r="F245" s="189">
        <f t="shared" si="22"/>
        <v>184005.11</v>
      </c>
      <c r="G245" s="189">
        <f t="shared" si="24"/>
        <v>422698.05</v>
      </c>
      <c r="H245" s="189">
        <v>11697.320000000002</v>
      </c>
      <c r="I245" s="189">
        <f t="shared" si="25"/>
        <v>29223.96</v>
      </c>
      <c r="J245" s="189">
        <v>0</v>
      </c>
      <c r="K245" s="189">
        <v>0</v>
      </c>
      <c r="L245" s="189">
        <v>0</v>
      </c>
      <c r="M245" s="189">
        <v>9919.91</v>
      </c>
      <c r="N245" s="189">
        <v>0</v>
      </c>
      <c r="O245" s="189">
        <v>14880.18</v>
      </c>
      <c r="P245" s="189">
        <v>0</v>
      </c>
      <c r="Q245" s="189">
        <v>0</v>
      </c>
      <c r="R245" s="189">
        <v>11423.34</v>
      </c>
      <c r="S245" s="189">
        <v>5594.4</v>
      </c>
      <c r="T245" s="189">
        <v>1132.8</v>
      </c>
      <c r="U245" s="189">
        <v>0</v>
      </c>
      <c r="V245" s="189">
        <v>0</v>
      </c>
      <c r="W245" s="189">
        <v>0</v>
      </c>
      <c r="X245" s="189">
        <v>0</v>
      </c>
      <c r="Y245" s="189">
        <v>0</v>
      </c>
      <c r="Z245" s="189">
        <f t="shared" si="26"/>
        <v>2105.23</v>
      </c>
      <c r="AA245" s="189"/>
      <c r="AB245" s="189">
        <v>0</v>
      </c>
      <c r="AC245" s="189"/>
      <c r="AD245" s="189">
        <f t="shared" si="23"/>
        <v>2717.66</v>
      </c>
      <c r="AE245" s="189">
        <f t="shared" si="27"/>
        <v>9548.9500000000007</v>
      </c>
    </row>
    <row r="246" spans="1:31" x14ac:dyDescent="0.25">
      <c r="A246" s="174">
        <v>27868</v>
      </c>
      <c r="B246" s="176" t="s">
        <v>1091</v>
      </c>
      <c r="C246" s="177">
        <v>32</v>
      </c>
      <c r="D246" s="177">
        <v>2</v>
      </c>
      <c r="E246" s="191">
        <f>VLOOKUP(A246,ПНР!$A$3:$G$284,7,0)</f>
        <v>2562.8000000000002</v>
      </c>
      <c r="F246" s="189">
        <f t="shared" si="22"/>
        <v>133102.35</v>
      </c>
      <c r="G246" s="189">
        <f t="shared" si="24"/>
        <v>305763.8</v>
      </c>
      <c r="H246" s="189">
        <v>15248.32</v>
      </c>
      <c r="I246" s="189">
        <f t="shared" si="25"/>
        <v>21139.51</v>
      </c>
      <c r="J246" s="189">
        <v>0</v>
      </c>
      <c r="K246" s="189">
        <v>0</v>
      </c>
      <c r="L246" s="189">
        <v>0</v>
      </c>
      <c r="M246" s="189">
        <v>7439.93</v>
      </c>
      <c r="N246" s="189">
        <v>0</v>
      </c>
      <c r="O246" s="189">
        <v>10763.76</v>
      </c>
      <c r="P246" s="189">
        <v>0</v>
      </c>
      <c r="Q246" s="189">
        <v>0</v>
      </c>
      <c r="R246" s="189">
        <v>8567.51</v>
      </c>
      <c r="S246" s="189">
        <v>4195.8</v>
      </c>
      <c r="T246" s="189">
        <v>1132.8</v>
      </c>
      <c r="U246" s="189">
        <v>0</v>
      </c>
      <c r="V246" s="189">
        <v>0</v>
      </c>
      <c r="W246" s="189">
        <v>0</v>
      </c>
      <c r="X246" s="189">
        <v>0</v>
      </c>
      <c r="Y246" s="189">
        <v>0</v>
      </c>
      <c r="Z246" s="189">
        <f t="shared" si="26"/>
        <v>1522.84</v>
      </c>
      <c r="AA246" s="189"/>
      <c r="AB246" s="189">
        <v>0</v>
      </c>
      <c r="AC246" s="189"/>
      <c r="AD246" s="189">
        <f t="shared" si="23"/>
        <v>1965.85</v>
      </c>
      <c r="AE246" s="189">
        <f t="shared" si="27"/>
        <v>6907.35</v>
      </c>
    </row>
    <row r="247" spans="1:31" x14ac:dyDescent="0.25">
      <c r="A247" s="174">
        <v>27869</v>
      </c>
      <c r="B247" s="176" t="s">
        <v>1091</v>
      </c>
      <c r="C247" s="177">
        <v>33</v>
      </c>
      <c r="E247" s="191">
        <f>VLOOKUP(A247,ПНР!$A$3:$G$284,7,0)</f>
        <v>3649.5</v>
      </c>
      <c r="F247" s="189">
        <f t="shared" si="22"/>
        <v>189541.52</v>
      </c>
      <c r="G247" s="189">
        <f t="shared" si="24"/>
        <v>435416.34</v>
      </c>
      <c r="H247" s="189">
        <v>84310.959999999992</v>
      </c>
      <c r="I247" s="189">
        <f t="shared" si="25"/>
        <v>30103.26</v>
      </c>
      <c r="J247" s="189">
        <v>5778.56</v>
      </c>
      <c r="K247" s="189">
        <v>0</v>
      </c>
      <c r="L247" s="189">
        <v>103244.88</v>
      </c>
      <c r="M247" s="189">
        <v>0</v>
      </c>
      <c r="N247" s="189">
        <v>14571.14</v>
      </c>
      <c r="O247" s="189">
        <v>15327.9</v>
      </c>
      <c r="P247" s="189">
        <v>35927.75</v>
      </c>
      <c r="Q247" s="189">
        <v>0</v>
      </c>
      <c r="R247" s="189">
        <v>23591.68</v>
      </c>
      <c r="S247" s="189">
        <v>5804.19</v>
      </c>
      <c r="T247" s="189">
        <v>2265.6</v>
      </c>
      <c r="U247" s="189">
        <v>0</v>
      </c>
      <c r="V247" s="189">
        <v>36221.35</v>
      </c>
      <c r="W247" s="189">
        <v>0</v>
      </c>
      <c r="X247" s="189">
        <v>0</v>
      </c>
      <c r="Y247" s="189">
        <v>0</v>
      </c>
      <c r="Z247" s="189">
        <f t="shared" si="26"/>
        <v>2168.5700000000002</v>
      </c>
      <c r="AA247" s="189"/>
      <c r="AB247" s="189">
        <v>0</v>
      </c>
      <c r="AC247" s="189"/>
      <c r="AD247" s="189">
        <f t="shared" si="23"/>
        <v>2799.43</v>
      </c>
      <c r="AE247" s="189">
        <f t="shared" si="27"/>
        <v>9836.26</v>
      </c>
    </row>
    <row r="248" spans="1:31" x14ac:dyDescent="0.25">
      <c r="A248" s="174">
        <v>27870</v>
      </c>
      <c r="B248" s="176" t="s">
        <v>1091</v>
      </c>
      <c r="C248" s="177">
        <v>34</v>
      </c>
      <c r="D248" s="177">
        <v>1</v>
      </c>
      <c r="E248" s="191">
        <f>VLOOKUP(A248,ПНР!$A$3:$G$284,7,0)</f>
        <v>3503.8</v>
      </c>
      <c r="F248" s="189">
        <f t="shared" si="22"/>
        <v>181974.39999999999</v>
      </c>
      <c r="G248" s="189">
        <f t="shared" si="24"/>
        <v>418033.09</v>
      </c>
      <c r="H248" s="189">
        <v>10181</v>
      </c>
      <c r="I248" s="189">
        <f t="shared" si="25"/>
        <v>28901.439999999999</v>
      </c>
      <c r="J248" s="189">
        <v>0</v>
      </c>
      <c r="K248" s="189">
        <v>0</v>
      </c>
      <c r="L248" s="189">
        <v>0</v>
      </c>
      <c r="M248" s="189">
        <v>9919.91</v>
      </c>
      <c r="N248" s="189">
        <v>0</v>
      </c>
      <c r="O248" s="189">
        <v>14715.96</v>
      </c>
      <c r="P248" s="189">
        <v>0</v>
      </c>
      <c r="Q248" s="189">
        <v>0</v>
      </c>
      <c r="R248" s="189">
        <v>11423.34</v>
      </c>
      <c r="S248" s="189">
        <v>5594.4</v>
      </c>
      <c r="T248" s="189">
        <v>1132.8</v>
      </c>
      <c r="U248" s="189">
        <v>0</v>
      </c>
      <c r="V248" s="189">
        <v>0</v>
      </c>
      <c r="W248" s="189">
        <v>0</v>
      </c>
      <c r="X248" s="189">
        <v>0</v>
      </c>
      <c r="Y248" s="189">
        <v>0</v>
      </c>
      <c r="Z248" s="189">
        <f t="shared" si="26"/>
        <v>2081.9899999999998</v>
      </c>
      <c r="AA248" s="189"/>
      <c r="AB248" s="189">
        <v>0</v>
      </c>
      <c r="AC248" s="189"/>
      <c r="AD248" s="189">
        <f t="shared" si="23"/>
        <v>2687.67</v>
      </c>
      <c r="AE248" s="189">
        <f t="shared" si="27"/>
        <v>9443.57</v>
      </c>
    </row>
    <row r="249" spans="1:31" x14ac:dyDescent="0.25">
      <c r="A249" s="174">
        <v>27871</v>
      </c>
      <c r="B249" s="176" t="s">
        <v>1091</v>
      </c>
      <c r="C249" s="177">
        <v>35</v>
      </c>
      <c r="E249" s="191">
        <f>VLOOKUP(A249,ПНР!$A$3:$G$284,7,0)</f>
        <v>3689</v>
      </c>
      <c r="F249" s="189">
        <f t="shared" si="22"/>
        <v>191593.01</v>
      </c>
      <c r="G249" s="189">
        <f t="shared" si="24"/>
        <v>440129.02</v>
      </c>
      <c r="H249" s="189">
        <v>55285.639999999992</v>
      </c>
      <c r="I249" s="189">
        <f t="shared" si="25"/>
        <v>30429.08</v>
      </c>
      <c r="J249" s="189">
        <v>5818.01</v>
      </c>
      <c r="K249" s="189">
        <v>0</v>
      </c>
      <c r="L249" s="189">
        <v>103244.88</v>
      </c>
      <c r="M249" s="189">
        <v>0</v>
      </c>
      <c r="N249" s="189">
        <v>14571.14</v>
      </c>
      <c r="O249" s="189">
        <v>15493.8</v>
      </c>
      <c r="P249" s="189">
        <v>36341.990000000005</v>
      </c>
      <c r="Q249" s="189">
        <v>0</v>
      </c>
      <c r="R249" s="189">
        <v>23765.510000000002</v>
      </c>
      <c r="S249" s="189">
        <v>5874.12</v>
      </c>
      <c r="T249" s="189">
        <v>2265.6</v>
      </c>
      <c r="U249" s="189">
        <v>0</v>
      </c>
      <c r="V249" s="189">
        <v>36221.35</v>
      </c>
      <c r="W249" s="189">
        <v>0</v>
      </c>
      <c r="X249" s="189">
        <v>0</v>
      </c>
      <c r="Y249" s="189">
        <v>0</v>
      </c>
      <c r="Z249" s="189">
        <f t="shared" si="26"/>
        <v>2192.04</v>
      </c>
      <c r="AA249" s="189"/>
      <c r="AB249" s="189">
        <v>0</v>
      </c>
      <c r="AC249" s="189"/>
      <c r="AD249" s="189">
        <f t="shared" si="23"/>
        <v>2829.73</v>
      </c>
      <c r="AE249" s="189">
        <f t="shared" si="27"/>
        <v>9942.7199999999993</v>
      </c>
    </row>
    <row r="250" spans="1:31" x14ac:dyDescent="0.25">
      <c r="A250" s="174">
        <v>27872</v>
      </c>
      <c r="B250" s="176" t="s">
        <v>1091</v>
      </c>
      <c r="C250" s="177">
        <v>36</v>
      </c>
      <c r="D250" s="177">
        <v>1</v>
      </c>
      <c r="E250" s="191">
        <f>VLOOKUP(A250,ПНР!$A$3:$G$284,7,0)</f>
        <v>2556</v>
      </c>
      <c r="F250" s="189">
        <f t="shared" si="22"/>
        <v>132749.18</v>
      </c>
      <c r="G250" s="189">
        <f t="shared" si="24"/>
        <v>304952.5</v>
      </c>
      <c r="H250" s="189">
        <v>77695.83</v>
      </c>
      <c r="I250" s="189">
        <f t="shared" si="25"/>
        <v>21083.42</v>
      </c>
      <c r="J250" s="189">
        <v>4194.88</v>
      </c>
      <c r="K250" s="189">
        <v>0</v>
      </c>
      <c r="L250" s="189">
        <v>41549.279999999999</v>
      </c>
      <c r="M250" s="189">
        <v>8786.8700000000008</v>
      </c>
      <c r="N250" s="189">
        <v>0</v>
      </c>
      <c r="O250" s="189">
        <v>10735.2</v>
      </c>
      <c r="P250" s="189">
        <v>0</v>
      </c>
      <c r="Q250" s="189">
        <v>0</v>
      </c>
      <c r="R250" s="189">
        <v>10156.84</v>
      </c>
      <c r="S250" s="189">
        <v>4965.03</v>
      </c>
      <c r="T250" s="189">
        <v>2265.6</v>
      </c>
      <c r="U250" s="189">
        <v>18172.899999999998</v>
      </c>
      <c r="V250" s="189">
        <v>0</v>
      </c>
      <c r="W250" s="189">
        <v>0</v>
      </c>
      <c r="X250" s="189">
        <v>0</v>
      </c>
      <c r="Y250" s="189">
        <v>0</v>
      </c>
      <c r="Z250" s="189">
        <f t="shared" si="26"/>
        <v>1518.8</v>
      </c>
      <c r="AA250" s="189"/>
      <c r="AB250" s="189">
        <v>0</v>
      </c>
      <c r="AC250" s="189"/>
      <c r="AD250" s="189">
        <f t="shared" si="23"/>
        <v>1960.64</v>
      </c>
      <c r="AE250" s="189">
        <f t="shared" si="27"/>
        <v>6889.02</v>
      </c>
    </row>
    <row r="251" spans="1:31" x14ac:dyDescent="0.25">
      <c r="A251" s="174">
        <v>27873</v>
      </c>
      <c r="B251" s="176" t="s">
        <v>1091</v>
      </c>
      <c r="C251" s="177">
        <v>36</v>
      </c>
      <c r="D251" s="177">
        <v>2</v>
      </c>
      <c r="E251" s="191">
        <f>VLOOKUP(A251,ПНР!$A$3:$G$284,7,0)</f>
        <v>3524.1</v>
      </c>
      <c r="F251" s="189">
        <f t="shared" si="22"/>
        <v>183028.71</v>
      </c>
      <c r="G251" s="189">
        <f t="shared" si="24"/>
        <v>420455.05</v>
      </c>
      <c r="H251" s="189">
        <v>15120.19</v>
      </c>
      <c r="I251" s="189">
        <f t="shared" si="25"/>
        <v>29068.880000000001</v>
      </c>
      <c r="J251" s="189">
        <v>0</v>
      </c>
      <c r="K251" s="189">
        <v>0</v>
      </c>
      <c r="L251" s="189">
        <v>0</v>
      </c>
      <c r="M251" s="189">
        <v>9919.92</v>
      </c>
      <c r="N251" s="189">
        <v>0</v>
      </c>
      <c r="O251" s="189">
        <v>14801.22</v>
      </c>
      <c r="P251" s="189">
        <v>0</v>
      </c>
      <c r="Q251" s="189">
        <v>0</v>
      </c>
      <c r="R251" s="189">
        <v>11547.51</v>
      </c>
      <c r="S251" s="189">
        <v>5594.4</v>
      </c>
      <c r="T251" s="189">
        <v>1132.8</v>
      </c>
      <c r="U251" s="189">
        <v>0</v>
      </c>
      <c r="V251" s="189">
        <v>0</v>
      </c>
      <c r="W251" s="189">
        <v>0</v>
      </c>
      <c r="X251" s="189">
        <v>0</v>
      </c>
      <c r="Y251" s="189">
        <v>0</v>
      </c>
      <c r="Z251" s="189">
        <f t="shared" si="26"/>
        <v>2094.06</v>
      </c>
      <c r="AA251" s="189"/>
      <c r="AB251" s="189">
        <v>0</v>
      </c>
      <c r="AC251" s="189"/>
      <c r="AD251" s="189">
        <f t="shared" si="23"/>
        <v>2703.24</v>
      </c>
      <c r="AE251" s="189">
        <f t="shared" si="27"/>
        <v>9498.2800000000007</v>
      </c>
    </row>
    <row r="252" spans="1:31" x14ac:dyDescent="0.25">
      <c r="A252" s="174">
        <v>27874</v>
      </c>
      <c r="B252" s="176" t="s">
        <v>1091</v>
      </c>
      <c r="C252" s="177">
        <v>36</v>
      </c>
      <c r="D252" s="177">
        <v>3</v>
      </c>
      <c r="E252" s="191">
        <f>VLOOKUP(A252,ПНР!$A$3:$G$284,7,0)</f>
        <v>3501.4</v>
      </c>
      <c r="F252" s="189">
        <f t="shared" si="22"/>
        <v>181849.76</v>
      </c>
      <c r="G252" s="189">
        <f t="shared" si="24"/>
        <v>417746.75</v>
      </c>
      <c r="H252" s="189">
        <v>6147.12</v>
      </c>
      <c r="I252" s="189">
        <f t="shared" si="25"/>
        <v>28881.64</v>
      </c>
      <c r="J252" s="189">
        <v>0</v>
      </c>
      <c r="K252" s="189">
        <v>0</v>
      </c>
      <c r="L252" s="189">
        <v>0</v>
      </c>
      <c r="M252" s="189">
        <v>9919.92</v>
      </c>
      <c r="N252" s="189">
        <v>0</v>
      </c>
      <c r="O252" s="189">
        <v>14705.88</v>
      </c>
      <c r="P252" s="189">
        <v>0</v>
      </c>
      <c r="Q252" s="189">
        <v>0</v>
      </c>
      <c r="R252" s="189">
        <v>11837.23</v>
      </c>
      <c r="S252" s="189">
        <v>5594.4</v>
      </c>
      <c r="T252" s="189">
        <v>1132.8</v>
      </c>
      <c r="U252" s="189">
        <v>0</v>
      </c>
      <c r="V252" s="189">
        <v>0</v>
      </c>
      <c r="W252" s="189">
        <v>0</v>
      </c>
      <c r="X252" s="189">
        <v>0</v>
      </c>
      <c r="Y252" s="189">
        <v>0</v>
      </c>
      <c r="Z252" s="189">
        <f t="shared" si="26"/>
        <v>2080.5700000000002</v>
      </c>
      <c r="AA252" s="189"/>
      <c r="AB252" s="189">
        <v>382709.25</v>
      </c>
      <c r="AC252" s="189"/>
      <c r="AD252" s="189">
        <f t="shared" si="23"/>
        <v>2685.83</v>
      </c>
      <c r="AE252" s="189">
        <f t="shared" si="27"/>
        <v>9437.1</v>
      </c>
    </row>
    <row r="253" spans="1:31" x14ac:dyDescent="0.25">
      <c r="A253" s="174">
        <v>27875</v>
      </c>
      <c r="B253" s="176" t="s">
        <v>1091</v>
      </c>
      <c r="C253" s="177">
        <v>36</v>
      </c>
      <c r="D253" s="177">
        <v>4</v>
      </c>
      <c r="E253" s="191">
        <f>VLOOKUP(A253,ПНР!$A$3:$G$284,7,0)</f>
        <v>3531.6</v>
      </c>
      <c r="F253" s="189">
        <f t="shared" si="22"/>
        <v>183418.23</v>
      </c>
      <c r="G253" s="189">
        <f t="shared" si="24"/>
        <v>421349.87</v>
      </c>
      <c r="H253" s="189">
        <v>5710.24</v>
      </c>
      <c r="I253" s="189">
        <f t="shared" si="25"/>
        <v>29130.75</v>
      </c>
      <c r="J253" s="189">
        <v>0</v>
      </c>
      <c r="K253" s="189">
        <v>0</v>
      </c>
      <c r="L253" s="189">
        <v>0</v>
      </c>
      <c r="M253" s="189">
        <v>9919.92</v>
      </c>
      <c r="N253" s="189">
        <v>0</v>
      </c>
      <c r="O253" s="189">
        <v>14832.72</v>
      </c>
      <c r="P253" s="189">
        <v>0</v>
      </c>
      <c r="Q253" s="189">
        <v>0</v>
      </c>
      <c r="R253" s="189">
        <v>11423.34</v>
      </c>
      <c r="S253" s="189">
        <v>5594.4</v>
      </c>
      <c r="T253" s="189">
        <v>1132.8</v>
      </c>
      <c r="U253" s="189">
        <v>0</v>
      </c>
      <c r="V253" s="189">
        <v>0</v>
      </c>
      <c r="W253" s="189">
        <v>0</v>
      </c>
      <c r="X253" s="189">
        <v>0</v>
      </c>
      <c r="Y253" s="189">
        <v>0</v>
      </c>
      <c r="Z253" s="189">
        <f t="shared" si="26"/>
        <v>2098.5100000000002</v>
      </c>
      <c r="AA253" s="189"/>
      <c r="AB253" s="189">
        <v>382709.25</v>
      </c>
      <c r="AC253" s="189"/>
      <c r="AD253" s="189">
        <f t="shared" si="23"/>
        <v>2708.99</v>
      </c>
      <c r="AE253" s="189">
        <f t="shared" si="27"/>
        <v>9518.49</v>
      </c>
    </row>
    <row r="254" spans="1:31" x14ac:dyDescent="0.25">
      <c r="A254" s="174">
        <v>27876</v>
      </c>
      <c r="B254" s="176" t="s">
        <v>1091</v>
      </c>
      <c r="C254" s="177">
        <v>36</v>
      </c>
      <c r="D254" s="177">
        <v>5</v>
      </c>
      <c r="E254" s="191">
        <f>VLOOKUP(A254,ПНР!$A$3:$G$284,7,0)</f>
        <v>3490.4</v>
      </c>
      <c r="F254" s="189">
        <f t="shared" si="22"/>
        <v>181278.46</v>
      </c>
      <c r="G254" s="189">
        <f t="shared" si="24"/>
        <v>416434.36</v>
      </c>
      <c r="H254" s="189">
        <v>12512.64</v>
      </c>
      <c r="I254" s="189">
        <f t="shared" si="25"/>
        <v>28790.91</v>
      </c>
      <c r="J254" s="189">
        <v>0</v>
      </c>
      <c r="K254" s="189">
        <v>0</v>
      </c>
      <c r="L254" s="189">
        <v>0</v>
      </c>
      <c r="M254" s="189">
        <v>9919.91</v>
      </c>
      <c r="N254" s="189">
        <v>0</v>
      </c>
      <c r="O254" s="189">
        <v>14659.68</v>
      </c>
      <c r="P254" s="189">
        <v>0</v>
      </c>
      <c r="Q254" s="189">
        <v>0</v>
      </c>
      <c r="R254" s="189">
        <v>11423.34</v>
      </c>
      <c r="S254" s="189">
        <v>5594.4</v>
      </c>
      <c r="T254" s="189">
        <v>1132.8</v>
      </c>
      <c r="U254" s="189">
        <v>0</v>
      </c>
      <c r="V254" s="189">
        <v>0</v>
      </c>
      <c r="W254" s="189">
        <v>0</v>
      </c>
      <c r="X254" s="189">
        <v>0</v>
      </c>
      <c r="Y254" s="189">
        <v>0</v>
      </c>
      <c r="Z254" s="189">
        <f t="shared" si="26"/>
        <v>2074.0300000000002</v>
      </c>
      <c r="AA254" s="189"/>
      <c r="AB254" s="189">
        <v>0</v>
      </c>
      <c r="AC254" s="189"/>
      <c r="AD254" s="189">
        <f t="shared" si="23"/>
        <v>2677.39</v>
      </c>
      <c r="AE254" s="189">
        <f t="shared" si="27"/>
        <v>9407.4500000000007</v>
      </c>
    </row>
    <row r="255" spans="1:31" x14ac:dyDescent="0.25">
      <c r="A255" s="174">
        <v>27877</v>
      </c>
      <c r="B255" s="176" t="s">
        <v>1091</v>
      </c>
      <c r="C255" s="177">
        <v>37</v>
      </c>
      <c r="E255" s="191">
        <f>VLOOKUP(A255,ПНР!$A$3:$G$284,7,0)</f>
        <v>5727.4</v>
      </c>
      <c r="F255" s="189">
        <f t="shared" si="22"/>
        <v>297459.96000000002</v>
      </c>
      <c r="G255" s="189">
        <f t="shared" si="24"/>
        <v>683327.45</v>
      </c>
      <c r="H255" s="189">
        <v>84666.099999999991</v>
      </c>
      <c r="I255" s="189">
        <f t="shared" si="25"/>
        <v>47243.02</v>
      </c>
      <c r="J255" s="189">
        <v>8322.7100000000009</v>
      </c>
      <c r="K255" s="189">
        <v>0</v>
      </c>
      <c r="L255" s="189">
        <v>178700.40000000002</v>
      </c>
      <c r="M255" s="189">
        <v>0</v>
      </c>
      <c r="N255" s="189">
        <v>75142.73</v>
      </c>
      <c r="O255" s="189">
        <v>24055.08</v>
      </c>
      <c r="P255" s="189">
        <v>52665.46</v>
      </c>
      <c r="Q255" s="189">
        <v>0</v>
      </c>
      <c r="R255" s="189">
        <v>33152.519999999997</v>
      </c>
      <c r="S255" s="189">
        <v>7342.66</v>
      </c>
      <c r="T255" s="189">
        <v>2265.6</v>
      </c>
      <c r="U255" s="189">
        <v>0</v>
      </c>
      <c r="V255" s="189">
        <v>53821.84</v>
      </c>
      <c r="W255" s="189">
        <v>0</v>
      </c>
      <c r="X255" s="189">
        <v>0</v>
      </c>
      <c r="Y255" s="189">
        <v>0</v>
      </c>
      <c r="Z255" s="189">
        <f t="shared" si="26"/>
        <v>3403.28</v>
      </c>
      <c r="AA255" s="189"/>
      <c r="AB255" s="189">
        <v>0</v>
      </c>
      <c r="AC255" s="189"/>
      <c r="AD255" s="189">
        <f t="shared" si="23"/>
        <v>4393.33</v>
      </c>
      <c r="AE255" s="189">
        <f t="shared" si="27"/>
        <v>15436.69</v>
      </c>
    </row>
    <row r="256" spans="1:31" x14ac:dyDescent="0.25">
      <c r="A256" s="174">
        <v>27878</v>
      </c>
      <c r="B256" s="176" t="s">
        <v>1091</v>
      </c>
      <c r="C256" s="177">
        <v>38</v>
      </c>
      <c r="E256" s="191">
        <f>VLOOKUP(A256,ПНР!$A$3:$G$284,7,0)</f>
        <v>3518.5</v>
      </c>
      <c r="F256" s="189">
        <f t="shared" si="22"/>
        <v>182737.87</v>
      </c>
      <c r="G256" s="189">
        <f t="shared" si="24"/>
        <v>419786.92</v>
      </c>
      <c r="H256" s="189">
        <v>25515.110000000004</v>
      </c>
      <c r="I256" s="189">
        <f t="shared" si="25"/>
        <v>29022.69</v>
      </c>
      <c r="J256" s="189">
        <v>0</v>
      </c>
      <c r="K256" s="189">
        <v>0</v>
      </c>
      <c r="L256" s="189">
        <v>0</v>
      </c>
      <c r="M256" s="189">
        <v>0</v>
      </c>
      <c r="N256" s="189">
        <v>0</v>
      </c>
      <c r="O256" s="189">
        <v>14777.7</v>
      </c>
      <c r="P256" s="189">
        <v>34487.56</v>
      </c>
      <c r="Q256" s="189">
        <v>0</v>
      </c>
      <c r="R256" s="189">
        <v>23012.239999999998</v>
      </c>
      <c r="S256" s="189">
        <v>5594.4</v>
      </c>
      <c r="T256" s="189">
        <v>1132.8</v>
      </c>
      <c r="U256" s="189">
        <v>0</v>
      </c>
      <c r="V256" s="189">
        <v>0</v>
      </c>
      <c r="W256" s="189">
        <v>0</v>
      </c>
      <c r="X256" s="189">
        <v>0</v>
      </c>
      <c r="Y256" s="189">
        <v>0</v>
      </c>
      <c r="Z256" s="189">
        <f t="shared" si="26"/>
        <v>2090.73</v>
      </c>
      <c r="AA256" s="189"/>
      <c r="AB256" s="189">
        <v>0</v>
      </c>
      <c r="AC256" s="189"/>
      <c r="AD256" s="189">
        <f t="shared" si="23"/>
        <v>2698.94</v>
      </c>
      <c r="AE256" s="189">
        <f t="shared" si="27"/>
        <v>9483.19</v>
      </c>
    </row>
    <row r="257" spans="1:31" x14ac:dyDescent="0.25">
      <c r="A257" s="174">
        <v>27879</v>
      </c>
      <c r="B257" s="176" t="s">
        <v>1091</v>
      </c>
      <c r="C257" s="177">
        <v>39</v>
      </c>
      <c r="E257" s="191">
        <f>VLOOKUP(A257,ПНР!$A$3:$G$284,7,0)</f>
        <v>5755</v>
      </c>
      <c r="F257" s="189">
        <f t="shared" si="22"/>
        <v>298893.40000000002</v>
      </c>
      <c r="G257" s="189">
        <f t="shared" si="24"/>
        <v>686620.36</v>
      </c>
      <c r="H257" s="189">
        <v>99314.99</v>
      </c>
      <c r="I257" s="189">
        <f t="shared" si="25"/>
        <v>47470.68</v>
      </c>
      <c r="J257" s="189">
        <v>8322.7100000000009</v>
      </c>
      <c r="K257" s="189">
        <v>0</v>
      </c>
      <c r="L257" s="189">
        <v>178700.40000000002</v>
      </c>
      <c r="M257" s="189">
        <v>0</v>
      </c>
      <c r="N257" s="189">
        <v>75142.73</v>
      </c>
      <c r="O257" s="189">
        <v>24171</v>
      </c>
      <c r="P257" s="189">
        <v>52709.42</v>
      </c>
      <c r="Q257" s="189">
        <v>86553.53</v>
      </c>
      <c r="R257" s="189">
        <v>33152.519999999997</v>
      </c>
      <c r="S257" s="189">
        <v>7342.66</v>
      </c>
      <c r="T257" s="189">
        <v>2265.6</v>
      </c>
      <c r="U257" s="189">
        <v>0</v>
      </c>
      <c r="V257" s="189">
        <v>53821.84</v>
      </c>
      <c r="W257" s="189">
        <v>0</v>
      </c>
      <c r="X257" s="189">
        <v>0</v>
      </c>
      <c r="Y257" s="189">
        <v>0</v>
      </c>
      <c r="Z257" s="189">
        <f t="shared" si="26"/>
        <v>3419.68</v>
      </c>
      <c r="AA257" s="189"/>
      <c r="AB257" s="189">
        <v>0</v>
      </c>
      <c r="AC257" s="189"/>
      <c r="AD257" s="189">
        <f t="shared" si="23"/>
        <v>4414.5</v>
      </c>
      <c r="AE257" s="189">
        <f t="shared" si="27"/>
        <v>15511.08</v>
      </c>
    </row>
    <row r="258" spans="1:31" x14ac:dyDescent="0.25">
      <c r="A258" s="174">
        <v>28248</v>
      </c>
      <c r="B258" s="176" t="s">
        <v>1094</v>
      </c>
      <c r="C258" s="177">
        <v>4</v>
      </c>
      <c r="E258" s="191">
        <f>VLOOKUP(A258,ПНР!$A$3:$G$284,7,0)</f>
        <v>2518.3999999999996</v>
      </c>
      <c r="F258" s="189">
        <f t="shared" si="22"/>
        <v>130796.38</v>
      </c>
      <c r="G258" s="189">
        <f t="shared" si="24"/>
        <v>300466.5</v>
      </c>
      <c r="H258" s="189">
        <v>70300.5</v>
      </c>
      <c r="I258" s="189">
        <f t="shared" si="25"/>
        <v>20773.27</v>
      </c>
      <c r="J258" s="189">
        <v>4181.08</v>
      </c>
      <c r="K258" s="189">
        <v>0</v>
      </c>
      <c r="L258" s="189">
        <v>43211.28</v>
      </c>
      <c r="M258" s="189">
        <v>0</v>
      </c>
      <c r="N258" s="189">
        <v>0</v>
      </c>
      <c r="O258" s="189">
        <v>10577.28</v>
      </c>
      <c r="P258" s="189">
        <v>26669.42</v>
      </c>
      <c r="Q258" s="189">
        <v>0</v>
      </c>
      <c r="R258" s="189">
        <v>20239.18</v>
      </c>
      <c r="S258" s="189">
        <v>4965.03</v>
      </c>
      <c r="T258" s="189">
        <v>0</v>
      </c>
      <c r="U258" s="189">
        <v>0</v>
      </c>
      <c r="V258" s="189">
        <v>0</v>
      </c>
      <c r="W258" s="189">
        <v>0</v>
      </c>
      <c r="X258" s="189">
        <v>0</v>
      </c>
      <c r="Y258" s="189">
        <v>0</v>
      </c>
      <c r="Z258" s="189">
        <f t="shared" si="26"/>
        <v>1496.46</v>
      </c>
      <c r="AA258" s="189"/>
      <c r="AB258" s="189">
        <v>0</v>
      </c>
      <c r="AC258" s="189"/>
      <c r="AD258" s="189">
        <f t="shared" si="23"/>
        <v>1931.79</v>
      </c>
      <c r="AE258" s="189">
        <f t="shared" si="27"/>
        <v>6787.68</v>
      </c>
    </row>
    <row r="259" spans="1:31" x14ac:dyDescent="0.25">
      <c r="A259" s="174">
        <v>68101</v>
      </c>
      <c r="B259" s="176" t="s">
        <v>1094</v>
      </c>
      <c r="C259" s="177">
        <v>6</v>
      </c>
      <c r="E259" s="191">
        <f>VLOOKUP(A259,ПНР!$A$3:$G$284,7,0)</f>
        <v>18891.100000000002</v>
      </c>
      <c r="F259" s="189">
        <f t="shared" si="22"/>
        <v>981133.82</v>
      </c>
      <c r="G259" s="189">
        <f t="shared" si="24"/>
        <v>2253868.63</v>
      </c>
      <c r="H259" s="189">
        <v>453701.20000000007</v>
      </c>
      <c r="I259" s="189">
        <f t="shared" si="25"/>
        <v>155825.09</v>
      </c>
      <c r="J259" s="189">
        <v>0</v>
      </c>
      <c r="K259" s="189">
        <v>0</v>
      </c>
      <c r="L259" s="189">
        <v>733525.41999999993</v>
      </c>
      <c r="M259" s="189">
        <v>40648.899999999994</v>
      </c>
      <c r="N259" s="189">
        <v>580709.63</v>
      </c>
      <c r="O259" s="189">
        <v>79342.62</v>
      </c>
      <c r="P259" s="189">
        <v>0</v>
      </c>
      <c r="Q259" s="189">
        <v>86553.53</v>
      </c>
      <c r="R259" s="189">
        <v>49563.229999999996</v>
      </c>
      <c r="S259" s="189">
        <v>22867.149999999998</v>
      </c>
      <c r="T259" s="189">
        <v>0</v>
      </c>
      <c r="U259" s="189">
        <v>0</v>
      </c>
      <c r="V259" s="189">
        <v>0</v>
      </c>
      <c r="W259" s="189">
        <v>0</v>
      </c>
      <c r="X259" s="189">
        <v>0</v>
      </c>
      <c r="Y259" s="189">
        <v>0</v>
      </c>
      <c r="Z259" s="189">
        <f t="shared" si="26"/>
        <v>11225.29</v>
      </c>
      <c r="AA259" s="189"/>
      <c r="AB259" s="189">
        <v>0</v>
      </c>
      <c r="AC259" s="189"/>
      <c r="AD259" s="189">
        <f t="shared" si="23"/>
        <v>14490.84</v>
      </c>
      <c r="AE259" s="189">
        <f t="shared" si="27"/>
        <v>50915.97</v>
      </c>
    </row>
    <row r="260" spans="1:31" x14ac:dyDescent="0.25">
      <c r="A260" s="174">
        <v>28253</v>
      </c>
      <c r="B260" s="176" t="s">
        <v>1094</v>
      </c>
      <c r="C260" s="177">
        <v>7</v>
      </c>
      <c r="D260" s="177">
        <v>1</v>
      </c>
      <c r="E260" s="191">
        <f>VLOOKUP(A260,ПНР!$A$3:$G$284,7,0)</f>
        <v>7248.4000000000033</v>
      </c>
      <c r="F260" s="189">
        <f t="shared" ref="F260:F283" si="28">ROUND(87403862.51/$E$3*E260,2)</f>
        <v>376455.07</v>
      </c>
      <c r="G260" s="189">
        <f t="shared" si="24"/>
        <v>864795.66</v>
      </c>
      <c r="H260" s="189">
        <v>90596.63</v>
      </c>
      <c r="I260" s="189">
        <f t="shared" si="25"/>
        <v>59789.14</v>
      </c>
      <c r="J260" s="189">
        <v>16834.740000000002</v>
      </c>
      <c r="K260" s="189">
        <v>0</v>
      </c>
      <c r="L260" s="189">
        <v>172568.12</v>
      </c>
      <c r="M260" s="189">
        <v>17844.47</v>
      </c>
      <c r="N260" s="189">
        <v>0</v>
      </c>
      <c r="O260" s="189">
        <v>30443.279999999999</v>
      </c>
      <c r="P260" s="189">
        <v>0</v>
      </c>
      <c r="Q260" s="189">
        <v>0</v>
      </c>
      <c r="R260" s="189">
        <v>20512.34</v>
      </c>
      <c r="S260" s="189">
        <v>10069.93</v>
      </c>
      <c r="T260" s="189">
        <v>0</v>
      </c>
      <c r="U260" s="189">
        <v>0</v>
      </c>
      <c r="V260" s="189">
        <v>0</v>
      </c>
      <c r="W260" s="189">
        <v>0</v>
      </c>
      <c r="X260" s="189">
        <v>0</v>
      </c>
      <c r="Y260" s="189">
        <v>0</v>
      </c>
      <c r="Z260" s="189">
        <f t="shared" si="26"/>
        <v>4307.08</v>
      </c>
      <c r="AA260" s="189"/>
      <c r="AB260" s="189">
        <v>0</v>
      </c>
      <c r="AC260" s="189"/>
      <c r="AD260" s="189">
        <f t="shared" ref="AD260:AD283" si="29">ROUND(1290909.83/$E$3*E260,2)</f>
        <v>5560.05</v>
      </c>
      <c r="AE260" s="189">
        <f t="shared" si="27"/>
        <v>19536.150000000001</v>
      </c>
    </row>
    <row r="261" spans="1:31" x14ac:dyDescent="0.25">
      <c r="A261" s="174">
        <v>28254</v>
      </c>
      <c r="B261" s="176" t="s">
        <v>1094</v>
      </c>
      <c r="C261" s="177">
        <v>7</v>
      </c>
      <c r="D261" s="177">
        <v>2</v>
      </c>
      <c r="E261" s="191">
        <f>VLOOKUP(A261,ПНР!$A$3:$G$284,7,0)</f>
        <v>8274.2000000000044</v>
      </c>
      <c r="F261" s="189">
        <f t="shared" si="28"/>
        <v>429731.33</v>
      </c>
      <c r="G261" s="189">
        <f t="shared" ref="G261:G283" si="30">ROUND(200784867.35/$E$3*E261,2)</f>
        <v>987182.31</v>
      </c>
      <c r="H261" s="189">
        <v>117859.39</v>
      </c>
      <c r="I261" s="189">
        <f t="shared" ref="I261:I283" si="31">ROUND(13881607.49/$E$3*E261,2)</f>
        <v>68250.55</v>
      </c>
      <c r="J261" s="189">
        <v>15817.08</v>
      </c>
      <c r="K261" s="189">
        <v>0</v>
      </c>
      <c r="L261" s="189">
        <v>280726.08</v>
      </c>
      <c r="M261" s="189">
        <v>15849.11</v>
      </c>
      <c r="N261" s="189">
        <v>204749.21</v>
      </c>
      <c r="O261" s="189">
        <v>34751.64</v>
      </c>
      <c r="P261" s="189">
        <v>0</v>
      </c>
      <c r="Q261" s="189">
        <v>86553.53</v>
      </c>
      <c r="R261" s="189">
        <v>18004.18</v>
      </c>
      <c r="S261" s="189">
        <v>8951.0499999999993</v>
      </c>
      <c r="T261" s="189">
        <v>0</v>
      </c>
      <c r="U261" s="189">
        <v>0</v>
      </c>
      <c r="V261" s="189">
        <v>55777.289999999994</v>
      </c>
      <c r="W261" s="189">
        <v>0</v>
      </c>
      <c r="X261" s="189">
        <v>0</v>
      </c>
      <c r="Y261" s="189">
        <v>0</v>
      </c>
      <c r="Z261" s="189">
        <f t="shared" si="26"/>
        <v>4916.62</v>
      </c>
      <c r="AA261" s="189"/>
      <c r="AB261" s="189">
        <v>0</v>
      </c>
      <c r="AC261" s="189"/>
      <c r="AD261" s="189">
        <f t="shared" si="29"/>
        <v>6346.91</v>
      </c>
      <c r="AE261" s="189">
        <f t="shared" si="27"/>
        <v>22300.92</v>
      </c>
    </row>
    <row r="262" spans="1:31" x14ac:dyDescent="0.25">
      <c r="A262" s="174">
        <v>68084</v>
      </c>
      <c r="B262" s="176" t="s">
        <v>1094</v>
      </c>
      <c r="C262" s="177">
        <v>8</v>
      </c>
      <c r="D262" s="177">
        <v>1</v>
      </c>
      <c r="E262" s="191">
        <f>VLOOKUP(A262,ПНР!$A$3:$G$284,7,0)</f>
        <v>22848.6</v>
      </c>
      <c r="F262" s="189">
        <f t="shared" si="28"/>
        <v>1186671.72</v>
      </c>
      <c r="G262" s="189">
        <f t="shared" si="30"/>
        <v>2726031.98</v>
      </c>
      <c r="H262" s="189">
        <v>501110.31000000006</v>
      </c>
      <c r="I262" s="189">
        <f t="shared" si="31"/>
        <v>188468.91</v>
      </c>
      <c r="J262" s="189">
        <v>0</v>
      </c>
      <c r="K262" s="189">
        <v>0</v>
      </c>
      <c r="L262" s="189">
        <v>894555.36</v>
      </c>
      <c r="M262" s="189">
        <v>47768</v>
      </c>
      <c r="N262" s="189">
        <v>696851.64</v>
      </c>
      <c r="O262" s="189">
        <v>95964.12</v>
      </c>
      <c r="P262" s="189">
        <v>0</v>
      </c>
      <c r="Q262" s="189">
        <v>86553.53</v>
      </c>
      <c r="R262" s="189">
        <v>59475.87</v>
      </c>
      <c r="S262" s="189">
        <v>26923.1</v>
      </c>
      <c r="T262" s="189">
        <v>0</v>
      </c>
      <c r="U262" s="189">
        <v>0</v>
      </c>
      <c r="V262" s="189">
        <v>0</v>
      </c>
      <c r="W262" s="189">
        <v>0</v>
      </c>
      <c r="X262" s="189">
        <v>0</v>
      </c>
      <c r="Y262" s="189">
        <v>0</v>
      </c>
      <c r="Z262" s="189">
        <f t="shared" si="26"/>
        <v>13576.88</v>
      </c>
      <c r="AA262" s="189"/>
      <c r="AB262" s="189">
        <v>0</v>
      </c>
      <c r="AC262" s="189"/>
      <c r="AD262" s="189">
        <f t="shared" si="29"/>
        <v>17526.53</v>
      </c>
      <c r="AE262" s="189">
        <f t="shared" si="27"/>
        <v>61582.37</v>
      </c>
    </row>
    <row r="263" spans="1:31" x14ac:dyDescent="0.25">
      <c r="A263" s="174">
        <v>28259</v>
      </c>
      <c r="B263" s="176" t="s">
        <v>1094</v>
      </c>
      <c r="C263" s="177">
        <v>9</v>
      </c>
      <c r="E263" s="191">
        <f>VLOOKUP(A263,ПНР!$A$3:$G$284,7,0)</f>
        <v>7182.7</v>
      </c>
      <c r="F263" s="189">
        <f t="shared" si="28"/>
        <v>373042.86</v>
      </c>
      <c r="G263" s="189">
        <f t="shared" si="30"/>
        <v>856957.1</v>
      </c>
      <c r="H263" s="189">
        <v>80190.489999999991</v>
      </c>
      <c r="I263" s="189">
        <f t="shared" si="31"/>
        <v>59247.199999999997</v>
      </c>
      <c r="J263" s="189">
        <v>16834.740000000002</v>
      </c>
      <c r="K263" s="189">
        <v>0</v>
      </c>
      <c r="L263" s="189">
        <v>166197.12</v>
      </c>
      <c r="M263" s="189">
        <v>17844.47</v>
      </c>
      <c r="N263" s="189">
        <v>0</v>
      </c>
      <c r="O263" s="189">
        <v>30167.34</v>
      </c>
      <c r="P263" s="189">
        <v>0</v>
      </c>
      <c r="Q263" s="189">
        <v>0</v>
      </c>
      <c r="R263" s="189">
        <v>20512.34</v>
      </c>
      <c r="S263" s="189">
        <v>10069.93</v>
      </c>
      <c r="T263" s="189">
        <v>0</v>
      </c>
      <c r="U263" s="189">
        <v>0</v>
      </c>
      <c r="V263" s="189">
        <v>0</v>
      </c>
      <c r="W263" s="189">
        <v>0</v>
      </c>
      <c r="X263" s="189">
        <v>0</v>
      </c>
      <c r="Y263" s="189">
        <v>0</v>
      </c>
      <c r="Z263" s="189">
        <f t="shared" si="26"/>
        <v>4268.04</v>
      </c>
      <c r="AA263" s="189"/>
      <c r="AB263" s="189">
        <v>0</v>
      </c>
      <c r="AC263" s="189"/>
      <c r="AD263" s="189">
        <f t="shared" si="29"/>
        <v>5509.65</v>
      </c>
      <c r="AE263" s="189">
        <f t="shared" si="27"/>
        <v>19359.07</v>
      </c>
    </row>
    <row r="264" spans="1:31" x14ac:dyDescent="0.25">
      <c r="A264" s="174">
        <v>28260</v>
      </c>
      <c r="B264" s="176" t="s">
        <v>1094</v>
      </c>
      <c r="C264" s="177">
        <v>11</v>
      </c>
      <c r="D264" s="177">
        <v>1</v>
      </c>
      <c r="E264" s="191">
        <f>VLOOKUP(A264,ПНР!$A$3:$G$284,7,0)</f>
        <v>7239.9</v>
      </c>
      <c r="F264" s="189">
        <f t="shared" si="28"/>
        <v>376013.61</v>
      </c>
      <c r="G264" s="189">
        <f t="shared" si="30"/>
        <v>863781.54</v>
      </c>
      <c r="H264" s="189">
        <v>57959.3</v>
      </c>
      <c r="I264" s="189">
        <f t="shared" si="31"/>
        <v>59719.02</v>
      </c>
      <c r="J264" s="189">
        <v>17000.399999999998</v>
      </c>
      <c r="K264" s="189">
        <v>0</v>
      </c>
      <c r="L264" s="189">
        <v>216056.16</v>
      </c>
      <c r="M264" s="189">
        <v>17844.47</v>
      </c>
      <c r="N264" s="189">
        <v>0</v>
      </c>
      <c r="O264" s="189">
        <v>30407.58</v>
      </c>
      <c r="P264" s="189">
        <v>0</v>
      </c>
      <c r="Q264" s="189">
        <v>0</v>
      </c>
      <c r="R264" s="189">
        <v>20735.849999999999</v>
      </c>
      <c r="S264" s="189">
        <v>10069.94</v>
      </c>
      <c r="T264" s="189">
        <v>0</v>
      </c>
      <c r="U264" s="189">
        <v>0</v>
      </c>
      <c r="V264" s="189">
        <v>0</v>
      </c>
      <c r="W264" s="189">
        <v>0</v>
      </c>
      <c r="X264" s="189">
        <v>0</v>
      </c>
      <c r="Y264" s="189">
        <v>0</v>
      </c>
      <c r="Z264" s="189">
        <f t="shared" ref="Z264:Z283" si="32">ROUND(1000000/$E$3*E264,2)</f>
        <v>4302.03</v>
      </c>
      <c r="AA264" s="189"/>
      <c r="AB264" s="189">
        <v>0</v>
      </c>
      <c r="AC264" s="189"/>
      <c r="AD264" s="189">
        <f t="shared" si="29"/>
        <v>5553.53</v>
      </c>
      <c r="AE264" s="189">
        <f t="shared" ref="AE264:AE283" si="33">ROUND(4535826.11/$E$3*E264,2)</f>
        <v>19513.240000000002</v>
      </c>
    </row>
    <row r="265" spans="1:31" x14ac:dyDescent="0.25">
      <c r="A265" s="174">
        <v>28262</v>
      </c>
      <c r="B265" s="176" t="s">
        <v>1094</v>
      </c>
      <c r="C265" s="177">
        <v>12</v>
      </c>
      <c r="D265" s="177">
        <v>1</v>
      </c>
      <c r="E265" s="191">
        <f>VLOOKUP(A265,ПНР!$A$3:$G$284,7,0)</f>
        <v>3507</v>
      </c>
      <c r="F265" s="189">
        <f t="shared" si="28"/>
        <v>182140.6</v>
      </c>
      <c r="G265" s="189">
        <f t="shared" si="30"/>
        <v>418414.88</v>
      </c>
      <c r="H265" s="189">
        <v>74697.17</v>
      </c>
      <c r="I265" s="189">
        <f t="shared" si="31"/>
        <v>28927.83</v>
      </c>
      <c r="J265" s="189">
        <v>0</v>
      </c>
      <c r="K265" s="189">
        <v>0</v>
      </c>
      <c r="L265" s="189">
        <v>0</v>
      </c>
      <c r="M265" s="189">
        <v>0</v>
      </c>
      <c r="N265" s="189">
        <v>0</v>
      </c>
      <c r="O265" s="189">
        <v>14729.4</v>
      </c>
      <c r="P265" s="189">
        <v>34560.43</v>
      </c>
      <c r="Q265" s="189">
        <v>0</v>
      </c>
      <c r="R265" s="189">
        <v>22846.68</v>
      </c>
      <c r="S265" s="189">
        <v>5594.4</v>
      </c>
      <c r="T265" s="189">
        <v>0</v>
      </c>
      <c r="U265" s="189">
        <v>0</v>
      </c>
      <c r="V265" s="189">
        <v>0</v>
      </c>
      <c r="W265" s="189">
        <v>0</v>
      </c>
      <c r="X265" s="189">
        <v>0</v>
      </c>
      <c r="Y265" s="189">
        <v>0</v>
      </c>
      <c r="Z265" s="189">
        <f t="shared" si="32"/>
        <v>2083.9</v>
      </c>
      <c r="AA265" s="189"/>
      <c r="AB265" s="189">
        <v>0</v>
      </c>
      <c r="AC265" s="189"/>
      <c r="AD265" s="189">
        <f t="shared" si="29"/>
        <v>2690.12</v>
      </c>
      <c r="AE265" s="189">
        <f t="shared" si="33"/>
        <v>9452.19</v>
      </c>
    </row>
    <row r="266" spans="1:31" x14ac:dyDescent="0.25">
      <c r="A266" s="174">
        <v>28263</v>
      </c>
      <c r="B266" s="176" t="s">
        <v>1094</v>
      </c>
      <c r="C266" s="177">
        <v>12</v>
      </c>
      <c r="D266" s="177">
        <v>2</v>
      </c>
      <c r="E266" s="191">
        <f>VLOOKUP(A266,ПНР!$A$3:$G$284,7,0)</f>
        <v>3529.9</v>
      </c>
      <c r="F266" s="189">
        <f t="shared" si="28"/>
        <v>183329.94</v>
      </c>
      <c r="G266" s="189">
        <f t="shared" si="30"/>
        <v>421147.04</v>
      </c>
      <c r="H266" s="189">
        <v>74067.919999999984</v>
      </c>
      <c r="I266" s="189">
        <f t="shared" si="31"/>
        <v>29116.73</v>
      </c>
      <c r="J266" s="189">
        <v>0</v>
      </c>
      <c r="K266" s="189">
        <v>0</v>
      </c>
      <c r="L266" s="189">
        <v>0</v>
      </c>
      <c r="M266" s="189">
        <v>0</v>
      </c>
      <c r="N266" s="189">
        <v>0</v>
      </c>
      <c r="O266" s="189">
        <v>14825.58</v>
      </c>
      <c r="P266" s="189">
        <v>34709.050000000003</v>
      </c>
      <c r="Q266" s="189">
        <v>0</v>
      </c>
      <c r="R266" s="189">
        <v>22846.68</v>
      </c>
      <c r="S266" s="189">
        <v>5594.4</v>
      </c>
      <c r="T266" s="189">
        <v>0</v>
      </c>
      <c r="U266" s="189">
        <v>0</v>
      </c>
      <c r="V266" s="189">
        <v>0</v>
      </c>
      <c r="W266" s="189">
        <v>0</v>
      </c>
      <c r="X266" s="189">
        <v>0</v>
      </c>
      <c r="Y266" s="189">
        <v>0</v>
      </c>
      <c r="Z266" s="189">
        <f t="shared" si="32"/>
        <v>2097.5</v>
      </c>
      <c r="AA266" s="189"/>
      <c r="AB266" s="189">
        <v>0</v>
      </c>
      <c r="AC266" s="189"/>
      <c r="AD266" s="189">
        <f t="shared" si="29"/>
        <v>2707.69</v>
      </c>
      <c r="AE266" s="189">
        <f t="shared" si="33"/>
        <v>9513.91</v>
      </c>
    </row>
    <row r="267" spans="1:31" x14ac:dyDescent="0.25">
      <c r="A267" s="174">
        <v>28264</v>
      </c>
      <c r="B267" s="176" t="s">
        <v>1094</v>
      </c>
      <c r="C267" s="177">
        <v>12</v>
      </c>
      <c r="D267" s="177">
        <v>3</v>
      </c>
      <c r="E267" s="191">
        <f>VLOOKUP(A267,ПНР!$A$3:$G$284,7,0)</f>
        <v>3534.8</v>
      </c>
      <c r="F267" s="189">
        <f t="shared" si="28"/>
        <v>183584.43</v>
      </c>
      <c r="G267" s="189">
        <f t="shared" si="30"/>
        <v>421731.65</v>
      </c>
      <c r="H267" s="189">
        <v>23378.34</v>
      </c>
      <c r="I267" s="189">
        <f t="shared" si="31"/>
        <v>29157.14</v>
      </c>
      <c r="J267" s="189">
        <v>0</v>
      </c>
      <c r="K267" s="189">
        <v>0</v>
      </c>
      <c r="L267" s="189">
        <v>0</v>
      </c>
      <c r="M267" s="189">
        <v>0</v>
      </c>
      <c r="N267" s="189">
        <v>0</v>
      </c>
      <c r="O267" s="189">
        <v>14846.16</v>
      </c>
      <c r="P267" s="189">
        <v>34740.85</v>
      </c>
      <c r="Q267" s="189">
        <v>0</v>
      </c>
      <c r="R267" s="189">
        <v>22846.68</v>
      </c>
      <c r="S267" s="189">
        <v>5594.4</v>
      </c>
      <c r="T267" s="189">
        <v>0</v>
      </c>
      <c r="U267" s="189">
        <v>0</v>
      </c>
      <c r="V267" s="189">
        <v>0</v>
      </c>
      <c r="W267" s="189">
        <v>0</v>
      </c>
      <c r="X267" s="189">
        <v>0</v>
      </c>
      <c r="Y267" s="189">
        <v>0</v>
      </c>
      <c r="Z267" s="189">
        <f t="shared" si="32"/>
        <v>2100.42</v>
      </c>
      <c r="AA267" s="189"/>
      <c r="AB267" s="189">
        <v>0</v>
      </c>
      <c r="AC267" s="189"/>
      <c r="AD267" s="189">
        <f t="shared" si="29"/>
        <v>2711.45</v>
      </c>
      <c r="AE267" s="189">
        <f t="shared" si="33"/>
        <v>9527.1200000000008</v>
      </c>
    </row>
    <row r="268" spans="1:31" x14ac:dyDescent="0.25">
      <c r="A268" s="174">
        <v>28265</v>
      </c>
      <c r="B268" s="176" t="s">
        <v>1094</v>
      </c>
      <c r="C268" s="177">
        <v>12</v>
      </c>
      <c r="D268" s="177">
        <v>4</v>
      </c>
      <c r="E268" s="191">
        <f>VLOOKUP(A268,ПНР!$A$3:$G$284,7,0)</f>
        <v>3510.6</v>
      </c>
      <c r="F268" s="189">
        <f t="shared" si="28"/>
        <v>182327.57</v>
      </c>
      <c r="G268" s="189">
        <f t="shared" si="30"/>
        <v>418844.39</v>
      </c>
      <c r="H268" s="189">
        <v>34314.11</v>
      </c>
      <c r="I268" s="189">
        <f t="shared" si="31"/>
        <v>28957.53</v>
      </c>
      <c r="J268" s="189">
        <v>0</v>
      </c>
      <c r="K268" s="189">
        <v>0</v>
      </c>
      <c r="L268" s="189">
        <v>0</v>
      </c>
      <c r="M268" s="189">
        <v>0</v>
      </c>
      <c r="N268" s="189">
        <v>0</v>
      </c>
      <c r="O268" s="189">
        <v>14744.52</v>
      </c>
      <c r="P268" s="189">
        <v>34583.79</v>
      </c>
      <c r="Q268" s="189">
        <v>0</v>
      </c>
      <c r="R268" s="189">
        <v>23012.239999999998</v>
      </c>
      <c r="S268" s="189">
        <v>5594.4</v>
      </c>
      <c r="T268" s="189">
        <v>0</v>
      </c>
      <c r="U268" s="189">
        <v>0</v>
      </c>
      <c r="V268" s="189">
        <v>0</v>
      </c>
      <c r="W268" s="189">
        <v>0</v>
      </c>
      <c r="X268" s="189">
        <v>0</v>
      </c>
      <c r="Y268" s="189">
        <v>0</v>
      </c>
      <c r="Z268" s="189">
        <f t="shared" si="32"/>
        <v>2086.04</v>
      </c>
      <c r="AA268" s="189"/>
      <c r="AB268" s="189">
        <v>0</v>
      </c>
      <c r="AC268" s="189"/>
      <c r="AD268" s="189">
        <f t="shared" si="29"/>
        <v>2692.88</v>
      </c>
      <c r="AE268" s="189">
        <f t="shared" si="33"/>
        <v>9461.89</v>
      </c>
    </row>
    <row r="269" spans="1:31" x14ac:dyDescent="0.25">
      <c r="A269" s="174">
        <v>28266</v>
      </c>
      <c r="B269" s="176" t="s">
        <v>1094</v>
      </c>
      <c r="C269" s="177">
        <v>12</v>
      </c>
      <c r="D269" s="177">
        <v>5</v>
      </c>
      <c r="E269" s="191">
        <f>VLOOKUP(A269,ПНР!$A$3:$G$284,7,0)</f>
        <v>5238.3999999999987</v>
      </c>
      <c r="F269" s="189">
        <f t="shared" si="28"/>
        <v>272063.11</v>
      </c>
      <c r="G269" s="189">
        <f t="shared" si="30"/>
        <v>624985.59999999998</v>
      </c>
      <c r="H269" s="189">
        <v>151529.94</v>
      </c>
      <c r="I269" s="189">
        <f t="shared" si="31"/>
        <v>43209.46</v>
      </c>
      <c r="J269" s="189">
        <v>7908.5399999999991</v>
      </c>
      <c r="K269" s="189">
        <v>0</v>
      </c>
      <c r="L269" s="189">
        <v>131106.23999999999</v>
      </c>
      <c r="M269" s="189">
        <v>13746.81</v>
      </c>
      <c r="N269" s="189">
        <v>106834.57</v>
      </c>
      <c r="O269" s="189">
        <v>22001.279999999999</v>
      </c>
      <c r="P269" s="189">
        <v>0</v>
      </c>
      <c r="Q269" s="189">
        <v>0</v>
      </c>
      <c r="R269" s="189">
        <v>15707.089999999998</v>
      </c>
      <c r="S269" s="189">
        <v>7762.24</v>
      </c>
      <c r="T269" s="189">
        <v>0</v>
      </c>
      <c r="U269" s="189">
        <v>0</v>
      </c>
      <c r="V269" s="189">
        <v>40132.729999999996</v>
      </c>
      <c r="W269" s="189">
        <v>0</v>
      </c>
      <c r="X269" s="189">
        <v>0</v>
      </c>
      <c r="Y269" s="189">
        <v>0</v>
      </c>
      <c r="Z269" s="189">
        <f t="shared" si="32"/>
        <v>3112.71</v>
      </c>
      <c r="AA269" s="189"/>
      <c r="AB269" s="189">
        <v>0</v>
      </c>
      <c r="AC269" s="189"/>
      <c r="AD269" s="189">
        <f t="shared" si="29"/>
        <v>4018.23</v>
      </c>
      <c r="AE269" s="189">
        <f t="shared" si="33"/>
        <v>14118.72</v>
      </c>
    </row>
    <row r="270" spans="1:31" x14ac:dyDescent="0.25">
      <c r="A270" s="174">
        <v>70083</v>
      </c>
      <c r="B270" s="176" t="s">
        <v>1094</v>
      </c>
      <c r="C270" s="177">
        <v>12</v>
      </c>
      <c r="D270" s="177">
        <v>6</v>
      </c>
      <c r="E270" s="191">
        <f>VLOOKUP(A270,ПНР!$A$3:$G$284,7,0)</f>
        <v>7406.9999999999973</v>
      </c>
      <c r="F270" s="189">
        <f t="shared" si="28"/>
        <v>384692.17</v>
      </c>
      <c r="G270" s="189">
        <f t="shared" si="30"/>
        <v>883717.99</v>
      </c>
      <c r="H270" s="189">
        <v>134649.04</v>
      </c>
      <c r="I270" s="189">
        <f t="shared" si="31"/>
        <v>61097.36</v>
      </c>
      <c r="J270" s="189">
        <v>17887.89</v>
      </c>
      <c r="K270" s="189">
        <v>0</v>
      </c>
      <c r="L270" s="189">
        <v>307929.92</v>
      </c>
      <c r="M270" s="189">
        <v>16768.29</v>
      </c>
      <c r="N270" s="189">
        <v>232283.92</v>
      </c>
      <c r="O270" s="189">
        <v>31109.4</v>
      </c>
      <c r="P270" s="189">
        <v>0</v>
      </c>
      <c r="Q270" s="189">
        <v>86553.53</v>
      </c>
      <c r="R270" s="189">
        <v>20317.82</v>
      </c>
      <c r="S270" s="189">
        <v>9440.56</v>
      </c>
      <c r="T270" s="189">
        <v>0</v>
      </c>
      <c r="U270" s="189">
        <v>0</v>
      </c>
      <c r="V270" s="189">
        <v>0</v>
      </c>
      <c r="W270" s="189">
        <v>0</v>
      </c>
      <c r="X270" s="189">
        <v>0</v>
      </c>
      <c r="Y270" s="189">
        <v>0</v>
      </c>
      <c r="Z270" s="189">
        <f t="shared" si="32"/>
        <v>4401.32</v>
      </c>
      <c r="AA270" s="189"/>
      <c r="AB270" s="189">
        <v>0</v>
      </c>
      <c r="AC270" s="189"/>
      <c r="AD270" s="189">
        <f t="shared" si="29"/>
        <v>5681.7</v>
      </c>
      <c r="AE270" s="189">
        <f t="shared" si="33"/>
        <v>19963.61</v>
      </c>
    </row>
    <row r="271" spans="1:31" x14ac:dyDescent="0.25">
      <c r="A271" s="174">
        <v>61051</v>
      </c>
      <c r="B271" s="176" t="s">
        <v>1094</v>
      </c>
      <c r="C271" s="177">
        <v>14</v>
      </c>
      <c r="E271" s="191">
        <f>VLOOKUP(A271,ПНР!$A$3:$G$284,7,0)</f>
        <v>5109.8</v>
      </c>
      <c r="F271" s="189">
        <f t="shared" si="28"/>
        <v>265384.09999999998</v>
      </c>
      <c r="G271" s="189">
        <f t="shared" si="30"/>
        <v>609642.53</v>
      </c>
      <c r="H271" s="189">
        <v>109185.71999999999</v>
      </c>
      <c r="I271" s="189">
        <f t="shared" si="31"/>
        <v>42148.69</v>
      </c>
      <c r="J271" s="189">
        <v>7908.5399999999991</v>
      </c>
      <c r="K271" s="189">
        <v>0</v>
      </c>
      <c r="L271" s="189">
        <v>151124.03999999998</v>
      </c>
      <c r="M271" s="189">
        <v>12670.64</v>
      </c>
      <c r="N271" s="189">
        <v>106834.57</v>
      </c>
      <c r="O271" s="189">
        <v>21461.16</v>
      </c>
      <c r="P271" s="189">
        <v>0</v>
      </c>
      <c r="Q271" s="189">
        <v>0</v>
      </c>
      <c r="R271" s="189">
        <v>13472.09</v>
      </c>
      <c r="S271" s="189">
        <v>7132.87</v>
      </c>
      <c r="T271" s="189">
        <v>0</v>
      </c>
      <c r="U271" s="189">
        <v>0</v>
      </c>
      <c r="V271" s="189">
        <v>53821.84</v>
      </c>
      <c r="W271" s="189">
        <v>0</v>
      </c>
      <c r="X271" s="189">
        <v>0</v>
      </c>
      <c r="Y271" s="189">
        <v>0</v>
      </c>
      <c r="Z271" s="189">
        <f t="shared" si="32"/>
        <v>3036.3</v>
      </c>
      <c r="AA271" s="189"/>
      <c r="AB271" s="189">
        <v>0</v>
      </c>
      <c r="AC271" s="189"/>
      <c r="AD271" s="189">
        <f t="shared" si="29"/>
        <v>3919.59</v>
      </c>
      <c r="AE271" s="189">
        <f t="shared" si="33"/>
        <v>13772.12</v>
      </c>
    </row>
    <row r="272" spans="1:31" x14ac:dyDescent="0.25">
      <c r="A272" s="174">
        <v>28268</v>
      </c>
      <c r="B272" s="176" t="s">
        <v>1094</v>
      </c>
      <c r="C272" s="177">
        <v>15</v>
      </c>
      <c r="D272" s="177">
        <v>2</v>
      </c>
      <c r="E272" s="191">
        <f>VLOOKUP(A272,ПНР!$A$3:$G$284,7,0)</f>
        <v>7284.9</v>
      </c>
      <c r="F272" s="189">
        <f t="shared" si="28"/>
        <v>378350.74</v>
      </c>
      <c r="G272" s="189">
        <f t="shared" si="30"/>
        <v>869150.42</v>
      </c>
      <c r="H272" s="189">
        <v>80276.040000000008</v>
      </c>
      <c r="I272" s="189">
        <f t="shared" si="31"/>
        <v>60090.21</v>
      </c>
      <c r="J272" s="189">
        <v>17276.510000000002</v>
      </c>
      <c r="K272" s="189">
        <v>0</v>
      </c>
      <c r="L272" s="189">
        <v>218036.6</v>
      </c>
      <c r="M272" s="189">
        <v>17844.480000000003</v>
      </c>
      <c r="N272" s="189">
        <v>0</v>
      </c>
      <c r="O272" s="189">
        <v>30596.58</v>
      </c>
      <c r="P272" s="189">
        <v>0</v>
      </c>
      <c r="Q272" s="189">
        <v>0</v>
      </c>
      <c r="R272" s="189">
        <v>20860.009999999998</v>
      </c>
      <c r="S272" s="189">
        <v>10069.94</v>
      </c>
      <c r="T272" s="189">
        <v>0</v>
      </c>
      <c r="U272" s="189">
        <v>0</v>
      </c>
      <c r="V272" s="189">
        <v>0</v>
      </c>
      <c r="W272" s="189">
        <v>0</v>
      </c>
      <c r="X272" s="189">
        <v>0</v>
      </c>
      <c r="Y272" s="189">
        <v>0</v>
      </c>
      <c r="Z272" s="189">
        <f t="shared" si="32"/>
        <v>4328.76</v>
      </c>
      <c r="AA272" s="189"/>
      <c r="AB272" s="189">
        <v>0</v>
      </c>
      <c r="AC272" s="189"/>
      <c r="AD272" s="189">
        <f t="shared" si="29"/>
        <v>5588.04</v>
      </c>
      <c r="AE272" s="189">
        <f t="shared" si="33"/>
        <v>19634.52</v>
      </c>
    </row>
    <row r="273" spans="1:31" x14ac:dyDescent="0.25">
      <c r="A273" s="174">
        <v>28269</v>
      </c>
      <c r="B273" s="176" t="s">
        <v>1094</v>
      </c>
      <c r="C273" s="177">
        <v>15</v>
      </c>
      <c r="D273" s="177">
        <v>3</v>
      </c>
      <c r="E273" s="191">
        <f>VLOOKUP(A273,ПНР!$A$3:$G$284,7,0)</f>
        <v>7301.7</v>
      </c>
      <c r="F273" s="189">
        <f t="shared" si="28"/>
        <v>379223.27</v>
      </c>
      <c r="G273" s="189">
        <f t="shared" si="30"/>
        <v>871154.81</v>
      </c>
      <c r="H273" s="189">
        <v>64439.040000000001</v>
      </c>
      <c r="I273" s="189">
        <f t="shared" si="31"/>
        <v>60228.79</v>
      </c>
      <c r="J273" s="189">
        <v>16724.28</v>
      </c>
      <c r="K273" s="189">
        <v>0</v>
      </c>
      <c r="L273" s="189">
        <v>216056.16</v>
      </c>
      <c r="M273" s="189">
        <v>17844.47</v>
      </c>
      <c r="N273" s="189">
        <v>0</v>
      </c>
      <c r="O273" s="189">
        <v>30667.14</v>
      </c>
      <c r="P273" s="189">
        <v>0</v>
      </c>
      <c r="Q273" s="189">
        <v>0</v>
      </c>
      <c r="R273" s="189">
        <v>20115.010000000002</v>
      </c>
      <c r="S273" s="189">
        <v>10069.94</v>
      </c>
      <c r="T273" s="189">
        <v>0</v>
      </c>
      <c r="U273" s="189">
        <v>0</v>
      </c>
      <c r="V273" s="189">
        <v>0</v>
      </c>
      <c r="W273" s="189">
        <v>0</v>
      </c>
      <c r="X273" s="189">
        <v>0</v>
      </c>
      <c r="Y273" s="189">
        <v>0</v>
      </c>
      <c r="Z273" s="189">
        <f t="shared" si="32"/>
        <v>4338.75</v>
      </c>
      <c r="AA273" s="189"/>
      <c r="AB273" s="189">
        <v>0</v>
      </c>
      <c r="AC273" s="189"/>
      <c r="AD273" s="189">
        <f t="shared" si="29"/>
        <v>5600.93</v>
      </c>
      <c r="AE273" s="189">
        <f t="shared" si="33"/>
        <v>19679.8</v>
      </c>
    </row>
    <row r="274" spans="1:31" x14ac:dyDescent="0.25">
      <c r="A274" s="174">
        <v>70246</v>
      </c>
      <c r="B274" s="176" t="s">
        <v>1094</v>
      </c>
      <c r="C274" s="177">
        <v>16</v>
      </c>
      <c r="D274" s="177">
        <v>1</v>
      </c>
      <c r="E274" s="191">
        <f>VLOOKUP(A274,ПНР!$A$3:$G$284,7,0)</f>
        <v>11226.6</v>
      </c>
      <c r="F274" s="189">
        <f t="shared" si="28"/>
        <v>583068.05000000005</v>
      </c>
      <c r="G274" s="189">
        <f t="shared" si="30"/>
        <v>1339428.7</v>
      </c>
      <c r="H274" s="189">
        <v>217537.3</v>
      </c>
      <c r="I274" s="189">
        <f t="shared" si="31"/>
        <v>92603.71</v>
      </c>
      <c r="J274" s="189">
        <v>26920.59</v>
      </c>
      <c r="K274" s="189">
        <v>0</v>
      </c>
      <c r="L274" s="189">
        <v>456048</v>
      </c>
      <c r="M274" s="189">
        <v>24044.42</v>
      </c>
      <c r="N274" s="189">
        <v>348425.82</v>
      </c>
      <c r="O274" s="189">
        <v>47151.72</v>
      </c>
      <c r="P274" s="189">
        <v>0</v>
      </c>
      <c r="Q274" s="189">
        <v>0</v>
      </c>
      <c r="R274" s="189">
        <v>30582.27</v>
      </c>
      <c r="S274" s="189">
        <v>13566.45</v>
      </c>
      <c r="T274" s="189">
        <v>0</v>
      </c>
      <c r="U274" s="189">
        <v>0</v>
      </c>
      <c r="V274" s="189">
        <v>0</v>
      </c>
      <c r="W274" s="189">
        <v>0</v>
      </c>
      <c r="X274" s="189">
        <v>0</v>
      </c>
      <c r="Y274" s="189">
        <v>0</v>
      </c>
      <c r="Z274" s="189">
        <f t="shared" si="32"/>
        <v>6670.96</v>
      </c>
      <c r="AA274" s="189"/>
      <c r="AB274" s="189">
        <v>0</v>
      </c>
      <c r="AC274" s="189"/>
      <c r="AD274" s="189">
        <f t="shared" si="29"/>
        <v>8611.61</v>
      </c>
      <c r="AE274" s="189">
        <f t="shared" si="33"/>
        <v>30258.33</v>
      </c>
    </row>
    <row r="275" spans="1:31" x14ac:dyDescent="0.25">
      <c r="A275" s="174">
        <v>28271</v>
      </c>
      <c r="B275" s="176" t="s">
        <v>1094</v>
      </c>
      <c r="C275" s="177">
        <v>16</v>
      </c>
      <c r="D275" s="177">
        <v>2</v>
      </c>
      <c r="E275" s="191">
        <f>VLOOKUP(A275,ПНР!$A$3:$G$284,7,0)</f>
        <v>2563.1</v>
      </c>
      <c r="F275" s="189">
        <f t="shared" si="28"/>
        <v>133117.93</v>
      </c>
      <c r="G275" s="189">
        <f t="shared" si="30"/>
        <v>305799.59000000003</v>
      </c>
      <c r="H275" s="189">
        <v>50646.780000000006</v>
      </c>
      <c r="I275" s="189">
        <f t="shared" si="31"/>
        <v>21141.98</v>
      </c>
      <c r="J275" s="189">
        <v>4181.08</v>
      </c>
      <c r="K275" s="189">
        <v>0</v>
      </c>
      <c r="L275" s="189">
        <v>42795.78</v>
      </c>
      <c r="M275" s="189">
        <v>0</v>
      </c>
      <c r="N275" s="189">
        <v>0</v>
      </c>
      <c r="O275" s="189">
        <v>10765.02</v>
      </c>
      <c r="P275" s="189">
        <v>27254.52</v>
      </c>
      <c r="Q275" s="189">
        <v>0</v>
      </c>
      <c r="R275" s="189">
        <v>20239.18</v>
      </c>
      <c r="S275" s="189">
        <v>5034.97</v>
      </c>
      <c r="T275" s="189">
        <v>0</v>
      </c>
      <c r="U275" s="189">
        <v>0</v>
      </c>
      <c r="V275" s="189">
        <v>0</v>
      </c>
      <c r="W275" s="189">
        <v>0</v>
      </c>
      <c r="X275" s="189">
        <v>0</v>
      </c>
      <c r="Y275" s="189">
        <v>0</v>
      </c>
      <c r="Z275" s="189">
        <f t="shared" si="32"/>
        <v>1523.02</v>
      </c>
      <c r="AA275" s="189"/>
      <c r="AB275" s="189">
        <v>0</v>
      </c>
      <c r="AC275" s="189"/>
      <c r="AD275" s="189">
        <f t="shared" si="29"/>
        <v>1966.08</v>
      </c>
      <c r="AE275" s="189">
        <f t="shared" si="33"/>
        <v>6908.16</v>
      </c>
    </row>
    <row r="276" spans="1:31" x14ac:dyDescent="0.25">
      <c r="A276" s="174">
        <v>70285</v>
      </c>
      <c r="B276" s="176" t="s">
        <v>1094</v>
      </c>
      <c r="C276" s="177">
        <v>18</v>
      </c>
      <c r="D276" s="177">
        <v>1</v>
      </c>
      <c r="E276" s="191">
        <f>VLOOKUP(A276,ПНР!$A$3:$G$284,7,0)</f>
        <v>14877.499999999996</v>
      </c>
      <c r="F276" s="189">
        <f t="shared" si="28"/>
        <v>772682.29</v>
      </c>
      <c r="G276" s="189">
        <f t="shared" si="30"/>
        <v>1775012.07</v>
      </c>
      <c r="H276" s="189">
        <v>265018.59000000003</v>
      </c>
      <c r="I276" s="189">
        <f t="shared" si="31"/>
        <v>122718.52</v>
      </c>
      <c r="J276" s="189">
        <v>36130.780000000006</v>
      </c>
      <c r="K276" s="189">
        <v>0</v>
      </c>
      <c r="L276" s="189">
        <v>608064</v>
      </c>
      <c r="M276" s="189">
        <v>33208.959999999999</v>
      </c>
      <c r="N276" s="189">
        <v>464567.72</v>
      </c>
      <c r="O276" s="189">
        <v>62485.5</v>
      </c>
      <c r="P276" s="189">
        <v>0</v>
      </c>
      <c r="Q276" s="189">
        <v>0</v>
      </c>
      <c r="R276" s="189">
        <v>41057.799999999996</v>
      </c>
      <c r="S276" s="189">
        <v>18741.28</v>
      </c>
      <c r="T276" s="189">
        <v>0</v>
      </c>
      <c r="U276" s="189">
        <v>0</v>
      </c>
      <c r="V276" s="189">
        <v>90978.25</v>
      </c>
      <c r="W276" s="189">
        <v>0</v>
      </c>
      <c r="X276" s="189">
        <v>0</v>
      </c>
      <c r="Y276" s="189">
        <v>0</v>
      </c>
      <c r="Z276" s="189">
        <f t="shared" si="32"/>
        <v>8840.3700000000008</v>
      </c>
      <c r="AA276" s="189"/>
      <c r="AB276" s="189">
        <v>0</v>
      </c>
      <c r="AC276" s="189"/>
      <c r="AD276" s="189">
        <f t="shared" si="29"/>
        <v>11412.12</v>
      </c>
      <c r="AE276" s="189">
        <f t="shared" si="33"/>
        <v>40098.370000000003</v>
      </c>
    </row>
    <row r="277" spans="1:31" x14ac:dyDescent="0.25">
      <c r="A277" s="174">
        <v>28274</v>
      </c>
      <c r="B277" s="176" t="s">
        <v>1094</v>
      </c>
      <c r="C277" s="177">
        <v>18</v>
      </c>
      <c r="D277" s="177">
        <v>2</v>
      </c>
      <c r="E277" s="191">
        <f>VLOOKUP(A277,ПНР!$A$3:$G$284,7,0)</f>
        <v>2565.4</v>
      </c>
      <c r="F277" s="189">
        <f t="shared" si="28"/>
        <v>133237.38</v>
      </c>
      <c r="G277" s="189">
        <f t="shared" si="30"/>
        <v>306074</v>
      </c>
      <c r="H277" s="189">
        <v>77009.930000000008</v>
      </c>
      <c r="I277" s="189">
        <f t="shared" si="31"/>
        <v>21160.95</v>
      </c>
      <c r="J277" s="189">
        <v>4181.08</v>
      </c>
      <c r="K277" s="189">
        <v>0</v>
      </c>
      <c r="L277" s="189">
        <v>42795.78</v>
      </c>
      <c r="M277" s="189">
        <v>0</v>
      </c>
      <c r="N277" s="189">
        <v>0</v>
      </c>
      <c r="O277" s="189">
        <v>10774.68</v>
      </c>
      <c r="P277" s="189">
        <v>27269.45</v>
      </c>
      <c r="Q277" s="189">
        <v>0</v>
      </c>
      <c r="R277" s="189">
        <v>20239.18</v>
      </c>
      <c r="S277" s="189">
        <v>5034.96</v>
      </c>
      <c r="T277" s="189">
        <v>0</v>
      </c>
      <c r="U277" s="189">
        <v>0</v>
      </c>
      <c r="V277" s="189">
        <v>0</v>
      </c>
      <c r="W277" s="189">
        <v>0</v>
      </c>
      <c r="X277" s="189">
        <v>0</v>
      </c>
      <c r="Y277" s="189">
        <v>0</v>
      </c>
      <c r="Z277" s="189">
        <f t="shared" si="32"/>
        <v>1524.39</v>
      </c>
      <c r="AA277" s="189"/>
      <c r="AB277" s="189">
        <v>0</v>
      </c>
      <c r="AC277" s="189"/>
      <c r="AD277" s="189">
        <f t="shared" si="29"/>
        <v>1967.85</v>
      </c>
      <c r="AE277" s="189">
        <f t="shared" si="33"/>
        <v>6914.36</v>
      </c>
    </row>
    <row r="278" spans="1:31" x14ac:dyDescent="0.25">
      <c r="A278" s="174">
        <v>68071</v>
      </c>
      <c r="B278" s="176" t="s">
        <v>1094</v>
      </c>
      <c r="C278" s="177">
        <v>20</v>
      </c>
      <c r="D278" s="177">
        <v>1</v>
      </c>
      <c r="E278" s="191">
        <f>VLOOKUP(A278,ПНР!$A$3:$G$284,7,0)</f>
        <v>15140.69999999999</v>
      </c>
      <c r="F278" s="189">
        <f t="shared" si="28"/>
        <v>786351.92</v>
      </c>
      <c r="G278" s="189">
        <f t="shared" si="30"/>
        <v>1806414.06</v>
      </c>
      <c r="H278" s="189">
        <v>471852.74000000005</v>
      </c>
      <c r="I278" s="189">
        <f t="shared" si="31"/>
        <v>124889.55</v>
      </c>
      <c r="J278" s="189">
        <v>35539.120000000003</v>
      </c>
      <c r="K278" s="189">
        <v>0</v>
      </c>
      <c r="L278" s="189">
        <v>790483.2</v>
      </c>
      <c r="M278" s="189">
        <v>30408.159999999996</v>
      </c>
      <c r="N278" s="189">
        <v>464567.72</v>
      </c>
      <c r="O278" s="189">
        <v>63590.94</v>
      </c>
      <c r="P278" s="189">
        <v>0</v>
      </c>
      <c r="Q278" s="189">
        <v>0</v>
      </c>
      <c r="R278" s="189">
        <v>40354.19</v>
      </c>
      <c r="S278" s="189">
        <v>17132.88</v>
      </c>
      <c r="T278" s="189">
        <v>0</v>
      </c>
      <c r="U278" s="189">
        <v>0</v>
      </c>
      <c r="V278" s="189">
        <v>90978.25</v>
      </c>
      <c r="W278" s="189">
        <v>0</v>
      </c>
      <c r="X278" s="189">
        <v>0</v>
      </c>
      <c r="Y278" s="189">
        <v>0</v>
      </c>
      <c r="Z278" s="189">
        <f t="shared" si="32"/>
        <v>8996.76</v>
      </c>
      <c r="AA278" s="189"/>
      <c r="AB278" s="189">
        <v>0</v>
      </c>
      <c r="AC278" s="189"/>
      <c r="AD278" s="189">
        <f t="shared" si="29"/>
        <v>11614.01</v>
      </c>
      <c r="AE278" s="189">
        <f t="shared" si="33"/>
        <v>40807.760000000002</v>
      </c>
    </row>
    <row r="279" spans="1:31" x14ac:dyDescent="0.25">
      <c r="A279" s="174">
        <v>28276</v>
      </c>
      <c r="B279" s="176" t="s">
        <v>1094</v>
      </c>
      <c r="C279" s="177">
        <v>20</v>
      </c>
      <c r="D279" s="177">
        <v>2</v>
      </c>
      <c r="E279" s="191">
        <f>VLOOKUP(A279,ПНР!$A$3:$G$284,7,0)</f>
        <v>2568.0000000000005</v>
      </c>
      <c r="F279" s="189">
        <f t="shared" si="28"/>
        <v>133372.42000000001</v>
      </c>
      <c r="G279" s="189">
        <f t="shared" si="30"/>
        <v>306384.2</v>
      </c>
      <c r="H279" s="189">
        <v>76906.03</v>
      </c>
      <c r="I279" s="189">
        <f t="shared" si="31"/>
        <v>21182.400000000001</v>
      </c>
      <c r="J279" s="189">
        <v>4153.46</v>
      </c>
      <c r="K279" s="189">
        <v>0</v>
      </c>
      <c r="L279" s="189">
        <v>41549.279999999999</v>
      </c>
      <c r="M279" s="189">
        <v>0</v>
      </c>
      <c r="N279" s="189">
        <v>0</v>
      </c>
      <c r="O279" s="189">
        <v>10785.6</v>
      </c>
      <c r="P279" s="189">
        <v>27138.82</v>
      </c>
      <c r="Q279" s="189">
        <v>0</v>
      </c>
      <c r="R279" s="189">
        <v>20090.18</v>
      </c>
      <c r="S279" s="189">
        <v>5034.96</v>
      </c>
      <c r="T279" s="189">
        <v>0</v>
      </c>
      <c r="U279" s="189">
        <v>0</v>
      </c>
      <c r="V279" s="189">
        <v>0</v>
      </c>
      <c r="W279" s="189">
        <v>0</v>
      </c>
      <c r="X279" s="189">
        <v>0</v>
      </c>
      <c r="Y279" s="189">
        <v>0</v>
      </c>
      <c r="Z279" s="189">
        <f t="shared" si="32"/>
        <v>1525.93</v>
      </c>
      <c r="AA279" s="189"/>
      <c r="AB279" s="189">
        <v>0</v>
      </c>
      <c r="AC279" s="189"/>
      <c r="AD279" s="189">
        <f t="shared" si="29"/>
        <v>1969.84</v>
      </c>
      <c r="AE279" s="189">
        <f t="shared" si="33"/>
        <v>6921.37</v>
      </c>
    </row>
    <row r="280" spans="1:31" x14ac:dyDescent="0.25">
      <c r="A280" s="174">
        <v>68070</v>
      </c>
      <c r="B280" s="176" t="s">
        <v>1094</v>
      </c>
      <c r="C280" s="177">
        <v>22</v>
      </c>
      <c r="D280" s="177">
        <v>1</v>
      </c>
      <c r="E280" s="191">
        <f>VLOOKUP(A280,ПНР!$A$3:$G$284,7,0)</f>
        <v>7683.8</v>
      </c>
      <c r="F280" s="189">
        <f t="shared" si="28"/>
        <v>399068.13</v>
      </c>
      <c r="G280" s="189">
        <f t="shared" si="30"/>
        <v>916742.58</v>
      </c>
      <c r="H280" s="189">
        <v>228240.43</v>
      </c>
      <c r="I280" s="189">
        <f t="shared" si="31"/>
        <v>63380.58</v>
      </c>
      <c r="J280" s="189">
        <v>17769.560000000001</v>
      </c>
      <c r="K280" s="189">
        <v>0</v>
      </c>
      <c r="L280" s="189">
        <v>395241.60000000003</v>
      </c>
      <c r="M280" s="189">
        <v>15742.170000000002</v>
      </c>
      <c r="N280" s="189">
        <v>232283.92</v>
      </c>
      <c r="O280" s="189">
        <v>32271.96</v>
      </c>
      <c r="P280" s="189">
        <v>0</v>
      </c>
      <c r="Q280" s="189">
        <v>86553.53</v>
      </c>
      <c r="R280" s="189">
        <v>20177.099999999999</v>
      </c>
      <c r="S280" s="189">
        <v>8881.1200000000008</v>
      </c>
      <c r="T280" s="189">
        <v>0</v>
      </c>
      <c r="U280" s="189">
        <v>0</v>
      </c>
      <c r="V280" s="189">
        <v>57733.09</v>
      </c>
      <c r="W280" s="189">
        <v>0</v>
      </c>
      <c r="X280" s="189">
        <v>0</v>
      </c>
      <c r="Y280" s="189">
        <v>0</v>
      </c>
      <c r="Z280" s="189">
        <f t="shared" si="32"/>
        <v>4565.8</v>
      </c>
      <c r="AA280" s="189"/>
      <c r="AB280" s="189">
        <v>0</v>
      </c>
      <c r="AC280" s="189"/>
      <c r="AD280" s="189">
        <f t="shared" si="29"/>
        <v>5894.03</v>
      </c>
      <c r="AE280" s="189">
        <f t="shared" si="33"/>
        <v>20709.650000000001</v>
      </c>
    </row>
    <row r="281" spans="1:31" x14ac:dyDescent="0.25">
      <c r="A281" s="174">
        <v>28278</v>
      </c>
      <c r="B281" s="176" t="s">
        <v>1094</v>
      </c>
      <c r="C281" s="177">
        <v>22</v>
      </c>
      <c r="D281" s="177">
        <v>2</v>
      </c>
      <c r="E281" s="191">
        <f>VLOOKUP(A281,ПНР!$A$3:$G$284,7,0)</f>
        <v>2555.5</v>
      </c>
      <c r="F281" s="189">
        <f t="shared" si="28"/>
        <v>132723.21</v>
      </c>
      <c r="G281" s="189">
        <f t="shared" si="30"/>
        <v>304892.84999999998</v>
      </c>
      <c r="H281" s="189">
        <v>83211.62999999999</v>
      </c>
      <c r="I281" s="189">
        <f t="shared" si="31"/>
        <v>21079.29</v>
      </c>
      <c r="J281" s="189">
        <v>4319.13</v>
      </c>
      <c r="K281" s="189">
        <v>0</v>
      </c>
      <c r="L281" s="189">
        <v>41549.279999999999</v>
      </c>
      <c r="M281" s="189">
        <v>0</v>
      </c>
      <c r="N281" s="189">
        <v>0</v>
      </c>
      <c r="O281" s="189">
        <v>10733.1</v>
      </c>
      <c r="P281" s="189">
        <v>27057.7</v>
      </c>
      <c r="Q281" s="189">
        <v>0</v>
      </c>
      <c r="R281" s="189">
        <v>20984.18</v>
      </c>
      <c r="S281" s="189">
        <v>5034.96</v>
      </c>
      <c r="T281" s="189">
        <v>0</v>
      </c>
      <c r="U281" s="189">
        <v>0</v>
      </c>
      <c r="V281" s="189">
        <v>0</v>
      </c>
      <c r="W281" s="189">
        <v>0</v>
      </c>
      <c r="X281" s="189">
        <v>0</v>
      </c>
      <c r="Y281" s="189">
        <v>0</v>
      </c>
      <c r="Z281" s="189">
        <f t="shared" si="32"/>
        <v>1518.51</v>
      </c>
      <c r="AA281" s="189"/>
      <c r="AB281" s="189">
        <v>0</v>
      </c>
      <c r="AC281" s="189"/>
      <c r="AD281" s="189">
        <f t="shared" si="29"/>
        <v>1960.25</v>
      </c>
      <c r="AE281" s="189">
        <f t="shared" si="33"/>
        <v>6887.68</v>
      </c>
    </row>
    <row r="282" spans="1:31" x14ac:dyDescent="0.25">
      <c r="A282" s="174">
        <v>28280</v>
      </c>
      <c r="B282" s="176" t="s">
        <v>1094</v>
      </c>
      <c r="C282" s="177">
        <v>24</v>
      </c>
      <c r="D282" s="177">
        <v>2</v>
      </c>
      <c r="E282" s="191">
        <f>VLOOKUP(A282,ПНР!$A$3:$G$284,7,0)</f>
        <v>2523.4999999999991</v>
      </c>
      <c r="F282" s="189">
        <f t="shared" si="28"/>
        <v>131061.25</v>
      </c>
      <c r="G282" s="189">
        <f t="shared" si="30"/>
        <v>301074.98</v>
      </c>
      <c r="H282" s="189">
        <v>77956.56</v>
      </c>
      <c r="I282" s="189">
        <f t="shared" si="31"/>
        <v>20815.34</v>
      </c>
      <c r="J282" s="189">
        <v>4319.1400000000003</v>
      </c>
      <c r="K282" s="189">
        <v>0</v>
      </c>
      <c r="L282" s="189">
        <v>41549.279999999999</v>
      </c>
      <c r="M282" s="189">
        <v>0</v>
      </c>
      <c r="N282" s="189">
        <v>0</v>
      </c>
      <c r="O282" s="189">
        <v>10598.7</v>
      </c>
      <c r="P282" s="189">
        <v>26702.52</v>
      </c>
      <c r="Q282" s="189">
        <v>0</v>
      </c>
      <c r="R282" s="189">
        <v>20984.18</v>
      </c>
      <c r="S282" s="189">
        <v>4965.03</v>
      </c>
      <c r="T282" s="189">
        <v>0</v>
      </c>
      <c r="U282" s="189">
        <v>0</v>
      </c>
      <c r="V282" s="189">
        <v>0</v>
      </c>
      <c r="W282" s="189">
        <v>0</v>
      </c>
      <c r="X282" s="189">
        <v>0</v>
      </c>
      <c r="Y282" s="189">
        <v>0</v>
      </c>
      <c r="Z282" s="189">
        <f t="shared" si="32"/>
        <v>1499.49</v>
      </c>
      <c r="AA282" s="189"/>
      <c r="AB282" s="189">
        <v>0</v>
      </c>
      <c r="AC282" s="189"/>
      <c r="AD282" s="189">
        <f t="shared" si="29"/>
        <v>1935.71</v>
      </c>
      <c r="AE282" s="189">
        <f t="shared" si="33"/>
        <v>6801.43</v>
      </c>
    </row>
    <row r="283" spans="1:31" x14ac:dyDescent="0.25">
      <c r="A283" s="174">
        <v>28282</v>
      </c>
      <c r="B283" s="176" t="s">
        <v>1094</v>
      </c>
      <c r="C283" s="177">
        <v>26</v>
      </c>
      <c r="D283" s="177">
        <v>2</v>
      </c>
      <c r="E283" s="191">
        <f>VLOOKUP(A283,ПНР!$A$3:$G$284,7,0)</f>
        <v>2566.5000000000009</v>
      </c>
      <c r="F283" s="189">
        <f t="shared" si="28"/>
        <v>133294.51</v>
      </c>
      <c r="G283" s="189">
        <f t="shared" si="30"/>
        <v>306205.24</v>
      </c>
      <c r="H283" s="189">
        <v>81596.649999999994</v>
      </c>
      <c r="I283" s="189">
        <f t="shared" si="31"/>
        <v>21170.03</v>
      </c>
      <c r="J283" s="189">
        <v>4153.47</v>
      </c>
      <c r="K283" s="189">
        <v>0</v>
      </c>
      <c r="L283" s="189">
        <v>41549.279999999999</v>
      </c>
      <c r="M283" s="189">
        <v>0</v>
      </c>
      <c r="N283" s="189">
        <v>0</v>
      </c>
      <c r="O283" s="189">
        <v>10779.3</v>
      </c>
      <c r="P283" s="189">
        <v>27129.09</v>
      </c>
      <c r="Q283" s="189">
        <v>0</v>
      </c>
      <c r="R283" s="189">
        <v>20090.18</v>
      </c>
      <c r="S283" s="189">
        <v>4965.03</v>
      </c>
      <c r="T283" s="189">
        <v>0</v>
      </c>
      <c r="U283" s="189">
        <v>0</v>
      </c>
      <c r="V283" s="189">
        <v>0</v>
      </c>
      <c r="W283" s="189">
        <v>0</v>
      </c>
      <c r="X283" s="189">
        <v>0</v>
      </c>
      <c r="Y283" s="189">
        <v>0</v>
      </c>
      <c r="Z283" s="189">
        <f t="shared" si="32"/>
        <v>1525.04</v>
      </c>
      <c r="AA283" s="189"/>
      <c r="AB283" s="189">
        <v>0</v>
      </c>
      <c r="AC283" s="189"/>
      <c r="AD283" s="189">
        <f t="shared" si="29"/>
        <v>1968.69</v>
      </c>
      <c r="AE283" s="189">
        <f t="shared" si="33"/>
        <v>6917.32</v>
      </c>
    </row>
  </sheetData>
  <autoFilter ref="A2:AD283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/>
  <dimension ref="A1:FP286"/>
  <sheetViews>
    <sheetView workbookViewId="0">
      <pane xSplit="2" ySplit="4" topLeftCell="ER260" activePane="bottomRight" state="frozen"/>
      <selection activeCell="G72" sqref="G72"/>
      <selection pane="topRight" activeCell="G72" sqref="G72"/>
      <selection pane="bottomLeft" activeCell="G72" sqref="G72"/>
      <selection pane="bottomRight" activeCell="G72" sqref="G72"/>
    </sheetView>
  </sheetViews>
  <sheetFormatPr defaultRowHeight="15" x14ac:dyDescent="0.25"/>
  <cols>
    <col min="1" max="1" width="7.7109375" style="127" customWidth="1"/>
    <col min="2" max="2" width="34.42578125" style="127" customWidth="1"/>
    <col min="3" max="3" width="23.42578125" style="127" customWidth="1"/>
    <col min="4" max="4" width="5" style="127" customWidth="1"/>
    <col min="5" max="5" width="5.5703125" style="127" customWidth="1"/>
    <col min="6" max="6" width="14.5703125" style="1" customWidth="1"/>
    <col min="7" max="7" width="12.28515625" style="1" customWidth="1"/>
    <col min="8" max="8" width="7.7109375" style="1" customWidth="1"/>
    <col min="9" max="9" width="11.140625" style="1" customWidth="1"/>
    <col min="10" max="10" width="9.7109375" style="1" customWidth="1"/>
    <col min="11" max="12" width="7.7109375" style="1" customWidth="1"/>
    <col min="13" max="13" width="12.140625" style="1" customWidth="1"/>
    <col min="14" max="15" width="7.7109375" style="1" customWidth="1"/>
    <col min="16" max="16" width="9.28515625" style="1" customWidth="1"/>
    <col min="17" max="19" width="7.7109375" style="1" customWidth="1"/>
    <col min="20" max="20" width="7.7109375" style="128" customWidth="1"/>
    <col min="21" max="32" width="7.7109375" style="1" customWidth="1"/>
    <col min="33" max="33" width="7.7109375" style="128" customWidth="1"/>
    <col min="34" max="34" width="8.5703125" style="1" customWidth="1"/>
    <col min="35" max="35" width="8.7109375" style="1" customWidth="1"/>
    <col min="36" max="36" width="8.42578125" style="1" customWidth="1"/>
    <col min="37" max="37" width="8.85546875" style="1" customWidth="1"/>
    <col min="38" max="45" width="7.7109375" style="1" customWidth="1"/>
    <col min="46" max="46" width="12.28515625" style="1" customWidth="1"/>
    <col min="47" max="47" width="34.28515625" style="1" customWidth="1"/>
    <col min="48" max="68" width="7.7109375" style="1" customWidth="1"/>
    <col min="69" max="69" width="12.28515625" style="1" customWidth="1"/>
    <col min="70" max="70" width="7.7109375" style="1" customWidth="1"/>
    <col min="71" max="71" width="18" style="1" customWidth="1"/>
    <col min="72" max="73" width="7.7109375" style="1" customWidth="1"/>
    <col min="74" max="74" width="12.5703125" style="1" customWidth="1"/>
    <col min="75" max="75" width="11.85546875" style="1" customWidth="1"/>
    <col min="76" max="76" width="9.42578125" style="1" customWidth="1"/>
    <col min="77" max="77" width="10.7109375" style="1" customWidth="1"/>
    <col min="78" max="78" width="7.7109375" style="1" customWidth="1"/>
    <col min="79" max="79" width="22.85546875" style="1" customWidth="1"/>
    <col min="80" max="80" width="10.5703125" style="1" customWidth="1"/>
    <col min="81" max="81" width="9.140625" style="129"/>
    <col min="82" max="83" width="9.140625" style="1"/>
    <col min="84" max="84" width="12.140625" style="1" customWidth="1"/>
    <col min="85" max="87" width="9.140625" style="1"/>
    <col min="88" max="88" width="21" style="1" customWidth="1"/>
    <col min="89" max="89" width="9.140625" style="1"/>
    <col min="90" max="90" width="11.140625" style="1" customWidth="1"/>
    <col min="91" max="91" width="9.140625" style="1"/>
    <col min="92" max="102" width="9.140625" style="1" customWidth="1"/>
    <col min="103" max="106" width="9.140625" style="1"/>
    <col min="107" max="107" width="10.28515625" style="1" bestFit="1" customWidth="1"/>
    <col min="108" max="111" width="9.140625" style="1"/>
    <col min="112" max="112" width="10.28515625" style="1" bestFit="1" customWidth="1"/>
    <col min="113" max="120" width="9.140625" style="1"/>
    <col min="121" max="121" width="14.140625" style="1" customWidth="1"/>
    <col min="122" max="122" width="10.28515625" style="1" bestFit="1" customWidth="1"/>
    <col min="123" max="123" width="9.140625" style="1"/>
    <col min="124" max="124" width="5.28515625" style="1" customWidth="1"/>
    <col min="125" max="127" width="9.140625" style="1"/>
    <col min="128" max="128" width="12" style="1" customWidth="1"/>
    <col min="129" max="134" width="9.140625" style="1"/>
    <col min="135" max="135" width="10.28515625" style="1" bestFit="1" customWidth="1"/>
    <col min="136" max="136" width="10.28515625" style="1" customWidth="1"/>
    <col min="137" max="148" width="9.140625" style="1"/>
    <col min="149" max="149" width="12.7109375" style="1" customWidth="1"/>
    <col min="150" max="150" width="16" style="1" customWidth="1"/>
    <col min="151" max="165" width="9.140625" style="1"/>
    <col min="166" max="166" width="6" style="1" hidden="1" customWidth="1"/>
    <col min="167" max="167" width="7.42578125" style="1" hidden="1" customWidth="1"/>
    <col min="168" max="168" width="4.42578125" style="1" hidden="1" customWidth="1"/>
    <col min="169" max="172" width="9.140625" style="1" hidden="1" customWidth="1"/>
    <col min="173" max="16384" width="9.140625" style="1"/>
  </cols>
  <sheetData>
    <row r="1" spans="1:172" ht="29.25" customHeight="1" x14ac:dyDescent="0.25">
      <c r="A1" s="17" t="s">
        <v>854</v>
      </c>
      <c r="B1" s="17"/>
      <c r="C1" s="17"/>
      <c r="D1" s="17"/>
      <c r="E1" s="17"/>
      <c r="F1" s="254" t="s">
        <v>855</v>
      </c>
      <c r="G1" s="254"/>
      <c r="H1" s="254"/>
      <c r="I1" s="254"/>
      <c r="J1" s="254"/>
      <c r="K1" s="254"/>
      <c r="L1" s="254"/>
      <c r="M1" s="254"/>
      <c r="N1" s="255" t="s">
        <v>856</v>
      </c>
      <c r="O1" s="255"/>
      <c r="P1" s="255"/>
      <c r="Q1" s="255"/>
      <c r="R1" s="253" t="s">
        <v>857</v>
      </c>
      <c r="S1" s="253"/>
      <c r="T1" s="18"/>
      <c r="U1" s="253" t="s">
        <v>858</v>
      </c>
      <c r="V1" s="25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256" t="s">
        <v>859</v>
      </c>
      <c r="AX1" s="257"/>
      <c r="AY1" s="258"/>
      <c r="AZ1" s="253" t="s">
        <v>860</v>
      </c>
      <c r="BA1" s="253"/>
      <c r="BB1" s="253"/>
      <c r="BC1" s="253"/>
      <c r="BD1" s="253"/>
      <c r="BE1" s="253"/>
      <c r="BF1" s="253" t="s">
        <v>861</v>
      </c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 t="s">
        <v>36</v>
      </c>
      <c r="BR1" s="253"/>
      <c r="BS1" s="256" t="s">
        <v>862</v>
      </c>
      <c r="BT1" s="257"/>
      <c r="BU1" s="257"/>
      <c r="BV1" s="257"/>
      <c r="BW1" s="257"/>
      <c r="BX1" s="257"/>
      <c r="BY1" s="257"/>
      <c r="BZ1" s="258"/>
      <c r="CA1" s="256" t="s">
        <v>863</v>
      </c>
      <c r="CB1" s="257"/>
      <c r="CC1" s="257"/>
      <c r="CD1" s="253"/>
      <c r="CE1" s="253"/>
      <c r="CF1" s="253"/>
      <c r="CG1" s="253"/>
      <c r="CH1" s="253"/>
      <c r="CI1" s="19"/>
      <c r="CJ1" s="253" t="s">
        <v>755</v>
      </c>
      <c r="CK1" s="253"/>
      <c r="CL1" s="253"/>
      <c r="CM1" s="253"/>
      <c r="CN1" s="256" t="s">
        <v>864</v>
      </c>
      <c r="CO1" s="257"/>
      <c r="CP1" s="257"/>
      <c r="CQ1" s="257"/>
      <c r="CR1" s="258"/>
      <c r="CS1" s="253" t="s">
        <v>865</v>
      </c>
      <c r="CT1" s="253"/>
      <c r="CU1" s="253"/>
      <c r="CV1" s="253"/>
      <c r="CW1" s="253"/>
      <c r="CX1" s="253"/>
      <c r="CY1" s="253" t="s">
        <v>866</v>
      </c>
      <c r="CZ1" s="253"/>
      <c r="DA1" s="253"/>
      <c r="DB1" s="253"/>
      <c r="DC1" s="253"/>
      <c r="DD1" s="253"/>
      <c r="DE1" s="256" t="s">
        <v>867</v>
      </c>
      <c r="DF1" s="257"/>
      <c r="DG1" s="257"/>
      <c r="DH1" s="257"/>
      <c r="DI1" s="257"/>
      <c r="DJ1" s="257"/>
      <c r="DK1" s="258"/>
      <c r="DL1" s="253" t="s">
        <v>868</v>
      </c>
      <c r="DM1" s="253"/>
      <c r="DN1" s="253"/>
      <c r="DO1" s="253" t="s">
        <v>869</v>
      </c>
      <c r="DP1" s="253"/>
      <c r="DQ1" s="20" t="s">
        <v>870</v>
      </c>
      <c r="DR1" s="253" t="s">
        <v>871</v>
      </c>
      <c r="DS1" s="253"/>
      <c r="DT1" s="253" t="s">
        <v>872</v>
      </c>
      <c r="DU1" s="253"/>
      <c r="DV1" s="253"/>
      <c r="DW1" s="20"/>
      <c r="DX1" s="256" t="s">
        <v>873</v>
      </c>
      <c r="DY1" s="257"/>
      <c r="DZ1" s="258"/>
      <c r="EA1" s="253" t="s">
        <v>874</v>
      </c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9"/>
      <c r="FK1" s="259"/>
      <c r="FL1" s="259"/>
      <c r="FM1" s="259"/>
      <c r="FN1" s="259"/>
      <c r="FO1" s="259"/>
      <c r="FP1" s="259"/>
    </row>
    <row r="2" spans="1:172" ht="141.75" customHeight="1" thickBot="1" x14ac:dyDescent="0.3">
      <c r="A2" s="21" t="s">
        <v>875</v>
      </c>
      <c r="B2" s="21" t="s">
        <v>876</v>
      </c>
      <c r="C2" s="21" t="s">
        <v>877</v>
      </c>
      <c r="D2" s="21" t="s">
        <v>878</v>
      </c>
      <c r="E2" s="21" t="s">
        <v>879</v>
      </c>
      <c r="F2" s="22" t="s">
        <v>880</v>
      </c>
      <c r="G2" s="22" t="s">
        <v>881</v>
      </c>
      <c r="H2" s="22" t="s">
        <v>882</v>
      </c>
      <c r="I2" s="22" t="s">
        <v>883</v>
      </c>
      <c r="J2" s="22" t="s">
        <v>884</v>
      </c>
      <c r="K2" s="22" t="s">
        <v>885</v>
      </c>
      <c r="L2" s="22" t="s">
        <v>886</v>
      </c>
      <c r="M2" s="22" t="s">
        <v>887</v>
      </c>
      <c r="N2" s="22" t="s">
        <v>888</v>
      </c>
      <c r="O2" s="22" t="s">
        <v>889</v>
      </c>
      <c r="P2" s="22" t="s">
        <v>890</v>
      </c>
      <c r="Q2" s="22" t="s">
        <v>891</v>
      </c>
      <c r="R2" s="22" t="s">
        <v>892</v>
      </c>
      <c r="S2" s="22" t="s">
        <v>893</v>
      </c>
      <c r="T2" s="23" t="s">
        <v>894</v>
      </c>
      <c r="U2" s="22" t="s">
        <v>895</v>
      </c>
      <c r="V2" s="22" t="s">
        <v>896</v>
      </c>
      <c r="W2" s="24" t="s">
        <v>897</v>
      </c>
      <c r="X2" s="22" t="s">
        <v>898</v>
      </c>
      <c r="Y2" s="22" t="s">
        <v>899</v>
      </c>
      <c r="Z2" s="22" t="s">
        <v>900</v>
      </c>
      <c r="AA2" s="22" t="s">
        <v>901</v>
      </c>
      <c r="AB2" s="22" t="s">
        <v>902</v>
      </c>
      <c r="AC2" s="22" t="s">
        <v>903</v>
      </c>
      <c r="AD2" s="22" t="s">
        <v>904</v>
      </c>
      <c r="AE2" s="22" t="s">
        <v>905</v>
      </c>
      <c r="AF2" s="22" t="s">
        <v>906</v>
      </c>
      <c r="AG2" s="23" t="s">
        <v>907</v>
      </c>
      <c r="AH2" s="24" t="s">
        <v>908</v>
      </c>
      <c r="AI2" s="22" t="s">
        <v>909</v>
      </c>
      <c r="AJ2" s="22" t="s">
        <v>910</v>
      </c>
      <c r="AK2" s="22" t="s">
        <v>911</v>
      </c>
      <c r="AL2" s="22" t="s">
        <v>912</v>
      </c>
      <c r="AM2" s="22" t="s">
        <v>913</v>
      </c>
      <c r="AN2" s="22" t="s">
        <v>914</v>
      </c>
      <c r="AO2" s="22" t="s">
        <v>915</v>
      </c>
      <c r="AP2" s="22" t="s">
        <v>916</v>
      </c>
      <c r="AQ2" s="22" t="s">
        <v>1100</v>
      </c>
      <c r="AR2" s="22" t="s">
        <v>1101</v>
      </c>
      <c r="AS2" s="22" t="s">
        <v>1103</v>
      </c>
      <c r="AT2" s="22" t="s">
        <v>917</v>
      </c>
      <c r="AU2" s="22" t="s">
        <v>918</v>
      </c>
      <c r="AV2" s="22" t="s">
        <v>919</v>
      </c>
      <c r="AW2" s="22" t="s">
        <v>920</v>
      </c>
      <c r="AX2" s="22" t="s">
        <v>921</v>
      </c>
      <c r="AY2" s="22" t="s">
        <v>922</v>
      </c>
      <c r="AZ2" s="22" t="s">
        <v>923</v>
      </c>
      <c r="BA2" s="22" t="s">
        <v>924</v>
      </c>
      <c r="BB2" s="22" t="s">
        <v>925</v>
      </c>
      <c r="BC2" s="22" t="s">
        <v>926</v>
      </c>
      <c r="BD2" s="22" t="s">
        <v>927</v>
      </c>
      <c r="BE2" s="22" t="s">
        <v>928</v>
      </c>
      <c r="BF2" s="22" t="s">
        <v>929</v>
      </c>
      <c r="BG2" s="22" t="s">
        <v>930</v>
      </c>
      <c r="BH2" s="22" t="s">
        <v>931</v>
      </c>
      <c r="BI2" s="22" t="s">
        <v>932</v>
      </c>
      <c r="BJ2" s="22" t="s">
        <v>933</v>
      </c>
      <c r="BK2" s="22" t="s">
        <v>934</v>
      </c>
      <c r="BL2" s="22" t="s">
        <v>935</v>
      </c>
      <c r="BM2" s="22" t="s">
        <v>936</v>
      </c>
      <c r="BN2" s="22" t="s">
        <v>937</v>
      </c>
      <c r="BO2" s="22" t="s">
        <v>938</v>
      </c>
      <c r="BP2" s="22" t="s">
        <v>939</v>
      </c>
      <c r="BQ2" s="22" t="s">
        <v>940</v>
      </c>
      <c r="BR2" s="22" t="s">
        <v>941</v>
      </c>
      <c r="BS2" s="22" t="s">
        <v>942</v>
      </c>
      <c r="BT2" s="22" t="s">
        <v>943</v>
      </c>
      <c r="BU2" s="22" t="s">
        <v>944</v>
      </c>
      <c r="BV2" s="22" t="s">
        <v>945</v>
      </c>
      <c r="BW2" s="22" t="s">
        <v>946</v>
      </c>
      <c r="BX2" s="22" t="s">
        <v>947</v>
      </c>
      <c r="BY2" s="22" t="s">
        <v>948</v>
      </c>
      <c r="BZ2" s="22" t="s">
        <v>949</v>
      </c>
      <c r="CA2" s="22" t="s">
        <v>950</v>
      </c>
      <c r="CB2" s="22" t="s">
        <v>951</v>
      </c>
      <c r="CC2" s="25" t="s">
        <v>952</v>
      </c>
      <c r="CD2" s="22" t="s">
        <v>953</v>
      </c>
      <c r="CE2" s="22" t="s">
        <v>954</v>
      </c>
      <c r="CF2" s="22" t="s">
        <v>955</v>
      </c>
      <c r="CG2" s="22" t="s">
        <v>956</v>
      </c>
      <c r="CH2" s="22" t="s">
        <v>957</v>
      </c>
      <c r="CI2" s="22" t="s">
        <v>958</v>
      </c>
      <c r="CJ2" s="22" t="s">
        <v>959</v>
      </c>
      <c r="CK2" s="22" t="s">
        <v>960</v>
      </c>
      <c r="CL2" s="22" t="s">
        <v>961</v>
      </c>
      <c r="CM2" s="22" t="s">
        <v>962</v>
      </c>
      <c r="CN2" s="22" t="s">
        <v>963</v>
      </c>
      <c r="CO2" s="22" t="s">
        <v>964</v>
      </c>
      <c r="CP2" s="22" t="s">
        <v>965</v>
      </c>
      <c r="CQ2" s="22" t="s">
        <v>966</v>
      </c>
      <c r="CR2" s="163" t="s">
        <v>1105</v>
      </c>
      <c r="CS2" s="22" t="s">
        <v>865</v>
      </c>
      <c r="CT2" s="22" t="s">
        <v>967</v>
      </c>
      <c r="CU2" s="22" t="s">
        <v>968</v>
      </c>
      <c r="CV2" s="22" t="s">
        <v>969</v>
      </c>
      <c r="CW2" s="22" t="s">
        <v>970</v>
      </c>
      <c r="CX2" s="22" t="s">
        <v>971</v>
      </c>
      <c r="CY2" s="22" t="s">
        <v>972</v>
      </c>
      <c r="CZ2" s="22" t="s">
        <v>973</v>
      </c>
      <c r="DA2" s="22" t="s">
        <v>974</v>
      </c>
      <c r="DB2" s="22" t="s">
        <v>975</v>
      </c>
      <c r="DC2" s="22" t="s">
        <v>976</v>
      </c>
      <c r="DD2" s="22" t="s">
        <v>977</v>
      </c>
      <c r="DE2" s="22" t="s">
        <v>978</v>
      </c>
      <c r="DF2" s="22" t="s">
        <v>979</v>
      </c>
      <c r="DG2" s="22" t="s">
        <v>980</v>
      </c>
      <c r="DH2" s="22" t="s">
        <v>981</v>
      </c>
      <c r="DI2" s="22" t="s">
        <v>982</v>
      </c>
      <c r="DJ2" s="22" t="s">
        <v>983</v>
      </c>
      <c r="DK2" s="22" t="s">
        <v>984</v>
      </c>
      <c r="DL2" s="22" t="s">
        <v>985</v>
      </c>
      <c r="DM2" s="22" t="s">
        <v>986</v>
      </c>
      <c r="DN2" s="22" t="s">
        <v>987</v>
      </c>
      <c r="DO2" s="22" t="s">
        <v>988</v>
      </c>
      <c r="DP2" s="22" t="s">
        <v>989</v>
      </c>
      <c r="DQ2" s="22" t="s">
        <v>990</v>
      </c>
      <c r="DR2" s="22" t="s">
        <v>991</v>
      </c>
      <c r="DS2" s="22" t="s">
        <v>992</v>
      </c>
      <c r="DT2" s="22" t="s">
        <v>993</v>
      </c>
      <c r="DU2" s="22" t="s">
        <v>994</v>
      </c>
      <c r="DV2" s="22" t="s">
        <v>995</v>
      </c>
      <c r="DW2" s="22" t="s">
        <v>996</v>
      </c>
      <c r="DX2" s="22" t="s">
        <v>997</v>
      </c>
      <c r="DY2" s="22" t="s">
        <v>998</v>
      </c>
      <c r="DZ2" s="22" t="s">
        <v>999</v>
      </c>
      <c r="EA2" s="22" t="s">
        <v>1000</v>
      </c>
      <c r="EB2" s="22" t="s">
        <v>1001</v>
      </c>
      <c r="EC2" s="22" t="s">
        <v>1002</v>
      </c>
      <c r="ED2" s="22" t="s">
        <v>1003</v>
      </c>
      <c r="EE2" s="22" t="s">
        <v>1004</v>
      </c>
      <c r="EF2" s="22" t="s">
        <v>1121</v>
      </c>
      <c r="EG2" s="22" t="s">
        <v>1005</v>
      </c>
      <c r="EH2" s="22" t="s">
        <v>1122</v>
      </c>
      <c r="EI2" s="22" t="s">
        <v>1123</v>
      </c>
      <c r="EJ2" s="22" t="s">
        <v>1124</v>
      </c>
      <c r="EK2" s="22" t="s">
        <v>1125</v>
      </c>
      <c r="EL2" s="22" t="s">
        <v>1126</v>
      </c>
      <c r="EM2" s="22" t="s">
        <v>1127</v>
      </c>
      <c r="EN2" s="22" t="s">
        <v>1128</v>
      </c>
      <c r="EO2" s="22" t="s">
        <v>1129</v>
      </c>
      <c r="EP2" s="22" t="s">
        <v>1132</v>
      </c>
      <c r="EQ2" s="22" t="s">
        <v>1134</v>
      </c>
      <c r="ER2" s="22" t="s">
        <v>1143</v>
      </c>
      <c r="ES2" s="22" t="s">
        <v>1136</v>
      </c>
      <c r="ET2" s="22" t="s">
        <v>1137</v>
      </c>
      <c r="EU2" s="22" t="s">
        <v>1145</v>
      </c>
      <c r="EV2" s="22" t="s">
        <v>1146</v>
      </c>
      <c r="EW2" s="22" t="s">
        <v>1147</v>
      </c>
      <c r="EX2" s="22" t="s">
        <v>1148</v>
      </c>
      <c r="EY2" s="22" t="s">
        <v>1149</v>
      </c>
      <c r="EZ2" s="22" t="s">
        <v>1150</v>
      </c>
      <c r="FA2" s="22" t="s">
        <v>1151</v>
      </c>
      <c r="FB2" s="22" t="s">
        <v>1152</v>
      </c>
      <c r="FC2" s="22"/>
      <c r="FD2" s="22"/>
      <c r="FE2" s="22"/>
      <c r="FF2" s="22"/>
      <c r="FG2" s="22"/>
      <c r="FH2" s="22" t="s">
        <v>1006</v>
      </c>
      <c r="FI2" s="22" t="s">
        <v>1007</v>
      </c>
    </row>
    <row r="3" spans="1:172" s="33" customFormat="1" ht="21" customHeight="1" x14ac:dyDescent="0.25">
      <c r="A3" s="26"/>
      <c r="B3" s="27"/>
      <c r="C3" s="27" t="s">
        <v>1008</v>
      </c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 t="s">
        <v>1009</v>
      </c>
      <c r="U3" s="28" t="s">
        <v>1009</v>
      </c>
      <c r="V3" s="28" t="s">
        <v>1009</v>
      </c>
      <c r="W3" s="30" t="s">
        <v>1009</v>
      </c>
      <c r="X3" s="28" t="s">
        <v>1009</v>
      </c>
      <c r="Y3" s="28" t="s">
        <v>1009</v>
      </c>
      <c r="Z3" s="28" t="s">
        <v>1009</v>
      </c>
      <c r="AA3" s="28" t="s">
        <v>1009</v>
      </c>
      <c r="AB3" s="28" t="s">
        <v>1009</v>
      </c>
      <c r="AC3" s="28" t="s">
        <v>1009</v>
      </c>
      <c r="AD3" s="28" t="s">
        <v>1009</v>
      </c>
      <c r="AE3" s="28" t="s">
        <v>1009</v>
      </c>
      <c r="AF3" s="28" t="s">
        <v>1009</v>
      </c>
      <c r="AG3" s="29" t="s">
        <v>1009</v>
      </c>
      <c r="AH3" s="30" t="s">
        <v>1010</v>
      </c>
      <c r="AI3" s="28" t="s">
        <v>1010</v>
      </c>
      <c r="AJ3" s="28" t="s">
        <v>1010</v>
      </c>
      <c r="AK3" s="28" t="s">
        <v>1010</v>
      </c>
      <c r="AL3" s="28" t="s">
        <v>1010</v>
      </c>
      <c r="AM3" s="28" t="s">
        <v>1010</v>
      </c>
      <c r="AN3" s="28" t="s">
        <v>1010</v>
      </c>
      <c r="AO3" s="28" t="s">
        <v>1010</v>
      </c>
      <c r="AP3" s="28" t="s">
        <v>1010</v>
      </c>
      <c r="AQ3" s="28"/>
      <c r="AR3" s="28"/>
      <c r="AS3" s="28"/>
      <c r="AT3" s="28"/>
      <c r="AU3" s="28"/>
      <c r="AV3" s="28" t="s">
        <v>1009</v>
      </c>
      <c r="AW3" s="28"/>
      <c r="AX3" s="28" t="s">
        <v>1010</v>
      </c>
      <c r="AY3" s="28" t="s">
        <v>1010</v>
      </c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 t="s">
        <v>1010</v>
      </c>
      <c r="BS3" s="28"/>
      <c r="BT3" s="28" t="s">
        <v>1010</v>
      </c>
      <c r="BU3" s="28" t="s">
        <v>1009</v>
      </c>
      <c r="BV3" s="28"/>
      <c r="BW3" s="28" t="s">
        <v>1010</v>
      </c>
      <c r="BX3" s="28" t="s">
        <v>1010</v>
      </c>
      <c r="BY3" s="28" t="s">
        <v>1010</v>
      </c>
      <c r="BZ3" s="28" t="s">
        <v>1010</v>
      </c>
      <c r="CA3" s="28"/>
      <c r="CB3" s="28" t="s">
        <v>1010</v>
      </c>
      <c r="CC3" s="31" t="s">
        <v>574</v>
      </c>
      <c r="CD3" s="28" t="s">
        <v>1009</v>
      </c>
      <c r="CE3" s="28" t="s">
        <v>1010</v>
      </c>
      <c r="CF3" s="28"/>
      <c r="CG3" s="28" t="s">
        <v>574</v>
      </c>
      <c r="CH3" s="28" t="s">
        <v>1010</v>
      </c>
      <c r="CI3" s="28" t="s">
        <v>1010</v>
      </c>
      <c r="CJ3" s="28"/>
      <c r="CK3" s="28" t="s">
        <v>1009</v>
      </c>
      <c r="CL3" s="28" t="s">
        <v>574</v>
      </c>
      <c r="CM3" s="28" t="s">
        <v>1009</v>
      </c>
      <c r="CN3" s="28"/>
      <c r="CO3" s="28"/>
      <c r="CP3" s="28"/>
      <c r="CQ3" s="28"/>
      <c r="CR3" s="28" t="s">
        <v>1010</v>
      </c>
      <c r="CS3" s="28" t="s">
        <v>1009</v>
      </c>
      <c r="CT3" s="28"/>
      <c r="CU3" s="28"/>
      <c r="CV3" s="28"/>
      <c r="CW3" s="28"/>
      <c r="CX3" s="28"/>
      <c r="CY3" s="28"/>
      <c r="CZ3" s="28" t="s">
        <v>1009</v>
      </c>
      <c r="DA3" s="28" t="s">
        <v>1009</v>
      </c>
      <c r="DB3" s="28" t="s">
        <v>574</v>
      </c>
      <c r="DC3" s="28" t="s">
        <v>574</v>
      </c>
      <c r="DD3" s="28" t="s">
        <v>1009</v>
      </c>
      <c r="DE3" s="28" t="s">
        <v>574</v>
      </c>
      <c r="DF3" s="28" t="s">
        <v>1009</v>
      </c>
      <c r="DG3" s="28" t="s">
        <v>1009</v>
      </c>
      <c r="DH3" s="28" t="s">
        <v>1009</v>
      </c>
      <c r="DI3" s="28" t="s">
        <v>1009</v>
      </c>
      <c r="DJ3" s="28" t="s">
        <v>1009</v>
      </c>
      <c r="DK3" s="28" t="s">
        <v>1009</v>
      </c>
      <c r="DL3" s="28" t="s">
        <v>574</v>
      </c>
      <c r="DM3" s="28" t="s">
        <v>1009</v>
      </c>
      <c r="DN3" s="28" t="s">
        <v>1009</v>
      </c>
      <c r="DO3" s="28" t="s">
        <v>574</v>
      </c>
      <c r="DP3" s="28" t="s">
        <v>1009</v>
      </c>
      <c r="DQ3" s="28" t="s">
        <v>574</v>
      </c>
      <c r="DR3" s="28" t="s">
        <v>574</v>
      </c>
      <c r="DS3" s="28" t="s">
        <v>1009</v>
      </c>
      <c r="DT3" s="28" t="s">
        <v>1009</v>
      </c>
      <c r="DU3" s="28" t="s">
        <v>1009</v>
      </c>
      <c r="DV3" s="28" t="s">
        <v>1009</v>
      </c>
      <c r="DW3" s="28"/>
      <c r="DX3" s="28"/>
      <c r="DY3" s="28" t="s">
        <v>1009</v>
      </c>
      <c r="DZ3" s="28" t="s">
        <v>574</v>
      </c>
      <c r="EA3" s="28"/>
      <c r="EB3" s="28"/>
      <c r="EC3" s="28" t="s">
        <v>1009</v>
      </c>
      <c r="ED3" s="28" t="s">
        <v>1009</v>
      </c>
      <c r="EE3" s="28" t="s">
        <v>1009</v>
      </c>
      <c r="EF3" s="28" t="s">
        <v>395</v>
      </c>
      <c r="EG3" s="28" t="s">
        <v>1009</v>
      </c>
      <c r="EH3" s="28" t="s">
        <v>395</v>
      </c>
      <c r="EI3" s="28" t="s">
        <v>395</v>
      </c>
      <c r="EJ3" s="28" t="s">
        <v>395</v>
      </c>
      <c r="EK3" s="28" t="s">
        <v>395</v>
      </c>
      <c r="EL3" s="28" t="s">
        <v>395</v>
      </c>
      <c r="EM3" s="28" t="s">
        <v>395</v>
      </c>
      <c r="EN3" s="28" t="s">
        <v>395</v>
      </c>
      <c r="EO3" s="28" t="s">
        <v>395</v>
      </c>
      <c r="EP3" s="28" t="s">
        <v>395</v>
      </c>
      <c r="EQ3" s="28" t="s">
        <v>1135</v>
      </c>
      <c r="ER3" s="28" t="s">
        <v>762</v>
      </c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 t="s">
        <v>1009</v>
      </c>
      <c r="FI3" s="32" t="s">
        <v>1009</v>
      </c>
    </row>
    <row r="4" spans="1:172" s="33" customFormat="1" ht="21" customHeight="1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4">
        <v>15</v>
      </c>
      <c r="P4" s="34">
        <v>16</v>
      </c>
      <c r="Q4" s="34">
        <v>17</v>
      </c>
      <c r="R4" s="34">
        <v>18</v>
      </c>
      <c r="S4" s="34">
        <v>19</v>
      </c>
      <c r="T4" s="34">
        <v>20</v>
      </c>
      <c r="U4" s="34">
        <v>21</v>
      </c>
      <c r="V4" s="34">
        <v>22</v>
      </c>
      <c r="W4" s="34">
        <v>23</v>
      </c>
      <c r="X4" s="34">
        <v>24</v>
      </c>
      <c r="Y4" s="34">
        <v>25</v>
      </c>
      <c r="Z4" s="34">
        <v>26</v>
      </c>
      <c r="AA4" s="34">
        <v>27</v>
      </c>
      <c r="AB4" s="34">
        <v>28</v>
      </c>
      <c r="AC4" s="34">
        <v>29</v>
      </c>
      <c r="AD4" s="34">
        <v>30</v>
      </c>
      <c r="AE4" s="34">
        <v>31</v>
      </c>
      <c r="AF4" s="34">
        <v>32</v>
      </c>
      <c r="AG4" s="34">
        <v>33</v>
      </c>
      <c r="AH4" s="34">
        <v>34</v>
      </c>
      <c r="AI4" s="34">
        <v>35</v>
      </c>
      <c r="AJ4" s="34">
        <v>36</v>
      </c>
      <c r="AK4" s="34">
        <v>37</v>
      </c>
      <c r="AL4" s="34">
        <v>38</v>
      </c>
      <c r="AM4" s="34">
        <v>39</v>
      </c>
      <c r="AN4" s="34">
        <v>40</v>
      </c>
      <c r="AO4" s="34">
        <v>41</v>
      </c>
      <c r="AP4" s="34">
        <v>42</v>
      </c>
      <c r="AQ4" s="34">
        <v>43</v>
      </c>
      <c r="AR4" s="34">
        <v>44</v>
      </c>
      <c r="AS4" s="34">
        <v>45</v>
      </c>
      <c r="AT4" s="34">
        <v>46</v>
      </c>
      <c r="AU4" s="34">
        <v>47</v>
      </c>
      <c r="AV4" s="34">
        <v>48</v>
      </c>
      <c r="AW4" s="34">
        <v>49</v>
      </c>
      <c r="AX4" s="34">
        <v>50</v>
      </c>
      <c r="AY4" s="34">
        <v>51</v>
      </c>
      <c r="AZ4" s="34">
        <v>52</v>
      </c>
      <c r="BA4" s="34">
        <v>53</v>
      </c>
      <c r="BB4" s="34">
        <v>54</v>
      </c>
      <c r="BC4" s="34">
        <v>55</v>
      </c>
      <c r="BD4" s="34">
        <v>56</v>
      </c>
      <c r="BE4" s="34">
        <v>57</v>
      </c>
      <c r="BF4" s="34">
        <v>58</v>
      </c>
      <c r="BG4" s="34">
        <v>59</v>
      </c>
      <c r="BH4" s="34">
        <v>60</v>
      </c>
      <c r="BI4" s="34">
        <v>61</v>
      </c>
      <c r="BJ4" s="34">
        <v>62</v>
      </c>
      <c r="BK4" s="34">
        <v>63</v>
      </c>
      <c r="BL4" s="34">
        <v>64</v>
      </c>
      <c r="BM4" s="34">
        <v>65</v>
      </c>
      <c r="BN4" s="34">
        <v>66</v>
      </c>
      <c r="BO4" s="34">
        <v>67</v>
      </c>
      <c r="BP4" s="34">
        <v>68</v>
      </c>
      <c r="BQ4" s="34">
        <v>69</v>
      </c>
      <c r="BR4" s="34">
        <v>70</v>
      </c>
      <c r="BS4" s="34">
        <v>71</v>
      </c>
      <c r="BT4" s="34">
        <v>72</v>
      </c>
      <c r="BU4" s="34">
        <v>73</v>
      </c>
      <c r="BV4" s="34">
        <v>74</v>
      </c>
      <c r="BW4" s="34">
        <v>75</v>
      </c>
      <c r="BX4" s="34">
        <v>76</v>
      </c>
      <c r="BY4" s="34">
        <v>77</v>
      </c>
      <c r="BZ4" s="34">
        <v>78</v>
      </c>
      <c r="CA4" s="34">
        <v>79</v>
      </c>
      <c r="CB4" s="34">
        <v>80</v>
      </c>
      <c r="CC4" s="34">
        <v>81</v>
      </c>
      <c r="CD4" s="34">
        <v>82</v>
      </c>
      <c r="CE4" s="34">
        <v>83</v>
      </c>
      <c r="CF4" s="34">
        <v>84</v>
      </c>
      <c r="CG4" s="34">
        <v>85</v>
      </c>
      <c r="CH4" s="34">
        <v>86</v>
      </c>
      <c r="CI4" s="34">
        <v>87</v>
      </c>
      <c r="CJ4" s="34">
        <v>88</v>
      </c>
      <c r="CK4" s="34">
        <v>89</v>
      </c>
      <c r="CL4" s="34">
        <v>90</v>
      </c>
      <c r="CM4" s="34">
        <v>91</v>
      </c>
      <c r="CN4" s="34">
        <v>92</v>
      </c>
      <c r="CO4" s="34">
        <v>93</v>
      </c>
      <c r="CP4" s="34">
        <v>94</v>
      </c>
      <c r="CQ4" s="34">
        <v>95</v>
      </c>
      <c r="CR4" s="34">
        <v>96</v>
      </c>
      <c r="CS4" s="34">
        <v>97</v>
      </c>
      <c r="CT4" s="34">
        <v>98</v>
      </c>
      <c r="CU4" s="34">
        <v>99</v>
      </c>
      <c r="CV4" s="34">
        <v>100</v>
      </c>
      <c r="CW4" s="34">
        <v>101</v>
      </c>
      <c r="CX4" s="34">
        <v>102</v>
      </c>
      <c r="CY4" s="34">
        <v>103</v>
      </c>
      <c r="CZ4" s="34">
        <v>104</v>
      </c>
      <c r="DA4" s="34">
        <v>105</v>
      </c>
      <c r="DB4" s="34">
        <v>106</v>
      </c>
      <c r="DC4" s="34">
        <v>107</v>
      </c>
      <c r="DD4" s="34">
        <v>108</v>
      </c>
      <c r="DE4" s="34">
        <v>109</v>
      </c>
      <c r="DF4" s="34">
        <v>110</v>
      </c>
      <c r="DG4" s="34">
        <v>111</v>
      </c>
      <c r="DH4" s="34">
        <v>112</v>
      </c>
      <c r="DI4" s="34">
        <v>113</v>
      </c>
      <c r="DJ4" s="34">
        <v>114</v>
      </c>
      <c r="DK4" s="34">
        <v>115</v>
      </c>
      <c r="DL4" s="34">
        <v>116</v>
      </c>
      <c r="DM4" s="34">
        <v>117</v>
      </c>
      <c r="DN4" s="34">
        <v>118</v>
      </c>
      <c r="DO4" s="34">
        <v>119</v>
      </c>
      <c r="DP4" s="34">
        <v>120</v>
      </c>
      <c r="DQ4" s="34">
        <v>121</v>
      </c>
      <c r="DR4" s="34">
        <v>122</v>
      </c>
      <c r="DS4" s="34">
        <v>123</v>
      </c>
      <c r="DT4" s="34">
        <v>124</v>
      </c>
      <c r="DU4" s="34">
        <v>125</v>
      </c>
      <c r="DV4" s="34">
        <v>126</v>
      </c>
      <c r="DW4" s="34">
        <v>127</v>
      </c>
      <c r="DX4" s="34">
        <v>128</v>
      </c>
      <c r="DY4" s="34">
        <v>129</v>
      </c>
      <c r="DZ4" s="34">
        <v>130</v>
      </c>
      <c r="EA4" s="34">
        <v>131</v>
      </c>
      <c r="EB4" s="34">
        <v>132</v>
      </c>
      <c r="EC4" s="34">
        <v>133</v>
      </c>
      <c r="ED4" s="34">
        <v>134</v>
      </c>
      <c r="EE4" s="34">
        <v>135</v>
      </c>
      <c r="EF4" s="34">
        <v>136</v>
      </c>
      <c r="EG4" s="34">
        <v>137</v>
      </c>
      <c r="EH4" s="34">
        <v>138</v>
      </c>
      <c r="EI4" s="34">
        <v>139</v>
      </c>
      <c r="EJ4" s="34">
        <v>140</v>
      </c>
      <c r="EK4" s="34">
        <v>141</v>
      </c>
      <c r="EL4" s="34">
        <v>142</v>
      </c>
      <c r="EM4" s="34">
        <v>143</v>
      </c>
      <c r="EN4" s="34">
        <v>144</v>
      </c>
      <c r="EO4" s="34">
        <v>145</v>
      </c>
      <c r="EP4" s="34">
        <v>146</v>
      </c>
      <c r="EQ4" s="34">
        <v>147</v>
      </c>
      <c r="ER4" s="34">
        <v>148</v>
      </c>
      <c r="ES4" s="34">
        <v>149</v>
      </c>
      <c r="ET4" s="34">
        <v>150</v>
      </c>
      <c r="EU4" s="34">
        <v>151</v>
      </c>
      <c r="EV4" s="34">
        <v>152</v>
      </c>
      <c r="EW4" s="34">
        <v>153</v>
      </c>
      <c r="EX4" s="34">
        <v>154</v>
      </c>
      <c r="EY4" s="34">
        <v>155</v>
      </c>
      <c r="EZ4" s="34">
        <v>156</v>
      </c>
      <c r="FA4" s="34">
        <v>157</v>
      </c>
      <c r="FB4" s="34">
        <v>158</v>
      </c>
      <c r="FC4" s="34">
        <v>159</v>
      </c>
      <c r="FD4" s="34">
        <v>160</v>
      </c>
      <c r="FE4" s="34">
        <v>161</v>
      </c>
      <c r="FF4" s="34">
        <v>162</v>
      </c>
      <c r="FG4" s="34">
        <v>163</v>
      </c>
      <c r="FH4" s="34">
        <v>164</v>
      </c>
      <c r="FI4" s="34">
        <v>165</v>
      </c>
      <c r="FJ4" s="34">
        <v>136</v>
      </c>
      <c r="FK4" s="34">
        <v>137</v>
      </c>
      <c r="FL4" s="34">
        <v>138</v>
      </c>
      <c r="FM4" s="34">
        <v>139</v>
      </c>
      <c r="FN4" s="34">
        <v>140</v>
      </c>
      <c r="FO4" s="34">
        <v>141</v>
      </c>
      <c r="FP4" s="34">
        <v>142</v>
      </c>
    </row>
    <row r="5" spans="1:172" x14ac:dyDescent="0.25">
      <c r="A5" s="35">
        <v>4132</v>
      </c>
      <c r="B5" s="36" t="str">
        <f>CONCATENATE(C5," д. ",D5,IF(E5&gt;=1," к. ",""),E5)</f>
        <v>Арх. Власова ул. д. 5 к. 1</v>
      </c>
      <c r="C5" s="36" t="s">
        <v>1011</v>
      </c>
      <c r="D5" s="37">
        <v>5</v>
      </c>
      <c r="E5" s="38">
        <v>1</v>
      </c>
      <c r="F5" s="39" t="s">
        <v>1012</v>
      </c>
      <c r="G5" s="40"/>
      <c r="H5" s="39"/>
      <c r="I5" s="40" t="s">
        <v>218</v>
      </c>
      <c r="J5" s="40"/>
      <c r="K5" s="40" t="s">
        <v>218</v>
      </c>
      <c r="L5" s="39" t="s">
        <v>1013</v>
      </c>
      <c r="M5" s="39" t="s">
        <v>1014</v>
      </c>
      <c r="N5" s="41">
        <v>1960</v>
      </c>
      <c r="O5" s="41">
        <v>1960</v>
      </c>
      <c r="P5" s="42" t="s">
        <v>1015</v>
      </c>
      <c r="Q5" s="39" t="s">
        <v>1016</v>
      </c>
      <c r="R5" s="41">
        <v>5</v>
      </c>
      <c r="S5" s="41">
        <v>5</v>
      </c>
      <c r="T5" s="43">
        <v>3</v>
      </c>
      <c r="U5" s="41"/>
      <c r="V5" s="41"/>
      <c r="W5" s="44">
        <v>61</v>
      </c>
      <c r="X5" s="45">
        <v>60</v>
      </c>
      <c r="Y5" s="39">
        <v>1</v>
      </c>
      <c r="Z5" s="39">
        <v>1</v>
      </c>
      <c r="AA5" s="39">
        <v>15</v>
      </c>
      <c r="AB5" s="39">
        <v>15</v>
      </c>
      <c r="AC5" s="42">
        <v>0</v>
      </c>
      <c r="AD5" s="39"/>
      <c r="AE5" s="39">
        <v>0</v>
      </c>
      <c r="AF5" s="39">
        <v>1</v>
      </c>
      <c r="AG5" s="46">
        <v>1</v>
      </c>
      <c r="AH5" s="47">
        <v>3077.3</v>
      </c>
      <c r="AI5" s="48">
        <v>2541.4</v>
      </c>
      <c r="AJ5" s="49">
        <v>535.9</v>
      </c>
      <c r="AK5" s="50">
        <v>1673.2</v>
      </c>
      <c r="AL5" s="39"/>
      <c r="AM5" s="51">
        <v>306</v>
      </c>
      <c r="AN5" s="51">
        <v>6</v>
      </c>
      <c r="AO5" s="39"/>
      <c r="AP5" s="42">
        <v>680.6</v>
      </c>
      <c r="AQ5" s="42">
        <v>121.42</v>
      </c>
      <c r="AR5" s="42">
        <v>181.57999999999998</v>
      </c>
      <c r="AS5" s="42">
        <v>0</v>
      </c>
      <c r="AT5" s="50" t="s">
        <v>1017</v>
      </c>
      <c r="AU5" s="50" t="s">
        <v>1018</v>
      </c>
      <c r="AV5" s="45">
        <v>60</v>
      </c>
      <c r="AW5" s="39"/>
      <c r="AX5" s="39"/>
      <c r="AY5" s="39"/>
      <c r="AZ5" s="39" t="s">
        <v>1019</v>
      </c>
      <c r="BA5" s="39" t="s">
        <v>218</v>
      </c>
      <c r="BB5" s="39" t="s">
        <v>218</v>
      </c>
      <c r="BC5" s="39" t="s">
        <v>218</v>
      </c>
      <c r="BD5" s="39" t="s">
        <v>218</v>
      </c>
      <c r="BE5" s="39" t="s">
        <v>218</v>
      </c>
      <c r="BF5" s="39" t="s">
        <v>218</v>
      </c>
      <c r="BG5" s="39" t="s">
        <v>218</v>
      </c>
      <c r="BH5" s="39" t="s">
        <v>218</v>
      </c>
      <c r="BI5" s="39" t="s">
        <v>218</v>
      </c>
      <c r="BJ5" s="39" t="s">
        <v>218</v>
      </c>
      <c r="BK5" s="39" t="s">
        <v>218</v>
      </c>
      <c r="BL5" s="39" t="s">
        <v>218</v>
      </c>
      <c r="BM5" s="39" t="s">
        <v>218</v>
      </c>
      <c r="BN5" s="39" t="s">
        <v>218</v>
      </c>
      <c r="BO5" s="39" t="s">
        <v>218</v>
      </c>
      <c r="BP5" s="39" t="s">
        <v>218</v>
      </c>
      <c r="BQ5" s="39" t="s">
        <v>1020</v>
      </c>
      <c r="BR5" s="39"/>
      <c r="BS5" s="38" t="s">
        <v>1021</v>
      </c>
      <c r="BT5" s="52">
        <v>4320</v>
      </c>
      <c r="BU5" s="19">
        <v>4</v>
      </c>
      <c r="BV5" s="38" t="s">
        <v>1017</v>
      </c>
      <c r="BW5" s="52">
        <v>1827.5</v>
      </c>
      <c r="BX5" s="52">
        <v>831</v>
      </c>
      <c r="BY5" s="52">
        <v>827.5</v>
      </c>
      <c r="BZ5" s="52">
        <v>331</v>
      </c>
      <c r="CA5" s="39" t="s">
        <v>1022</v>
      </c>
      <c r="CB5" s="52">
        <v>1458</v>
      </c>
      <c r="CC5" s="53">
        <v>1355</v>
      </c>
      <c r="CD5" s="39">
        <v>1</v>
      </c>
      <c r="CE5" s="39">
        <v>816</v>
      </c>
      <c r="CF5" s="39" t="s">
        <v>1023</v>
      </c>
      <c r="CG5" s="52">
        <v>125.1</v>
      </c>
      <c r="CH5" s="52">
        <v>197.9</v>
      </c>
      <c r="CI5" s="50">
        <v>680.6</v>
      </c>
      <c r="CJ5" s="54"/>
      <c r="CK5" s="39">
        <v>0</v>
      </c>
      <c r="CL5" s="39">
        <v>0</v>
      </c>
      <c r="CM5" s="55">
        <v>0</v>
      </c>
      <c r="CN5" s="39"/>
      <c r="CO5" s="39"/>
      <c r="CP5" s="39"/>
      <c r="CQ5" s="39"/>
      <c r="CR5" s="39">
        <v>0</v>
      </c>
      <c r="CS5" s="39">
        <v>3</v>
      </c>
      <c r="CT5" s="39"/>
      <c r="CU5" s="39"/>
      <c r="CV5" s="39"/>
      <c r="CW5" s="39"/>
      <c r="CX5" s="39"/>
      <c r="CY5" s="39"/>
      <c r="CZ5" s="52">
        <v>1</v>
      </c>
      <c r="DA5" s="52">
        <v>1</v>
      </c>
      <c r="DB5" s="52">
        <v>180</v>
      </c>
      <c r="DC5" s="52">
        <v>1300</v>
      </c>
      <c r="DD5" s="52">
        <v>33</v>
      </c>
      <c r="DE5" s="39">
        <v>1317.5</v>
      </c>
      <c r="DF5" s="39">
        <v>0</v>
      </c>
      <c r="DG5" s="39">
        <v>0</v>
      </c>
      <c r="DH5" s="52">
        <v>3</v>
      </c>
      <c r="DI5" s="52">
        <v>187</v>
      </c>
      <c r="DJ5" s="39"/>
      <c r="DK5" s="39">
        <v>39</v>
      </c>
      <c r="DL5" s="39">
        <v>724</v>
      </c>
      <c r="DM5" s="39">
        <v>60</v>
      </c>
      <c r="DN5" s="39"/>
      <c r="DO5" s="39">
        <v>474</v>
      </c>
      <c r="DP5" s="39"/>
      <c r="DQ5" s="39">
        <v>666</v>
      </c>
      <c r="DR5" s="39">
        <v>484</v>
      </c>
      <c r="DS5" s="39">
        <v>87</v>
      </c>
      <c r="DT5" s="39">
        <v>12</v>
      </c>
      <c r="DU5" s="52">
        <v>12</v>
      </c>
      <c r="DV5" s="52">
        <v>15</v>
      </c>
      <c r="DW5" s="39">
        <v>0</v>
      </c>
      <c r="DX5" s="39" t="str">
        <f t="shared" ref="DX5:DX68" si="0">IF(R5&gt;5,"внутренние","наружные")</f>
        <v>наружные</v>
      </c>
      <c r="DY5" s="52">
        <v>3</v>
      </c>
      <c r="DZ5" s="39">
        <v>37.5</v>
      </c>
      <c r="EA5" s="39"/>
      <c r="EB5" s="39"/>
      <c r="EC5" s="39"/>
      <c r="ED5" s="39"/>
      <c r="EE5" s="52">
        <v>12</v>
      </c>
      <c r="EF5" s="52">
        <v>22.1</v>
      </c>
      <c r="EG5" s="52">
        <v>6</v>
      </c>
      <c r="EH5" s="52">
        <f>EG5*2.4*2</f>
        <v>28.799999999999997</v>
      </c>
      <c r="EI5" s="52">
        <v>5.76</v>
      </c>
      <c r="EJ5" s="52"/>
      <c r="EK5" s="52">
        <v>8.370000000000001</v>
      </c>
      <c r="EL5" s="52">
        <v>3.5999999999999996</v>
      </c>
      <c r="EM5" s="52">
        <v>13.200000000000001</v>
      </c>
      <c r="EN5" s="52">
        <v>6.5</v>
      </c>
      <c r="EO5" s="52">
        <v>0</v>
      </c>
      <c r="EP5" s="52">
        <v>0</v>
      </c>
      <c r="EQ5" s="52">
        <v>143</v>
      </c>
      <c r="ER5" s="52">
        <f t="shared" ref="ER5:ER68" si="1">IF(CK5=0,0,ROUND(EQ5*1.45/366,2))</f>
        <v>0</v>
      </c>
      <c r="ES5" s="187" t="s">
        <v>1019</v>
      </c>
      <c r="ET5" s="187">
        <v>0</v>
      </c>
      <c r="EU5" s="52">
        <v>0</v>
      </c>
      <c r="EV5" s="52">
        <v>1</v>
      </c>
      <c r="EW5" s="52">
        <v>0</v>
      </c>
      <c r="EX5" s="52">
        <v>0</v>
      </c>
      <c r="EY5" s="52">
        <v>0</v>
      </c>
      <c r="EZ5" s="52"/>
      <c r="FA5" s="52"/>
      <c r="FB5" s="52"/>
      <c r="FC5" s="52"/>
      <c r="FD5" s="52"/>
      <c r="FE5" s="52"/>
      <c r="FF5" s="52"/>
      <c r="FG5" s="52"/>
      <c r="FH5" s="39">
        <v>0</v>
      </c>
      <c r="FI5" s="50">
        <v>4</v>
      </c>
    </row>
    <row r="6" spans="1:172" x14ac:dyDescent="0.25">
      <c r="A6" s="56">
        <v>4133</v>
      </c>
      <c r="B6" s="36" t="str">
        <f t="shared" ref="B6:B69" si="2">CONCATENATE(C6," д. ",D6,IF(E6&gt;=1," к. ",""),E6)</f>
        <v>Арх. Власова ул. д. 5 к. 2</v>
      </c>
      <c r="C6" s="57" t="s">
        <v>1011</v>
      </c>
      <c r="D6" s="58">
        <v>5</v>
      </c>
      <c r="E6" s="59">
        <v>2</v>
      </c>
      <c r="F6" s="39" t="s">
        <v>1012</v>
      </c>
      <c r="G6" s="60"/>
      <c r="H6" s="61"/>
      <c r="I6" s="62" t="s">
        <v>218</v>
      </c>
      <c r="J6" s="62"/>
      <c r="K6" s="62" t="s">
        <v>218</v>
      </c>
      <c r="L6" s="39" t="s">
        <v>1013</v>
      </c>
      <c r="M6" s="39" t="s">
        <v>1014</v>
      </c>
      <c r="N6" s="63">
        <v>1960</v>
      </c>
      <c r="O6" s="63">
        <v>1960</v>
      </c>
      <c r="P6" s="64" t="s">
        <v>1015</v>
      </c>
      <c r="Q6" s="61" t="s">
        <v>1016</v>
      </c>
      <c r="R6" s="63">
        <v>5</v>
      </c>
      <c r="S6" s="63">
        <v>5</v>
      </c>
      <c r="T6" s="65">
        <v>4</v>
      </c>
      <c r="U6" s="63"/>
      <c r="V6" s="63"/>
      <c r="W6" s="66">
        <v>80</v>
      </c>
      <c r="X6" s="67">
        <v>80</v>
      </c>
      <c r="Y6" s="61">
        <v>0</v>
      </c>
      <c r="Z6" s="39">
        <v>1</v>
      </c>
      <c r="AA6" s="61">
        <v>20</v>
      </c>
      <c r="AB6" s="61">
        <v>36</v>
      </c>
      <c r="AC6" s="42">
        <v>0</v>
      </c>
      <c r="AD6" s="61"/>
      <c r="AE6" s="61">
        <v>1</v>
      </c>
      <c r="AF6" s="61">
        <v>1</v>
      </c>
      <c r="AG6" s="68">
        <v>0</v>
      </c>
      <c r="AH6" s="69">
        <v>3517.9</v>
      </c>
      <c r="AI6" s="70">
        <v>3517.9</v>
      </c>
      <c r="AJ6" s="71">
        <v>0</v>
      </c>
      <c r="AK6" s="72">
        <v>2141.8000000000002</v>
      </c>
      <c r="AL6" s="61"/>
      <c r="AM6" s="73">
        <v>343</v>
      </c>
      <c r="AN6" s="73">
        <v>8</v>
      </c>
      <c r="AO6" s="61"/>
      <c r="AP6" s="64">
        <v>895.4</v>
      </c>
      <c r="AQ6" s="42">
        <v>152.56</v>
      </c>
      <c r="AR6" s="42">
        <v>232.44</v>
      </c>
      <c r="AS6" s="42">
        <v>0</v>
      </c>
      <c r="AT6" s="72" t="s">
        <v>1017</v>
      </c>
      <c r="AU6" s="72" t="s">
        <v>1018</v>
      </c>
      <c r="AV6" s="67">
        <v>80</v>
      </c>
      <c r="AW6" s="61"/>
      <c r="AX6" s="61"/>
      <c r="AY6" s="61"/>
      <c r="AZ6" s="61" t="s">
        <v>1019</v>
      </c>
      <c r="BA6" s="61" t="s">
        <v>218</v>
      </c>
      <c r="BB6" s="61" t="s">
        <v>218</v>
      </c>
      <c r="BC6" s="61" t="s">
        <v>218</v>
      </c>
      <c r="BD6" s="61" t="s">
        <v>218</v>
      </c>
      <c r="BE6" s="61" t="s">
        <v>218</v>
      </c>
      <c r="BF6" s="61" t="s">
        <v>218</v>
      </c>
      <c r="BG6" s="61" t="s">
        <v>218</v>
      </c>
      <c r="BH6" s="61" t="s">
        <v>218</v>
      </c>
      <c r="BI6" s="61" t="s">
        <v>218</v>
      </c>
      <c r="BJ6" s="61" t="s">
        <v>218</v>
      </c>
      <c r="BK6" s="61" t="s">
        <v>218</v>
      </c>
      <c r="BL6" s="61" t="s">
        <v>218</v>
      </c>
      <c r="BM6" s="61" t="s">
        <v>218</v>
      </c>
      <c r="BN6" s="61" t="s">
        <v>218</v>
      </c>
      <c r="BO6" s="61" t="s">
        <v>218</v>
      </c>
      <c r="BP6" s="61" t="s">
        <v>218</v>
      </c>
      <c r="BQ6" s="61" t="s">
        <v>1020</v>
      </c>
      <c r="BR6" s="61"/>
      <c r="BS6" s="59" t="s">
        <v>1021</v>
      </c>
      <c r="BT6" s="52">
        <v>7760</v>
      </c>
      <c r="BU6" s="61">
        <v>4</v>
      </c>
      <c r="BV6" s="59" t="s">
        <v>1017</v>
      </c>
      <c r="BW6" s="52">
        <v>985</v>
      </c>
      <c r="BX6" s="52">
        <v>394</v>
      </c>
      <c r="BY6" s="52">
        <v>985</v>
      </c>
      <c r="BZ6" s="52">
        <v>394</v>
      </c>
      <c r="CA6" s="61" t="s">
        <v>1024</v>
      </c>
      <c r="CB6" s="52">
        <v>1852</v>
      </c>
      <c r="CC6" s="53">
        <v>1722</v>
      </c>
      <c r="CD6" s="61">
        <v>1</v>
      </c>
      <c r="CE6" s="61">
        <v>985</v>
      </c>
      <c r="CF6" s="61" t="s">
        <v>1023</v>
      </c>
      <c r="CG6" s="52">
        <v>160</v>
      </c>
      <c r="CH6" s="52">
        <v>253</v>
      </c>
      <c r="CI6" s="72">
        <v>895.4</v>
      </c>
      <c r="CJ6" s="74"/>
      <c r="CK6" s="61">
        <v>0</v>
      </c>
      <c r="CL6" s="61">
        <v>0</v>
      </c>
      <c r="CM6" s="75">
        <v>0</v>
      </c>
      <c r="CN6" s="39"/>
      <c r="CO6" s="39"/>
      <c r="CP6" s="61"/>
      <c r="CQ6" s="61"/>
      <c r="CR6" s="39">
        <v>0</v>
      </c>
      <c r="CS6" s="61"/>
      <c r="CT6" s="61"/>
      <c r="CU6" s="61"/>
      <c r="CV6" s="61"/>
      <c r="CW6" s="61"/>
      <c r="CX6" s="61"/>
      <c r="CY6" s="61"/>
      <c r="CZ6" s="52">
        <v>1</v>
      </c>
      <c r="DA6" s="52">
        <v>1</v>
      </c>
      <c r="DB6" s="52">
        <v>162</v>
      </c>
      <c r="DC6" s="52">
        <v>400</v>
      </c>
      <c r="DD6" s="52">
        <v>48</v>
      </c>
      <c r="DE6" s="61">
        <v>2032</v>
      </c>
      <c r="DF6" s="61">
        <v>0</v>
      </c>
      <c r="DG6" s="39">
        <v>0</v>
      </c>
      <c r="DH6" s="52">
        <v>4</v>
      </c>
      <c r="DI6" s="52">
        <v>248</v>
      </c>
      <c r="DJ6" s="61"/>
      <c r="DK6" s="39">
        <v>85</v>
      </c>
      <c r="DL6" s="61">
        <v>935</v>
      </c>
      <c r="DM6" s="39">
        <v>80</v>
      </c>
      <c r="DN6" s="61"/>
      <c r="DO6" s="61">
        <v>967</v>
      </c>
      <c r="DP6" s="61"/>
      <c r="DQ6" s="39">
        <v>648</v>
      </c>
      <c r="DR6" s="39">
        <v>594</v>
      </c>
      <c r="DS6" s="39">
        <v>87</v>
      </c>
      <c r="DT6" s="61">
        <v>16</v>
      </c>
      <c r="DU6" s="52">
        <v>16</v>
      </c>
      <c r="DV6" s="52">
        <v>16</v>
      </c>
      <c r="DW6" s="39">
        <v>0</v>
      </c>
      <c r="DX6" s="39" t="str">
        <f t="shared" si="0"/>
        <v>наружные</v>
      </c>
      <c r="DY6" s="52">
        <v>4</v>
      </c>
      <c r="DZ6" s="61">
        <v>50</v>
      </c>
      <c r="EA6" s="61"/>
      <c r="EB6" s="61"/>
      <c r="EC6" s="61"/>
      <c r="ED6" s="61"/>
      <c r="EE6" s="52">
        <v>32</v>
      </c>
      <c r="EF6" s="52">
        <v>29.44</v>
      </c>
      <c r="EG6" s="52">
        <v>8</v>
      </c>
      <c r="EH6" s="52">
        <f t="shared" ref="EH6:EH69" si="3">EG6*2.4*2</f>
        <v>38.4</v>
      </c>
      <c r="EI6" s="52">
        <v>7.68</v>
      </c>
      <c r="EJ6" s="52"/>
      <c r="EK6" s="52">
        <v>11.16</v>
      </c>
      <c r="EL6" s="52">
        <v>4.8</v>
      </c>
      <c r="EM6" s="52">
        <v>17.600000000000001</v>
      </c>
      <c r="EN6" s="52">
        <v>9.1</v>
      </c>
      <c r="EO6" s="52">
        <v>0</v>
      </c>
      <c r="EP6" s="52">
        <v>0</v>
      </c>
      <c r="EQ6" s="52">
        <v>218</v>
      </c>
      <c r="ER6" s="52">
        <f t="shared" si="1"/>
        <v>0</v>
      </c>
      <c r="ES6" s="187" t="s">
        <v>1019</v>
      </c>
      <c r="ET6" s="187">
        <v>0</v>
      </c>
      <c r="EU6" s="52">
        <v>0</v>
      </c>
      <c r="EV6" s="52">
        <v>1</v>
      </c>
      <c r="EW6" s="52">
        <v>0</v>
      </c>
      <c r="EX6" s="52">
        <v>0</v>
      </c>
      <c r="EY6" s="52">
        <v>0</v>
      </c>
      <c r="EZ6" s="52"/>
      <c r="FA6" s="52"/>
      <c r="FB6" s="52"/>
      <c r="FC6" s="52"/>
      <c r="FD6" s="52"/>
      <c r="FE6" s="52"/>
      <c r="FF6" s="52"/>
      <c r="FG6" s="52"/>
      <c r="FH6" s="39">
        <v>0</v>
      </c>
      <c r="FI6" s="72">
        <v>5</v>
      </c>
    </row>
    <row r="7" spans="1:172" x14ac:dyDescent="0.25">
      <c r="A7" s="56">
        <v>4134</v>
      </c>
      <c r="B7" s="36" t="str">
        <f t="shared" si="2"/>
        <v>Арх. Власова ул. д. 7 к. 1</v>
      </c>
      <c r="C7" s="57" t="s">
        <v>1011</v>
      </c>
      <c r="D7" s="58">
        <v>7</v>
      </c>
      <c r="E7" s="59">
        <v>1</v>
      </c>
      <c r="F7" s="39" t="s">
        <v>1012</v>
      </c>
      <c r="G7" s="60"/>
      <c r="H7" s="39"/>
      <c r="I7" s="62" t="s">
        <v>218</v>
      </c>
      <c r="J7" s="62"/>
      <c r="K7" s="62" t="s">
        <v>218</v>
      </c>
      <c r="L7" s="39" t="s">
        <v>1013</v>
      </c>
      <c r="M7" s="39" t="s">
        <v>1014</v>
      </c>
      <c r="N7" s="63">
        <v>1960</v>
      </c>
      <c r="O7" s="63">
        <v>1960</v>
      </c>
      <c r="P7" s="64" t="s">
        <v>1015</v>
      </c>
      <c r="Q7" s="61" t="s">
        <v>1016</v>
      </c>
      <c r="R7" s="63">
        <v>5</v>
      </c>
      <c r="S7" s="63">
        <v>5</v>
      </c>
      <c r="T7" s="65">
        <v>3</v>
      </c>
      <c r="U7" s="63"/>
      <c r="V7" s="63"/>
      <c r="W7" s="66">
        <v>60</v>
      </c>
      <c r="X7" s="67">
        <v>60</v>
      </c>
      <c r="Y7" s="61">
        <v>0</v>
      </c>
      <c r="Z7" s="39">
        <v>0</v>
      </c>
      <c r="AA7" s="61">
        <v>15</v>
      </c>
      <c r="AB7" s="61">
        <v>15</v>
      </c>
      <c r="AC7" s="42">
        <v>0</v>
      </c>
      <c r="AD7" s="61"/>
      <c r="AE7" s="61"/>
      <c r="AF7" s="61">
        <v>1</v>
      </c>
      <c r="AG7" s="68"/>
      <c r="AH7" s="69">
        <v>2493.6</v>
      </c>
      <c r="AI7" s="70">
        <v>2493.6</v>
      </c>
      <c r="AJ7" s="71">
        <v>0</v>
      </c>
      <c r="AK7" s="72">
        <v>1648.8</v>
      </c>
      <c r="AL7" s="61"/>
      <c r="AM7" s="73">
        <v>294</v>
      </c>
      <c r="AN7" s="73">
        <v>6</v>
      </c>
      <c r="AO7" s="61"/>
      <c r="AP7" s="64">
        <v>677.4</v>
      </c>
      <c r="AQ7" s="42">
        <v>106.63</v>
      </c>
      <c r="AR7" s="42">
        <v>187.37</v>
      </c>
      <c r="AS7" s="42">
        <v>0</v>
      </c>
      <c r="AT7" s="72" t="s">
        <v>1025</v>
      </c>
      <c r="AU7" s="72" t="s">
        <v>1026</v>
      </c>
      <c r="AV7" s="67">
        <v>60</v>
      </c>
      <c r="AW7" s="61"/>
      <c r="AX7" s="61"/>
      <c r="AY7" s="61"/>
      <c r="AZ7" s="61" t="s">
        <v>1019</v>
      </c>
      <c r="BA7" s="61" t="s">
        <v>218</v>
      </c>
      <c r="BB7" s="61" t="s">
        <v>218</v>
      </c>
      <c r="BC7" s="61" t="s">
        <v>218</v>
      </c>
      <c r="BD7" s="61" t="s">
        <v>218</v>
      </c>
      <c r="BE7" s="61" t="s">
        <v>218</v>
      </c>
      <c r="BF7" s="61" t="s">
        <v>218</v>
      </c>
      <c r="BG7" s="61" t="s">
        <v>218</v>
      </c>
      <c r="BH7" s="61" t="s">
        <v>218</v>
      </c>
      <c r="BI7" s="61" t="s">
        <v>218</v>
      </c>
      <c r="BJ7" s="61" t="s">
        <v>218</v>
      </c>
      <c r="BK7" s="61" t="s">
        <v>218</v>
      </c>
      <c r="BL7" s="61" t="s">
        <v>218</v>
      </c>
      <c r="BM7" s="61" t="s">
        <v>218</v>
      </c>
      <c r="BN7" s="61" t="s">
        <v>218</v>
      </c>
      <c r="BO7" s="61" t="s">
        <v>218</v>
      </c>
      <c r="BP7" s="61" t="s">
        <v>218</v>
      </c>
      <c r="BQ7" s="61" t="s">
        <v>1020</v>
      </c>
      <c r="BR7" s="61"/>
      <c r="BS7" s="59" t="s">
        <v>1021</v>
      </c>
      <c r="BT7" s="52">
        <v>4320</v>
      </c>
      <c r="BU7" s="19">
        <v>3</v>
      </c>
      <c r="BV7" s="59" t="s">
        <v>1027</v>
      </c>
      <c r="BW7" s="52">
        <v>1827.5</v>
      </c>
      <c r="BX7" s="52">
        <v>831</v>
      </c>
      <c r="BY7" s="52">
        <v>827.5</v>
      </c>
      <c r="BZ7" s="52">
        <v>331</v>
      </c>
      <c r="CA7" s="61" t="s">
        <v>1022</v>
      </c>
      <c r="CB7" s="52">
        <v>1458</v>
      </c>
      <c r="CC7" s="53">
        <v>1355</v>
      </c>
      <c r="CD7" s="39">
        <v>1</v>
      </c>
      <c r="CE7" s="61">
        <v>847</v>
      </c>
      <c r="CF7" s="61" t="s">
        <v>1023</v>
      </c>
      <c r="CG7" s="52">
        <v>125.1</v>
      </c>
      <c r="CH7" s="52">
        <v>197.9</v>
      </c>
      <c r="CI7" s="72">
        <v>677.4</v>
      </c>
      <c r="CJ7" s="74"/>
      <c r="CK7" s="61">
        <v>0</v>
      </c>
      <c r="CL7" s="61">
        <v>0</v>
      </c>
      <c r="CM7" s="75">
        <v>0</v>
      </c>
      <c r="CN7" s="39"/>
      <c r="CO7" s="39"/>
      <c r="CP7" s="61"/>
      <c r="CQ7" s="61"/>
      <c r="CR7" s="39">
        <v>0</v>
      </c>
      <c r="CS7" s="61">
        <v>3</v>
      </c>
      <c r="CT7" s="61"/>
      <c r="CU7" s="61"/>
      <c r="CV7" s="61"/>
      <c r="CW7" s="61"/>
      <c r="CX7" s="61"/>
      <c r="CY7" s="61"/>
      <c r="CZ7" s="52">
        <v>1</v>
      </c>
      <c r="DA7" s="52">
        <v>1</v>
      </c>
      <c r="DB7" s="52">
        <v>180</v>
      </c>
      <c r="DC7" s="52">
        <v>1300</v>
      </c>
      <c r="DD7" s="52">
        <v>33</v>
      </c>
      <c r="DE7" s="61">
        <v>1317</v>
      </c>
      <c r="DF7" s="39">
        <v>0</v>
      </c>
      <c r="DG7" s="39">
        <v>0</v>
      </c>
      <c r="DH7" s="52">
        <v>3</v>
      </c>
      <c r="DI7" s="52">
        <v>187</v>
      </c>
      <c r="DJ7" s="61"/>
      <c r="DK7" s="39">
        <v>39</v>
      </c>
      <c r="DL7" s="61">
        <v>724</v>
      </c>
      <c r="DM7" s="39">
        <v>60</v>
      </c>
      <c r="DN7" s="61"/>
      <c r="DO7" s="61">
        <v>474</v>
      </c>
      <c r="DP7" s="61"/>
      <c r="DQ7" s="39">
        <v>666</v>
      </c>
      <c r="DR7" s="39">
        <v>484</v>
      </c>
      <c r="DS7" s="39">
        <v>87</v>
      </c>
      <c r="DT7" s="61">
        <v>12</v>
      </c>
      <c r="DU7" s="52">
        <v>12</v>
      </c>
      <c r="DV7" s="52">
        <v>15</v>
      </c>
      <c r="DW7" s="39">
        <v>0</v>
      </c>
      <c r="DX7" s="39" t="str">
        <f t="shared" si="0"/>
        <v>наружные</v>
      </c>
      <c r="DY7" s="52">
        <v>3</v>
      </c>
      <c r="DZ7" s="39">
        <v>37.5</v>
      </c>
      <c r="EA7" s="61"/>
      <c r="EB7" s="61"/>
      <c r="EC7" s="61"/>
      <c r="ED7" s="61"/>
      <c r="EE7" s="52">
        <v>12</v>
      </c>
      <c r="EF7" s="52">
        <v>22.1</v>
      </c>
      <c r="EG7" s="52">
        <v>6</v>
      </c>
      <c r="EH7" s="52">
        <f t="shared" si="3"/>
        <v>28.799999999999997</v>
      </c>
      <c r="EI7" s="52">
        <v>5.76</v>
      </c>
      <c r="EJ7" s="52"/>
      <c r="EK7" s="52">
        <v>8.370000000000001</v>
      </c>
      <c r="EL7" s="52">
        <v>3.5999999999999996</v>
      </c>
      <c r="EM7" s="52">
        <v>13.200000000000001</v>
      </c>
      <c r="EN7" s="52">
        <v>6.5</v>
      </c>
      <c r="EO7" s="52">
        <v>0</v>
      </c>
      <c r="EP7" s="52">
        <v>0</v>
      </c>
      <c r="EQ7" s="52">
        <v>143</v>
      </c>
      <c r="ER7" s="52">
        <f t="shared" si="1"/>
        <v>0</v>
      </c>
      <c r="ES7" s="187" t="s">
        <v>1019</v>
      </c>
      <c r="ET7" s="187">
        <v>0</v>
      </c>
      <c r="EU7" s="52">
        <v>0</v>
      </c>
      <c r="EV7" s="52">
        <v>0</v>
      </c>
      <c r="EW7" s="52">
        <v>0</v>
      </c>
      <c r="EX7" s="52">
        <v>0</v>
      </c>
      <c r="EY7" s="52">
        <v>0</v>
      </c>
      <c r="EZ7" s="52"/>
      <c r="FA7" s="52"/>
      <c r="FB7" s="52"/>
      <c r="FC7" s="52"/>
      <c r="FD7" s="52"/>
      <c r="FE7" s="52"/>
      <c r="FF7" s="52"/>
      <c r="FG7" s="52"/>
      <c r="FH7" s="39">
        <v>0</v>
      </c>
      <c r="FI7" s="72">
        <v>4</v>
      </c>
    </row>
    <row r="8" spans="1:172" x14ac:dyDescent="0.25">
      <c r="A8" s="56">
        <v>4135</v>
      </c>
      <c r="B8" s="36" t="str">
        <f t="shared" si="2"/>
        <v>Арх. Власова ул. д. 7 к. 2</v>
      </c>
      <c r="C8" s="57" t="s">
        <v>1011</v>
      </c>
      <c r="D8" s="58">
        <v>7</v>
      </c>
      <c r="E8" s="59">
        <v>2</v>
      </c>
      <c r="F8" s="39" t="s">
        <v>1012</v>
      </c>
      <c r="G8" s="60"/>
      <c r="H8" s="61"/>
      <c r="I8" s="62" t="s">
        <v>218</v>
      </c>
      <c r="J8" s="62"/>
      <c r="K8" s="62" t="s">
        <v>218</v>
      </c>
      <c r="L8" s="39" t="s">
        <v>1013</v>
      </c>
      <c r="M8" s="39" t="s">
        <v>1014</v>
      </c>
      <c r="N8" s="63">
        <v>1960</v>
      </c>
      <c r="O8" s="63">
        <v>1960</v>
      </c>
      <c r="P8" s="64" t="s">
        <v>1028</v>
      </c>
      <c r="Q8" s="61" t="s">
        <v>1016</v>
      </c>
      <c r="R8" s="63">
        <v>5</v>
      </c>
      <c r="S8" s="63">
        <v>5</v>
      </c>
      <c r="T8" s="65">
        <v>4</v>
      </c>
      <c r="U8" s="63"/>
      <c r="V8" s="63"/>
      <c r="W8" s="66">
        <v>82</v>
      </c>
      <c r="X8" s="67">
        <v>77</v>
      </c>
      <c r="Y8" s="61">
        <v>5</v>
      </c>
      <c r="Z8" s="39">
        <v>5</v>
      </c>
      <c r="AA8" s="61">
        <v>20</v>
      </c>
      <c r="AB8" s="61">
        <v>36</v>
      </c>
      <c r="AC8" s="42">
        <v>0</v>
      </c>
      <c r="AD8" s="61">
        <v>20</v>
      </c>
      <c r="AE8" s="61">
        <v>0</v>
      </c>
      <c r="AF8" s="61">
        <v>1</v>
      </c>
      <c r="AG8" s="68">
        <v>1</v>
      </c>
      <c r="AH8" s="69">
        <v>4035.9</v>
      </c>
      <c r="AI8" s="70">
        <v>3273.3</v>
      </c>
      <c r="AJ8" s="71">
        <v>762.6</v>
      </c>
      <c r="AK8" s="72">
        <v>2248</v>
      </c>
      <c r="AL8" s="61"/>
      <c r="AM8" s="73">
        <v>394</v>
      </c>
      <c r="AN8" s="73">
        <v>5.0999999999999996</v>
      </c>
      <c r="AO8" s="61"/>
      <c r="AP8" s="64">
        <v>927</v>
      </c>
      <c r="AQ8" s="42">
        <v>171.11</v>
      </c>
      <c r="AR8" s="42">
        <v>222.89</v>
      </c>
      <c r="AS8" s="42">
        <v>0</v>
      </c>
      <c r="AT8" s="72" t="s">
        <v>1025</v>
      </c>
      <c r="AU8" s="72" t="s">
        <v>1026</v>
      </c>
      <c r="AV8" s="67">
        <v>77</v>
      </c>
      <c r="AW8" s="61"/>
      <c r="AX8" s="61"/>
      <c r="AY8" s="61"/>
      <c r="AZ8" s="61" t="s">
        <v>1019</v>
      </c>
      <c r="BA8" s="61" t="s">
        <v>218</v>
      </c>
      <c r="BB8" s="61" t="s">
        <v>218</v>
      </c>
      <c r="BC8" s="61" t="s">
        <v>218</v>
      </c>
      <c r="BD8" s="61" t="s">
        <v>218</v>
      </c>
      <c r="BE8" s="61" t="s">
        <v>218</v>
      </c>
      <c r="BF8" s="61" t="s">
        <v>218</v>
      </c>
      <c r="BG8" s="61" t="s">
        <v>218</v>
      </c>
      <c r="BH8" s="61" t="s">
        <v>218</v>
      </c>
      <c r="BI8" s="61" t="s">
        <v>218</v>
      </c>
      <c r="BJ8" s="61" t="s">
        <v>218</v>
      </c>
      <c r="BK8" s="61" t="s">
        <v>218</v>
      </c>
      <c r="BL8" s="61" t="s">
        <v>218</v>
      </c>
      <c r="BM8" s="61" t="s">
        <v>218</v>
      </c>
      <c r="BN8" s="61" t="s">
        <v>218</v>
      </c>
      <c r="BO8" s="61" t="s">
        <v>218</v>
      </c>
      <c r="BP8" s="61" t="s">
        <v>218</v>
      </c>
      <c r="BQ8" s="61" t="s">
        <v>1020</v>
      </c>
      <c r="BR8" s="61"/>
      <c r="BS8" s="59" t="s">
        <v>1021</v>
      </c>
      <c r="BT8" s="52">
        <v>7760</v>
      </c>
      <c r="BU8" s="61">
        <v>5</v>
      </c>
      <c r="BV8" s="59" t="s">
        <v>1027</v>
      </c>
      <c r="BW8" s="52">
        <v>985</v>
      </c>
      <c r="BX8" s="52">
        <v>394</v>
      </c>
      <c r="BY8" s="52">
        <v>985</v>
      </c>
      <c r="BZ8" s="52">
        <v>394</v>
      </c>
      <c r="CA8" s="61" t="s">
        <v>1022</v>
      </c>
      <c r="CB8" s="52">
        <v>1852</v>
      </c>
      <c r="CC8" s="53">
        <v>1722</v>
      </c>
      <c r="CD8" s="61">
        <v>1</v>
      </c>
      <c r="CE8" s="61">
        <v>1020</v>
      </c>
      <c r="CF8" s="61" t="s">
        <v>1023</v>
      </c>
      <c r="CG8" s="52">
        <v>160</v>
      </c>
      <c r="CH8" s="52">
        <v>253</v>
      </c>
      <c r="CI8" s="72">
        <v>927</v>
      </c>
      <c r="CJ8" s="74"/>
      <c r="CK8" s="61">
        <v>0</v>
      </c>
      <c r="CL8" s="61">
        <v>0</v>
      </c>
      <c r="CM8" s="75">
        <v>0</v>
      </c>
      <c r="CN8" s="39"/>
      <c r="CO8" s="39"/>
      <c r="CP8" s="61"/>
      <c r="CQ8" s="61"/>
      <c r="CR8" s="39">
        <v>0</v>
      </c>
      <c r="CS8" s="61">
        <v>3</v>
      </c>
      <c r="CT8" s="61"/>
      <c r="CU8" s="61"/>
      <c r="CV8" s="61"/>
      <c r="CW8" s="61"/>
      <c r="CX8" s="61"/>
      <c r="CY8" s="61"/>
      <c r="CZ8" s="52">
        <v>1</v>
      </c>
      <c r="DA8" s="52">
        <v>1</v>
      </c>
      <c r="DB8" s="52">
        <v>162</v>
      </c>
      <c r="DC8" s="52">
        <v>400</v>
      </c>
      <c r="DD8" s="52">
        <v>48</v>
      </c>
      <c r="DE8" s="61">
        <v>2032</v>
      </c>
      <c r="DF8" s="61">
        <v>0</v>
      </c>
      <c r="DG8" s="39">
        <v>0</v>
      </c>
      <c r="DH8" s="52">
        <v>4</v>
      </c>
      <c r="DI8" s="52">
        <v>248</v>
      </c>
      <c r="DJ8" s="61"/>
      <c r="DK8" s="39">
        <v>85</v>
      </c>
      <c r="DL8" s="61">
        <v>935</v>
      </c>
      <c r="DM8" s="39">
        <v>77</v>
      </c>
      <c r="DN8" s="61"/>
      <c r="DO8" s="61">
        <v>967</v>
      </c>
      <c r="DP8" s="61"/>
      <c r="DQ8" s="39">
        <v>648</v>
      </c>
      <c r="DR8" s="39">
        <v>594</v>
      </c>
      <c r="DS8" s="39">
        <v>87</v>
      </c>
      <c r="DT8" s="61">
        <v>16</v>
      </c>
      <c r="DU8" s="52">
        <v>16</v>
      </c>
      <c r="DV8" s="52">
        <v>16</v>
      </c>
      <c r="DW8" s="39">
        <v>0</v>
      </c>
      <c r="DX8" s="39" t="str">
        <f t="shared" si="0"/>
        <v>наружные</v>
      </c>
      <c r="DY8" s="52">
        <v>4</v>
      </c>
      <c r="DZ8" s="61">
        <v>50</v>
      </c>
      <c r="EA8" s="61"/>
      <c r="EB8" s="61"/>
      <c r="EC8" s="61"/>
      <c r="ED8" s="61"/>
      <c r="EE8" s="52">
        <v>32</v>
      </c>
      <c r="EF8" s="52">
        <v>29.44</v>
      </c>
      <c r="EG8" s="52">
        <v>8</v>
      </c>
      <c r="EH8" s="52">
        <f t="shared" si="3"/>
        <v>38.4</v>
      </c>
      <c r="EI8" s="52">
        <v>7.68</v>
      </c>
      <c r="EJ8" s="52"/>
      <c r="EK8" s="52">
        <v>11.16</v>
      </c>
      <c r="EL8" s="52">
        <v>4.8</v>
      </c>
      <c r="EM8" s="52">
        <v>17.600000000000001</v>
      </c>
      <c r="EN8" s="52">
        <v>8.4500000000000011</v>
      </c>
      <c r="EO8" s="52">
        <v>0</v>
      </c>
      <c r="EP8" s="52">
        <v>0</v>
      </c>
      <c r="EQ8" s="52">
        <v>174</v>
      </c>
      <c r="ER8" s="52">
        <f t="shared" si="1"/>
        <v>0</v>
      </c>
      <c r="ES8" s="187" t="s">
        <v>1019</v>
      </c>
      <c r="ET8" s="187">
        <v>0</v>
      </c>
      <c r="EU8" s="52">
        <v>0</v>
      </c>
      <c r="EV8" s="52">
        <v>1</v>
      </c>
      <c r="EW8" s="52">
        <v>0</v>
      </c>
      <c r="EX8" s="52">
        <v>0</v>
      </c>
      <c r="EY8" s="52">
        <v>0</v>
      </c>
      <c r="EZ8" s="52"/>
      <c r="FA8" s="52"/>
      <c r="FB8" s="52"/>
      <c r="FC8" s="52"/>
      <c r="FD8" s="52"/>
      <c r="FE8" s="52"/>
      <c r="FF8" s="52"/>
      <c r="FG8" s="52"/>
      <c r="FH8" s="39">
        <v>0</v>
      </c>
      <c r="FI8" s="72">
        <v>5</v>
      </c>
    </row>
    <row r="9" spans="1:172" x14ac:dyDescent="0.25">
      <c r="A9" s="56">
        <v>4136</v>
      </c>
      <c r="B9" s="36" t="str">
        <f t="shared" si="2"/>
        <v>Арх. Власова ул. д. 9 к. 1</v>
      </c>
      <c r="C9" s="57" t="s">
        <v>1011</v>
      </c>
      <c r="D9" s="58">
        <v>9</v>
      </c>
      <c r="E9" s="59">
        <v>1</v>
      </c>
      <c r="F9" s="39" t="s">
        <v>1012</v>
      </c>
      <c r="G9" s="60"/>
      <c r="H9" s="39"/>
      <c r="I9" s="62" t="s">
        <v>218</v>
      </c>
      <c r="J9" s="62"/>
      <c r="K9" s="62" t="s">
        <v>218</v>
      </c>
      <c r="L9" s="39" t="s">
        <v>1013</v>
      </c>
      <c r="M9" s="39" t="s">
        <v>1014</v>
      </c>
      <c r="N9" s="63">
        <v>1960</v>
      </c>
      <c r="O9" s="63">
        <v>1960</v>
      </c>
      <c r="P9" s="64" t="s">
        <v>1015</v>
      </c>
      <c r="Q9" s="61" t="s">
        <v>1016</v>
      </c>
      <c r="R9" s="63">
        <v>5</v>
      </c>
      <c r="S9" s="63">
        <v>5</v>
      </c>
      <c r="T9" s="65">
        <v>3</v>
      </c>
      <c r="U9" s="63"/>
      <c r="V9" s="63"/>
      <c r="W9" s="66">
        <v>61</v>
      </c>
      <c r="X9" s="67">
        <v>60</v>
      </c>
      <c r="Y9" s="61">
        <v>1</v>
      </c>
      <c r="Z9" s="39">
        <v>1</v>
      </c>
      <c r="AA9" s="61">
        <v>15</v>
      </c>
      <c r="AB9" s="61">
        <v>15</v>
      </c>
      <c r="AC9" s="42">
        <v>0</v>
      </c>
      <c r="AD9" s="61"/>
      <c r="AE9" s="61">
        <v>0</v>
      </c>
      <c r="AF9" s="61">
        <v>1</v>
      </c>
      <c r="AG9" s="68">
        <v>1</v>
      </c>
      <c r="AH9" s="69">
        <v>3112.7</v>
      </c>
      <c r="AI9" s="70">
        <v>2592</v>
      </c>
      <c r="AJ9" s="71">
        <v>520.70000000000005</v>
      </c>
      <c r="AK9" s="72">
        <v>1591.6999999999998</v>
      </c>
      <c r="AL9" s="61"/>
      <c r="AM9" s="73">
        <v>272</v>
      </c>
      <c r="AN9" s="73">
        <v>6.1</v>
      </c>
      <c r="AO9" s="61"/>
      <c r="AP9" s="64">
        <v>656.8</v>
      </c>
      <c r="AQ9" s="42">
        <v>107.66999999999999</v>
      </c>
      <c r="AR9" s="42">
        <v>164.33</v>
      </c>
      <c r="AS9" s="42">
        <v>0</v>
      </c>
      <c r="AT9" s="72" t="s">
        <v>1017</v>
      </c>
      <c r="AU9" s="72" t="s">
        <v>1018</v>
      </c>
      <c r="AV9" s="67">
        <v>60</v>
      </c>
      <c r="AW9" s="61"/>
      <c r="AX9" s="61"/>
      <c r="AY9" s="61"/>
      <c r="AZ9" s="61" t="s">
        <v>1019</v>
      </c>
      <c r="BA9" s="61" t="s">
        <v>218</v>
      </c>
      <c r="BB9" s="61" t="s">
        <v>218</v>
      </c>
      <c r="BC9" s="61" t="s">
        <v>218</v>
      </c>
      <c r="BD9" s="61" t="s">
        <v>218</v>
      </c>
      <c r="BE9" s="61" t="s">
        <v>218</v>
      </c>
      <c r="BF9" s="61" t="s">
        <v>218</v>
      </c>
      <c r="BG9" s="61" t="s">
        <v>218</v>
      </c>
      <c r="BH9" s="61" t="s">
        <v>218</v>
      </c>
      <c r="BI9" s="61" t="s">
        <v>218</v>
      </c>
      <c r="BJ9" s="61" t="s">
        <v>218</v>
      </c>
      <c r="BK9" s="61" t="s">
        <v>218</v>
      </c>
      <c r="BL9" s="61" t="s">
        <v>218</v>
      </c>
      <c r="BM9" s="61" t="s">
        <v>218</v>
      </c>
      <c r="BN9" s="61" t="s">
        <v>218</v>
      </c>
      <c r="BO9" s="61" t="s">
        <v>218</v>
      </c>
      <c r="BP9" s="61" t="s">
        <v>218</v>
      </c>
      <c r="BQ9" s="61" t="s">
        <v>1020</v>
      </c>
      <c r="BR9" s="61"/>
      <c r="BS9" s="59" t="s">
        <v>1021</v>
      </c>
      <c r="BT9" s="52">
        <v>4320</v>
      </c>
      <c r="BU9" s="61">
        <v>4</v>
      </c>
      <c r="BV9" s="59" t="s">
        <v>1017</v>
      </c>
      <c r="BW9" s="52">
        <v>1827.5</v>
      </c>
      <c r="BX9" s="52">
        <v>831</v>
      </c>
      <c r="BY9" s="52">
        <v>827.5</v>
      </c>
      <c r="BZ9" s="52">
        <v>331</v>
      </c>
      <c r="CA9" s="61" t="s">
        <v>1022</v>
      </c>
      <c r="CB9" s="52">
        <v>1458</v>
      </c>
      <c r="CC9" s="53">
        <v>1354.8</v>
      </c>
      <c r="CD9" s="39">
        <v>1</v>
      </c>
      <c r="CE9" s="61">
        <v>821</v>
      </c>
      <c r="CF9" s="61" t="s">
        <v>1023</v>
      </c>
      <c r="CG9" s="52">
        <v>125.1</v>
      </c>
      <c r="CH9" s="52">
        <v>197.9</v>
      </c>
      <c r="CI9" s="72">
        <v>656.8</v>
      </c>
      <c r="CJ9" s="74"/>
      <c r="CK9" s="61">
        <v>0</v>
      </c>
      <c r="CL9" s="61">
        <v>0</v>
      </c>
      <c r="CM9" s="75">
        <v>0</v>
      </c>
      <c r="CN9" s="39"/>
      <c r="CO9" s="39"/>
      <c r="CP9" s="61"/>
      <c r="CQ9" s="61"/>
      <c r="CR9" s="39">
        <v>0</v>
      </c>
      <c r="CS9" s="61"/>
      <c r="CT9" s="61"/>
      <c r="CU9" s="61"/>
      <c r="CV9" s="61"/>
      <c r="CW9" s="61"/>
      <c r="CX9" s="61"/>
      <c r="CY9" s="61"/>
      <c r="CZ9" s="52">
        <v>1</v>
      </c>
      <c r="DA9" s="52">
        <v>1</v>
      </c>
      <c r="DB9" s="52">
        <v>180</v>
      </c>
      <c r="DC9" s="52">
        <v>1300</v>
      </c>
      <c r="DD9" s="52">
        <v>33</v>
      </c>
      <c r="DE9" s="61">
        <v>1317.5</v>
      </c>
      <c r="DF9" s="39">
        <v>0</v>
      </c>
      <c r="DG9" s="39">
        <v>0</v>
      </c>
      <c r="DH9" s="52">
        <v>3</v>
      </c>
      <c r="DI9" s="52">
        <v>187</v>
      </c>
      <c r="DJ9" s="61"/>
      <c r="DK9" s="39">
        <v>39</v>
      </c>
      <c r="DL9" s="61">
        <v>724.5</v>
      </c>
      <c r="DM9" s="39">
        <v>60</v>
      </c>
      <c r="DN9" s="61"/>
      <c r="DO9" s="61">
        <v>474.21999999999997</v>
      </c>
      <c r="DP9" s="61"/>
      <c r="DQ9" s="39">
        <v>666</v>
      </c>
      <c r="DR9" s="39">
        <v>484</v>
      </c>
      <c r="DS9" s="39">
        <v>87</v>
      </c>
      <c r="DT9" s="61">
        <v>12</v>
      </c>
      <c r="DU9" s="52">
        <v>12</v>
      </c>
      <c r="DV9" s="52">
        <v>15</v>
      </c>
      <c r="DW9" s="39">
        <v>0</v>
      </c>
      <c r="DX9" s="39" t="str">
        <f t="shared" si="0"/>
        <v>наружные</v>
      </c>
      <c r="DY9" s="52"/>
      <c r="DZ9" s="61"/>
      <c r="EA9" s="61"/>
      <c r="EB9" s="61"/>
      <c r="EC9" s="61"/>
      <c r="ED9" s="61"/>
      <c r="EE9" s="52">
        <v>12</v>
      </c>
      <c r="EF9" s="52">
        <v>22.1</v>
      </c>
      <c r="EG9" s="52">
        <v>6</v>
      </c>
      <c r="EH9" s="52">
        <f t="shared" si="3"/>
        <v>28.799999999999997</v>
      </c>
      <c r="EI9" s="52">
        <v>5.76</v>
      </c>
      <c r="EJ9" s="52"/>
      <c r="EK9" s="52">
        <v>8.370000000000001</v>
      </c>
      <c r="EL9" s="52">
        <v>3.5999999999999996</v>
      </c>
      <c r="EM9" s="52">
        <v>13.200000000000001</v>
      </c>
      <c r="EN9" s="52">
        <v>6.5</v>
      </c>
      <c r="EO9" s="52">
        <v>0</v>
      </c>
      <c r="EP9" s="52">
        <v>0</v>
      </c>
      <c r="EQ9" s="52">
        <v>139</v>
      </c>
      <c r="ER9" s="52">
        <f t="shared" si="1"/>
        <v>0</v>
      </c>
      <c r="ES9" s="187" t="s">
        <v>1019</v>
      </c>
      <c r="ET9" s="187">
        <v>0</v>
      </c>
      <c r="EU9" s="52">
        <v>0</v>
      </c>
      <c r="EV9" s="52">
        <v>1</v>
      </c>
      <c r="EW9" s="52">
        <v>0</v>
      </c>
      <c r="EX9" s="52">
        <v>0</v>
      </c>
      <c r="EY9" s="52">
        <v>0</v>
      </c>
      <c r="EZ9" s="52"/>
      <c r="FA9" s="52"/>
      <c r="FB9" s="52">
        <v>15</v>
      </c>
      <c r="FC9" s="52"/>
      <c r="FD9" s="52"/>
      <c r="FE9" s="52"/>
      <c r="FF9" s="52"/>
      <c r="FG9" s="52"/>
      <c r="FH9" s="39">
        <v>0</v>
      </c>
      <c r="FI9" s="72">
        <v>4</v>
      </c>
    </row>
    <row r="10" spans="1:172" x14ac:dyDescent="0.25">
      <c r="A10" s="56">
        <v>4137</v>
      </c>
      <c r="B10" s="36" t="str">
        <f t="shared" si="2"/>
        <v>Арх. Власова ул. д. 9 к. 2</v>
      </c>
      <c r="C10" s="57" t="s">
        <v>1011</v>
      </c>
      <c r="D10" s="58">
        <v>9</v>
      </c>
      <c r="E10" s="59">
        <v>2</v>
      </c>
      <c r="F10" s="39" t="s">
        <v>1012</v>
      </c>
      <c r="G10" s="60"/>
      <c r="H10" s="61"/>
      <c r="I10" s="62" t="s">
        <v>218</v>
      </c>
      <c r="J10" s="62"/>
      <c r="K10" s="62" t="s">
        <v>218</v>
      </c>
      <c r="L10" s="39" t="s">
        <v>1013</v>
      </c>
      <c r="M10" s="39" t="s">
        <v>1014</v>
      </c>
      <c r="N10" s="63">
        <v>1960</v>
      </c>
      <c r="O10" s="63">
        <v>1960</v>
      </c>
      <c r="P10" s="64" t="s">
        <v>1015</v>
      </c>
      <c r="Q10" s="61" t="s">
        <v>1016</v>
      </c>
      <c r="R10" s="63">
        <v>5</v>
      </c>
      <c r="S10" s="63">
        <v>5</v>
      </c>
      <c r="T10" s="65">
        <v>4</v>
      </c>
      <c r="U10" s="63"/>
      <c r="V10" s="63"/>
      <c r="W10" s="66">
        <v>83</v>
      </c>
      <c r="X10" s="67">
        <v>80</v>
      </c>
      <c r="Y10" s="61">
        <v>3</v>
      </c>
      <c r="Z10" s="39">
        <v>3</v>
      </c>
      <c r="AA10" s="61">
        <v>20</v>
      </c>
      <c r="AB10" s="61">
        <v>36</v>
      </c>
      <c r="AC10" s="42">
        <v>0</v>
      </c>
      <c r="AD10" s="61"/>
      <c r="AE10" s="61">
        <v>0</v>
      </c>
      <c r="AF10" s="61">
        <v>1</v>
      </c>
      <c r="AG10" s="68">
        <v>1</v>
      </c>
      <c r="AH10" s="69">
        <v>4010.0000000000005</v>
      </c>
      <c r="AI10" s="70">
        <v>3395.5000000000005</v>
      </c>
      <c r="AJ10" s="71">
        <v>614.5</v>
      </c>
      <c r="AK10" s="72">
        <v>2246.1</v>
      </c>
      <c r="AL10" s="61"/>
      <c r="AM10" s="73">
        <v>392</v>
      </c>
      <c r="AN10" s="73">
        <v>7.5</v>
      </c>
      <c r="AO10" s="61"/>
      <c r="AP10" s="64">
        <v>923.3</v>
      </c>
      <c r="AQ10" s="42">
        <v>165.15</v>
      </c>
      <c r="AR10" s="42">
        <v>226.85</v>
      </c>
      <c r="AS10" s="42">
        <v>0</v>
      </c>
      <c r="AT10" s="72" t="s">
        <v>1025</v>
      </c>
      <c r="AU10" s="72" t="s">
        <v>1018</v>
      </c>
      <c r="AV10" s="67">
        <v>80</v>
      </c>
      <c r="AW10" s="61"/>
      <c r="AX10" s="61"/>
      <c r="AY10" s="61"/>
      <c r="AZ10" s="61" t="s">
        <v>1019</v>
      </c>
      <c r="BA10" s="61" t="s">
        <v>218</v>
      </c>
      <c r="BB10" s="61" t="s">
        <v>218</v>
      </c>
      <c r="BC10" s="61" t="s">
        <v>218</v>
      </c>
      <c r="BD10" s="61" t="s">
        <v>218</v>
      </c>
      <c r="BE10" s="61" t="s">
        <v>218</v>
      </c>
      <c r="BF10" s="61" t="s">
        <v>218</v>
      </c>
      <c r="BG10" s="61" t="s">
        <v>218</v>
      </c>
      <c r="BH10" s="61" t="s">
        <v>218</v>
      </c>
      <c r="BI10" s="61" t="s">
        <v>218</v>
      </c>
      <c r="BJ10" s="61" t="s">
        <v>218</v>
      </c>
      <c r="BK10" s="61" t="s">
        <v>218</v>
      </c>
      <c r="BL10" s="61" t="s">
        <v>218</v>
      </c>
      <c r="BM10" s="61" t="s">
        <v>218</v>
      </c>
      <c r="BN10" s="61" t="s">
        <v>218</v>
      </c>
      <c r="BO10" s="61" t="s">
        <v>218</v>
      </c>
      <c r="BP10" s="61" t="s">
        <v>218</v>
      </c>
      <c r="BQ10" s="61" t="s">
        <v>1020</v>
      </c>
      <c r="BR10" s="61"/>
      <c r="BS10" s="59" t="s">
        <v>1021</v>
      </c>
      <c r="BT10" s="52">
        <v>7760</v>
      </c>
      <c r="BU10" s="61">
        <v>5</v>
      </c>
      <c r="BV10" s="59" t="s">
        <v>1027</v>
      </c>
      <c r="BW10" s="52">
        <v>985</v>
      </c>
      <c r="BX10" s="52">
        <v>394</v>
      </c>
      <c r="BY10" s="52">
        <v>985</v>
      </c>
      <c r="BZ10" s="52">
        <v>394</v>
      </c>
      <c r="CA10" s="61" t="s">
        <v>1022</v>
      </c>
      <c r="CB10" s="52">
        <v>1852</v>
      </c>
      <c r="CC10" s="53">
        <v>1722</v>
      </c>
      <c r="CD10" s="61">
        <v>1</v>
      </c>
      <c r="CE10" s="61">
        <v>1154</v>
      </c>
      <c r="CF10" s="61" t="s">
        <v>1023</v>
      </c>
      <c r="CG10" s="52">
        <v>160</v>
      </c>
      <c r="CH10" s="52">
        <v>253</v>
      </c>
      <c r="CI10" s="72">
        <v>923.3</v>
      </c>
      <c r="CJ10" s="74"/>
      <c r="CK10" s="61">
        <v>0</v>
      </c>
      <c r="CL10" s="61">
        <v>0</v>
      </c>
      <c r="CM10" s="75">
        <v>0</v>
      </c>
      <c r="CN10" s="39"/>
      <c r="CO10" s="39"/>
      <c r="CP10" s="61"/>
      <c r="CQ10" s="61"/>
      <c r="CR10" s="39">
        <v>0</v>
      </c>
      <c r="CS10" s="61"/>
      <c r="CT10" s="61"/>
      <c r="CU10" s="61"/>
      <c r="CV10" s="61"/>
      <c r="CW10" s="61"/>
      <c r="CX10" s="61"/>
      <c r="CY10" s="61"/>
      <c r="CZ10" s="52">
        <v>1</v>
      </c>
      <c r="DA10" s="52">
        <v>1</v>
      </c>
      <c r="DB10" s="52">
        <v>162</v>
      </c>
      <c r="DC10" s="52">
        <v>400</v>
      </c>
      <c r="DD10" s="52">
        <v>48</v>
      </c>
      <c r="DE10" s="61">
        <v>2032</v>
      </c>
      <c r="DF10" s="61">
        <v>0</v>
      </c>
      <c r="DG10" s="39">
        <v>0</v>
      </c>
      <c r="DH10" s="52">
        <v>4</v>
      </c>
      <c r="DI10" s="52">
        <v>248</v>
      </c>
      <c r="DJ10" s="61"/>
      <c r="DK10" s="39">
        <v>85</v>
      </c>
      <c r="DL10" s="61">
        <v>935</v>
      </c>
      <c r="DM10" s="39">
        <v>80</v>
      </c>
      <c r="DN10" s="61"/>
      <c r="DO10" s="61">
        <v>967</v>
      </c>
      <c r="DP10" s="61"/>
      <c r="DQ10" s="39">
        <v>648</v>
      </c>
      <c r="DR10" s="39">
        <v>594</v>
      </c>
      <c r="DS10" s="39">
        <v>87</v>
      </c>
      <c r="DT10" s="61">
        <v>16</v>
      </c>
      <c r="DU10" s="52">
        <v>16</v>
      </c>
      <c r="DV10" s="52">
        <v>16</v>
      </c>
      <c r="DW10" s="39">
        <v>0</v>
      </c>
      <c r="DX10" s="39" t="str">
        <f t="shared" si="0"/>
        <v>наружные</v>
      </c>
      <c r="DY10" s="52"/>
      <c r="DZ10" s="61"/>
      <c r="EA10" s="61"/>
      <c r="EB10" s="61"/>
      <c r="EC10" s="61"/>
      <c r="ED10" s="61"/>
      <c r="EE10" s="52">
        <v>32</v>
      </c>
      <c r="EF10" s="52">
        <v>29.44</v>
      </c>
      <c r="EG10" s="52">
        <v>8</v>
      </c>
      <c r="EH10" s="52">
        <f t="shared" si="3"/>
        <v>38.4</v>
      </c>
      <c r="EI10" s="52">
        <v>7.68</v>
      </c>
      <c r="EJ10" s="52"/>
      <c r="EK10" s="52">
        <v>11.16</v>
      </c>
      <c r="EL10" s="52">
        <v>4.8</v>
      </c>
      <c r="EM10" s="52">
        <v>17.600000000000001</v>
      </c>
      <c r="EN10" s="52">
        <v>9.1</v>
      </c>
      <c r="EO10" s="52">
        <v>0</v>
      </c>
      <c r="EP10" s="52">
        <v>0</v>
      </c>
      <c r="EQ10" s="52">
        <v>197</v>
      </c>
      <c r="ER10" s="52">
        <f t="shared" si="1"/>
        <v>0</v>
      </c>
      <c r="ES10" s="187" t="s">
        <v>1019</v>
      </c>
      <c r="ET10" s="187">
        <v>0</v>
      </c>
      <c r="EU10" s="52">
        <v>0</v>
      </c>
      <c r="EV10" s="52">
        <v>1</v>
      </c>
      <c r="EW10" s="52">
        <v>0</v>
      </c>
      <c r="EX10" s="52">
        <v>0</v>
      </c>
      <c r="EY10" s="52">
        <v>0</v>
      </c>
      <c r="EZ10" s="52"/>
      <c r="FA10" s="52"/>
      <c r="FB10" s="52"/>
      <c r="FC10" s="52"/>
      <c r="FD10" s="52"/>
      <c r="FE10" s="52"/>
      <c r="FF10" s="52"/>
      <c r="FG10" s="52"/>
      <c r="FH10" s="39">
        <v>0</v>
      </c>
      <c r="FI10" s="72">
        <v>5</v>
      </c>
    </row>
    <row r="11" spans="1:172" x14ac:dyDescent="0.25">
      <c r="A11" s="56">
        <v>4138</v>
      </c>
      <c r="B11" s="36" t="str">
        <f t="shared" si="2"/>
        <v>Арх. Власова ул. д. 9 к. 3</v>
      </c>
      <c r="C11" s="57" t="s">
        <v>1011</v>
      </c>
      <c r="D11" s="58">
        <v>9</v>
      </c>
      <c r="E11" s="59">
        <v>3</v>
      </c>
      <c r="F11" s="39" t="s">
        <v>1012</v>
      </c>
      <c r="G11" s="60"/>
      <c r="H11" s="39"/>
      <c r="I11" s="62" t="s">
        <v>218</v>
      </c>
      <c r="J11" s="62"/>
      <c r="K11" s="62" t="s">
        <v>218</v>
      </c>
      <c r="L11" s="39" t="s">
        <v>1013</v>
      </c>
      <c r="M11" s="39" t="s">
        <v>1014</v>
      </c>
      <c r="N11" s="63">
        <v>1960</v>
      </c>
      <c r="O11" s="63">
        <v>1960</v>
      </c>
      <c r="P11" s="64" t="s">
        <v>1015</v>
      </c>
      <c r="Q11" s="61" t="s">
        <v>1016</v>
      </c>
      <c r="R11" s="63">
        <v>5</v>
      </c>
      <c r="S11" s="63">
        <v>5</v>
      </c>
      <c r="T11" s="65">
        <v>4</v>
      </c>
      <c r="U11" s="63"/>
      <c r="V11" s="63"/>
      <c r="W11" s="66">
        <v>83</v>
      </c>
      <c r="X11" s="67">
        <v>80</v>
      </c>
      <c r="Y11" s="61">
        <v>3</v>
      </c>
      <c r="Z11" s="39">
        <v>3</v>
      </c>
      <c r="AA11" s="61">
        <v>20</v>
      </c>
      <c r="AB11" s="61">
        <v>36</v>
      </c>
      <c r="AC11" s="42">
        <v>0</v>
      </c>
      <c r="AD11" s="61"/>
      <c r="AE11" s="61">
        <v>0</v>
      </c>
      <c r="AF11" s="61">
        <v>1</v>
      </c>
      <c r="AG11" s="68">
        <v>1</v>
      </c>
      <c r="AH11" s="69">
        <v>4119.2</v>
      </c>
      <c r="AI11" s="70">
        <v>3394.3</v>
      </c>
      <c r="AJ11" s="71">
        <v>724.9</v>
      </c>
      <c r="AK11" s="72">
        <v>2244.3000000000002</v>
      </c>
      <c r="AL11" s="61"/>
      <c r="AM11" s="73">
        <v>399</v>
      </c>
      <c r="AN11" s="73">
        <v>7.5</v>
      </c>
      <c r="AO11" s="61"/>
      <c r="AP11" s="64">
        <v>918.9</v>
      </c>
      <c r="AQ11" s="42">
        <v>167.97</v>
      </c>
      <c r="AR11" s="42">
        <v>231.03</v>
      </c>
      <c r="AS11" s="42">
        <v>0</v>
      </c>
      <c r="AT11" s="72" t="s">
        <v>1025</v>
      </c>
      <c r="AU11" s="72" t="s">
        <v>1018</v>
      </c>
      <c r="AV11" s="67">
        <v>80</v>
      </c>
      <c r="AW11" s="61"/>
      <c r="AX11" s="61"/>
      <c r="AY11" s="61"/>
      <c r="AZ11" s="61" t="s">
        <v>1019</v>
      </c>
      <c r="BA11" s="61" t="s">
        <v>218</v>
      </c>
      <c r="BB11" s="61" t="s">
        <v>218</v>
      </c>
      <c r="BC11" s="61" t="s">
        <v>218</v>
      </c>
      <c r="BD11" s="61" t="s">
        <v>218</v>
      </c>
      <c r="BE11" s="61" t="s">
        <v>218</v>
      </c>
      <c r="BF11" s="61" t="s">
        <v>218</v>
      </c>
      <c r="BG11" s="61" t="s">
        <v>218</v>
      </c>
      <c r="BH11" s="61" t="s">
        <v>218</v>
      </c>
      <c r="BI11" s="61" t="s">
        <v>218</v>
      </c>
      <c r="BJ11" s="61" t="s">
        <v>218</v>
      </c>
      <c r="BK11" s="61" t="s">
        <v>218</v>
      </c>
      <c r="BL11" s="61" t="s">
        <v>218</v>
      </c>
      <c r="BM11" s="61" t="s">
        <v>218</v>
      </c>
      <c r="BN11" s="61" t="s">
        <v>218</v>
      </c>
      <c r="BO11" s="61" t="s">
        <v>218</v>
      </c>
      <c r="BP11" s="61" t="s">
        <v>218</v>
      </c>
      <c r="BQ11" s="61" t="s">
        <v>1020</v>
      </c>
      <c r="BR11" s="61"/>
      <c r="BS11" s="59" t="s">
        <v>1021</v>
      </c>
      <c r="BT11" s="52">
        <v>7760</v>
      </c>
      <c r="BU11" s="61">
        <v>5</v>
      </c>
      <c r="BV11" s="59" t="s">
        <v>1027</v>
      </c>
      <c r="BW11" s="52">
        <v>985</v>
      </c>
      <c r="BX11" s="52">
        <v>394</v>
      </c>
      <c r="BY11" s="52">
        <v>985</v>
      </c>
      <c r="BZ11" s="52">
        <v>394</v>
      </c>
      <c r="CA11" s="61" t="s">
        <v>1022</v>
      </c>
      <c r="CB11" s="52">
        <v>1852</v>
      </c>
      <c r="CC11" s="53">
        <v>1722</v>
      </c>
      <c r="CD11" s="39">
        <v>1</v>
      </c>
      <c r="CE11" s="61">
        <v>1011</v>
      </c>
      <c r="CF11" s="61" t="s">
        <v>1023</v>
      </c>
      <c r="CG11" s="52">
        <v>160</v>
      </c>
      <c r="CH11" s="52">
        <v>253</v>
      </c>
      <c r="CI11" s="72">
        <v>918.9</v>
      </c>
      <c r="CJ11" s="74"/>
      <c r="CK11" s="61">
        <v>0</v>
      </c>
      <c r="CL11" s="61">
        <v>0</v>
      </c>
      <c r="CM11" s="75">
        <v>0</v>
      </c>
      <c r="CN11" s="39"/>
      <c r="CO11" s="39"/>
      <c r="CP11" s="61"/>
      <c r="CQ11" s="61"/>
      <c r="CR11" s="39">
        <v>0</v>
      </c>
      <c r="CS11" s="61"/>
      <c r="CT11" s="61"/>
      <c r="CU11" s="61"/>
      <c r="CV11" s="61"/>
      <c r="CW11" s="61"/>
      <c r="CX11" s="61"/>
      <c r="CY11" s="61"/>
      <c r="CZ11" s="52">
        <v>1</v>
      </c>
      <c r="DA11" s="52">
        <v>1</v>
      </c>
      <c r="DB11" s="52">
        <v>162</v>
      </c>
      <c r="DC11" s="52">
        <v>400</v>
      </c>
      <c r="DD11" s="52">
        <v>48</v>
      </c>
      <c r="DE11" s="61">
        <v>2032</v>
      </c>
      <c r="DF11" s="39">
        <v>0</v>
      </c>
      <c r="DG11" s="39">
        <v>0</v>
      </c>
      <c r="DH11" s="52">
        <v>4</v>
      </c>
      <c r="DI11" s="52">
        <v>248</v>
      </c>
      <c r="DJ11" s="61"/>
      <c r="DK11" s="39">
        <v>85</v>
      </c>
      <c r="DL11" s="61">
        <v>935</v>
      </c>
      <c r="DM11" s="39">
        <v>80</v>
      </c>
      <c r="DN11" s="61"/>
      <c r="DO11" s="61">
        <v>967</v>
      </c>
      <c r="DP11" s="61"/>
      <c r="DQ11" s="39">
        <v>648</v>
      </c>
      <c r="DR11" s="39">
        <v>594</v>
      </c>
      <c r="DS11" s="39">
        <v>87</v>
      </c>
      <c r="DT11" s="61">
        <v>16</v>
      </c>
      <c r="DU11" s="52">
        <v>16</v>
      </c>
      <c r="DV11" s="52">
        <v>16</v>
      </c>
      <c r="DW11" s="39">
        <v>0</v>
      </c>
      <c r="DX11" s="39" t="str">
        <f t="shared" si="0"/>
        <v>наружные</v>
      </c>
      <c r="DY11" s="52"/>
      <c r="DZ11" s="61"/>
      <c r="EA11" s="61"/>
      <c r="EB11" s="61"/>
      <c r="EC11" s="61"/>
      <c r="ED11" s="61"/>
      <c r="EE11" s="52">
        <v>32</v>
      </c>
      <c r="EF11" s="52">
        <v>29.44</v>
      </c>
      <c r="EG11" s="52">
        <v>8</v>
      </c>
      <c r="EH11" s="52">
        <f t="shared" si="3"/>
        <v>38.4</v>
      </c>
      <c r="EI11" s="52">
        <v>7.68</v>
      </c>
      <c r="EJ11" s="52"/>
      <c r="EK11" s="52">
        <v>11.16</v>
      </c>
      <c r="EL11" s="52">
        <v>4.8</v>
      </c>
      <c r="EM11" s="52">
        <v>17.600000000000001</v>
      </c>
      <c r="EN11" s="52">
        <v>9.1</v>
      </c>
      <c r="EO11" s="52">
        <v>0</v>
      </c>
      <c r="EP11" s="52">
        <v>0</v>
      </c>
      <c r="EQ11" s="52">
        <v>177</v>
      </c>
      <c r="ER11" s="52">
        <f t="shared" si="1"/>
        <v>0</v>
      </c>
      <c r="ES11" s="187" t="s">
        <v>1019</v>
      </c>
      <c r="ET11" s="187">
        <v>0</v>
      </c>
      <c r="EU11" s="52">
        <v>0</v>
      </c>
      <c r="EV11" s="52">
        <v>1</v>
      </c>
      <c r="EW11" s="52">
        <v>0</v>
      </c>
      <c r="EX11" s="52">
        <v>0</v>
      </c>
      <c r="EY11" s="52">
        <v>0</v>
      </c>
      <c r="EZ11" s="52"/>
      <c r="FA11" s="52"/>
      <c r="FB11" s="52"/>
      <c r="FC11" s="52"/>
      <c r="FD11" s="52"/>
      <c r="FE11" s="52"/>
      <c r="FF11" s="52"/>
      <c r="FG11" s="52"/>
      <c r="FH11" s="39">
        <v>0</v>
      </c>
      <c r="FI11" s="72">
        <v>5</v>
      </c>
    </row>
    <row r="12" spans="1:172" x14ac:dyDescent="0.25">
      <c r="A12" s="56">
        <v>4139</v>
      </c>
      <c r="B12" s="36" t="str">
        <f t="shared" si="2"/>
        <v>Арх. Власова ул. д. 11 к. 1</v>
      </c>
      <c r="C12" s="57" t="s">
        <v>1011</v>
      </c>
      <c r="D12" s="58">
        <v>11</v>
      </c>
      <c r="E12" s="59">
        <v>1</v>
      </c>
      <c r="F12" s="39" t="s">
        <v>1012</v>
      </c>
      <c r="G12" s="60"/>
      <c r="H12" s="61"/>
      <c r="I12" s="62" t="s">
        <v>218</v>
      </c>
      <c r="J12" s="62"/>
      <c r="K12" s="62" t="s">
        <v>218</v>
      </c>
      <c r="L12" s="39" t="s">
        <v>1013</v>
      </c>
      <c r="M12" s="39" t="s">
        <v>1014</v>
      </c>
      <c r="N12" s="63">
        <v>1960</v>
      </c>
      <c r="O12" s="63">
        <v>1960</v>
      </c>
      <c r="P12" s="64" t="s">
        <v>1015</v>
      </c>
      <c r="Q12" s="61" t="s">
        <v>1016</v>
      </c>
      <c r="R12" s="63">
        <v>5</v>
      </c>
      <c r="S12" s="63">
        <v>5</v>
      </c>
      <c r="T12" s="65">
        <v>3</v>
      </c>
      <c r="U12" s="63"/>
      <c r="V12" s="63"/>
      <c r="W12" s="66">
        <v>60</v>
      </c>
      <c r="X12" s="67">
        <v>60</v>
      </c>
      <c r="Y12" s="61">
        <v>0</v>
      </c>
      <c r="Z12" s="39">
        <v>1</v>
      </c>
      <c r="AA12" s="61">
        <v>15</v>
      </c>
      <c r="AB12" s="61">
        <v>15</v>
      </c>
      <c r="AC12" s="42">
        <v>0</v>
      </c>
      <c r="AD12" s="61"/>
      <c r="AE12" s="61">
        <v>1</v>
      </c>
      <c r="AF12" s="61">
        <v>1</v>
      </c>
      <c r="AG12" s="68">
        <v>0</v>
      </c>
      <c r="AH12" s="69">
        <v>2527.1</v>
      </c>
      <c r="AI12" s="70">
        <v>2527.1</v>
      </c>
      <c r="AJ12" s="71">
        <v>0</v>
      </c>
      <c r="AK12" s="72">
        <v>1616</v>
      </c>
      <c r="AL12" s="61"/>
      <c r="AM12" s="73">
        <v>284</v>
      </c>
      <c r="AN12" s="73">
        <v>5.8</v>
      </c>
      <c r="AO12" s="61"/>
      <c r="AP12" s="64">
        <v>663.1</v>
      </c>
      <c r="AQ12" s="42">
        <v>114.28999999999999</v>
      </c>
      <c r="AR12" s="42">
        <v>169.71</v>
      </c>
      <c r="AS12" s="42">
        <v>0</v>
      </c>
      <c r="AT12" s="72" t="s">
        <v>1017</v>
      </c>
      <c r="AU12" s="72" t="s">
        <v>1018</v>
      </c>
      <c r="AV12" s="67">
        <v>60</v>
      </c>
      <c r="AW12" s="61"/>
      <c r="AX12" s="61"/>
      <c r="AY12" s="61"/>
      <c r="AZ12" s="61" t="s">
        <v>1019</v>
      </c>
      <c r="BA12" s="61" t="s">
        <v>218</v>
      </c>
      <c r="BB12" s="61" t="s">
        <v>218</v>
      </c>
      <c r="BC12" s="61" t="s">
        <v>218</v>
      </c>
      <c r="BD12" s="61" t="s">
        <v>218</v>
      </c>
      <c r="BE12" s="61" t="s">
        <v>218</v>
      </c>
      <c r="BF12" s="61" t="s">
        <v>218</v>
      </c>
      <c r="BG12" s="61" t="s">
        <v>218</v>
      </c>
      <c r="BH12" s="61" t="s">
        <v>218</v>
      </c>
      <c r="BI12" s="61" t="s">
        <v>218</v>
      </c>
      <c r="BJ12" s="61" t="s">
        <v>218</v>
      </c>
      <c r="BK12" s="61" t="s">
        <v>218</v>
      </c>
      <c r="BL12" s="61" t="s">
        <v>218</v>
      </c>
      <c r="BM12" s="61" t="s">
        <v>218</v>
      </c>
      <c r="BN12" s="61" t="s">
        <v>218</v>
      </c>
      <c r="BO12" s="61" t="s">
        <v>218</v>
      </c>
      <c r="BP12" s="61" t="s">
        <v>218</v>
      </c>
      <c r="BQ12" s="61" t="s">
        <v>1020</v>
      </c>
      <c r="BR12" s="61"/>
      <c r="BS12" s="59" t="s">
        <v>1021</v>
      </c>
      <c r="BT12" s="52">
        <v>4320</v>
      </c>
      <c r="BU12" s="61">
        <v>3</v>
      </c>
      <c r="BV12" s="59" t="s">
        <v>1017</v>
      </c>
      <c r="BW12" s="52">
        <v>1827.5</v>
      </c>
      <c r="BX12" s="52">
        <v>831</v>
      </c>
      <c r="BY12" s="52">
        <v>827.5</v>
      </c>
      <c r="BZ12" s="52">
        <v>331</v>
      </c>
      <c r="CA12" s="61" t="s">
        <v>1022</v>
      </c>
      <c r="CB12" s="52">
        <v>1458</v>
      </c>
      <c r="CC12" s="53">
        <v>1354.8</v>
      </c>
      <c r="CD12" s="61">
        <v>1</v>
      </c>
      <c r="CE12" s="61">
        <v>729</v>
      </c>
      <c r="CF12" s="61" t="s">
        <v>1023</v>
      </c>
      <c r="CG12" s="52">
        <v>125.1</v>
      </c>
      <c r="CH12" s="52">
        <v>197.9</v>
      </c>
      <c r="CI12" s="72">
        <v>663.1</v>
      </c>
      <c r="CJ12" s="74"/>
      <c r="CK12" s="61">
        <v>0</v>
      </c>
      <c r="CL12" s="61">
        <v>0</v>
      </c>
      <c r="CM12" s="75">
        <v>0</v>
      </c>
      <c r="CN12" s="39"/>
      <c r="CO12" s="39"/>
      <c r="CP12" s="61"/>
      <c r="CQ12" s="61"/>
      <c r="CR12" s="39">
        <v>0</v>
      </c>
      <c r="CS12" s="61"/>
      <c r="CT12" s="61"/>
      <c r="CU12" s="61"/>
      <c r="CV12" s="61"/>
      <c r="CW12" s="61"/>
      <c r="CX12" s="61"/>
      <c r="CY12" s="61"/>
      <c r="CZ12" s="52">
        <v>1</v>
      </c>
      <c r="DA12" s="52">
        <v>1</v>
      </c>
      <c r="DB12" s="52">
        <v>180</v>
      </c>
      <c r="DC12" s="52">
        <v>1300</v>
      </c>
      <c r="DD12" s="52">
        <v>33</v>
      </c>
      <c r="DE12" s="61">
        <v>1317.5</v>
      </c>
      <c r="DF12" s="61">
        <v>0</v>
      </c>
      <c r="DG12" s="39">
        <v>0</v>
      </c>
      <c r="DH12" s="52">
        <v>3</v>
      </c>
      <c r="DI12" s="52">
        <v>187</v>
      </c>
      <c r="DJ12" s="61"/>
      <c r="DK12" s="39">
        <v>39</v>
      </c>
      <c r="DL12" s="61">
        <v>724.5</v>
      </c>
      <c r="DM12" s="39">
        <v>60</v>
      </c>
      <c r="DN12" s="61"/>
      <c r="DO12" s="61">
        <v>474.21999999999997</v>
      </c>
      <c r="DP12" s="61"/>
      <c r="DQ12" s="39">
        <v>666</v>
      </c>
      <c r="DR12" s="39">
        <v>484</v>
      </c>
      <c r="DS12" s="39">
        <v>87</v>
      </c>
      <c r="DT12" s="61">
        <v>12</v>
      </c>
      <c r="DU12" s="52">
        <v>12</v>
      </c>
      <c r="DV12" s="52">
        <v>15</v>
      </c>
      <c r="DW12" s="39">
        <v>0</v>
      </c>
      <c r="DX12" s="39" t="str">
        <f t="shared" si="0"/>
        <v>наружные</v>
      </c>
      <c r="DY12" s="52"/>
      <c r="DZ12" s="61"/>
      <c r="EA12" s="61"/>
      <c r="EB12" s="61"/>
      <c r="EC12" s="61"/>
      <c r="ED12" s="61"/>
      <c r="EE12" s="52">
        <v>12</v>
      </c>
      <c r="EF12" s="52">
        <v>22.1</v>
      </c>
      <c r="EG12" s="52">
        <v>6</v>
      </c>
      <c r="EH12" s="52">
        <f t="shared" si="3"/>
        <v>28.799999999999997</v>
      </c>
      <c r="EI12" s="52">
        <v>5.76</v>
      </c>
      <c r="EJ12" s="52"/>
      <c r="EK12" s="52">
        <v>8.370000000000001</v>
      </c>
      <c r="EL12" s="52">
        <v>3.5999999999999996</v>
      </c>
      <c r="EM12" s="52">
        <v>13.200000000000001</v>
      </c>
      <c r="EN12" s="52">
        <v>6.5</v>
      </c>
      <c r="EO12" s="52">
        <v>0</v>
      </c>
      <c r="EP12" s="52">
        <v>0</v>
      </c>
      <c r="EQ12" s="52">
        <v>124</v>
      </c>
      <c r="ER12" s="52">
        <f t="shared" si="1"/>
        <v>0</v>
      </c>
      <c r="ES12" s="187" t="s">
        <v>1019</v>
      </c>
      <c r="ET12" s="187">
        <v>0</v>
      </c>
      <c r="EU12" s="52">
        <v>0</v>
      </c>
      <c r="EV12" s="52">
        <v>0</v>
      </c>
      <c r="EW12" s="52">
        <v>0</v>
      </c>
      <c r="EX12" s="52">
        <v>0</v>
      </c>
      <c r="EY12" s="52">
        <v>0</v>
      </c>
      <c r="EZ12" s="52"/>
      <c r="FA12" s="52"/>
      <c r="FB12" s="52"/>
      <c r="FC12" s="52"/>
      <c r="FD12" s="52"/>
      <c r="FE12" s="52"/>
      <c r="FF12" s="52"/>
      <c r="FG12" s="52"/>
      <c r="FH12" s="39">
        <v>0</v>
      </c>
      <c r="FI12" s="72">
        <v>4</v>
      </c>
    </row>
    <row r="13" spans="1:172" x14ac:dyDescent="0.25">
      <c r="A13" s="56">
        <v>4140</v>
      </c>
      <c r="B13" s="36" t="str">
        <f t="shared" si="2"/>
        <v>Арх. Власова ул. д. 11 к. 2</v>
      </c>
      <c r="C13" s="57" t="s">
        <v>1011</v>
      </c>
      <c r="D13" s="58">
        <v>11</v>
      </c>
      <c r="E13" s="59">
        <v>2</v>
      </c>
      <c r="F13" s="39" t="s">
        <v>1012</v>
      </c>
      <c r="G13" s="60"/>
      <c r="H13" s="39"/>
      <c r="I13" s="62" t="s">
        <v>218</v>
      </c>
      <c r="J13" s="62"/>
      <c r="K13" s="62" t="s">
        <v>218</v>
      </c>
      <c r="L13" s="39" t="s">
        <v>1013</v>
      </c>
      <c r="M13" s="39" t="s">
        <v>1014</v>
      </c>
      <c r="N13" s="63">
        <v>1961</v>
      </c>
      <c r="O13" s="63">
        <v>1961</v>
      </c>
      <c r="P13" s="64" t="s">
        <v>1015</v>
      </c>
      <c r="Q13" s="61" t="s">
        <v>1016</v>
      </c>
      <c r="R13" s="63">
        <v>5</v>
      </c>
      <c r="S13" s="63">
        <v>5</v>
      </c>
      <c r="T13" s="65">
        <v>4</v>
      </c>
      <c r="U13" s="63"/>
      <c r="V13" s="63"/>
      <c r="W13" s="66">
        <v>80</v>
      </c>
      <c r="X13" s="67">
        <v>80</v>
      </c>
      <c r="Y13" s="61">
        <v>0</v>
      </c>
      <c r="Z13" s="39">
        <v>1</v>
      </c>
      <c r="AA13" s="61">
        <v>20</v>
      </c>
      <c r="AB13" s="61">
        <v>36</v>
      </c>
      <c r="AC13" s="42">
        <v>0</v>
      </c>
      <c r="AD13" s="61">
        <v>21</v>
      </c>
      <c r="AE13" s="61">
        <v>1</v>
      </c>
      <c r="AF13" s="61">
        <v>1</v>
      </c>
      <c r="AG13" s="68">
        <v>0</v>
      </c>
      <c r="AH13" s="69">
        <v>3511.2</v>
      </c>
      <c r="AI13" s="70">
        <v>3511.2</v>
      </c>
      <c r="AJ13" s="71">
        <v>0</v>
      </c>
      <c r="AK13" s="72">
        <v>2208.1999999999998</v>
      </c>
      <c r="AL13" s="61"/>
      <c r="AM13" s="73">
        <v>311</v>
      </c>
      <c r="AN13" s="73">
        <v>72</v>
      </c>
      <c r="AO13" s="61"/>
      <c r="AP13" s="64">
        <v>912.6</v>
      </c>
      <c r="AQ13" s="42">
        <v>158.32</v>
      </c>
      <c r="AR13" s="42">
        <v>168.68</v>
      </c>
      <c r="AS13" s="42">
        <v>0</v>
      </c>
      <c r="AT13" s="72" t="s">
        <v>1017</v>
      </c>
      <c r="AU13" s="72" t="s">
        <v>1018</v>
      </c>
      <c r="AV13" s="67">
        <v>80</v>
      </c>
      <c r="AW13" s="61"/>
      <c r="AX13" s="61"/>
      <c r="AY13" s="61"/>
      <c r="AZ13" s="61" t="s">
        <v>1019</v>
      </c>
      <c r="BA13" s="61" t="s">
        <v>218</v>
      </c>
      <c r="BB13" s="61" t="s">
        <v>218</v>
      </c>
      <c r="BC13" s="61" t="s">
        <v>218</v>
      </c>
      <c r="BD13" s="61" t="s">
        <v>218</v>
      </c>
      <c r="BE13" s="61" t="s">
        <v>218</v>
      </c>
      <c r="BF13" s="61" t="s">
        <v>218</v>
      </c>
      <c r="BG13" s="61" t="s">
        <v>218</v>
      </c>
      <c r="BH13" s="61" t="s">
        <v>218</v>
      </c>
      <c r="BI13" s="61" t="s">
        <v>218</v>
      </c>
      <c r="BJ13" s="61" t="s">
        <v>218</v>
      </c>
      <c r="BK13" s="61" t="s">
        <v>218</v>
      </c>
      <c r="BL13" s="61" t="s">
        <v>218</v>
      </c>
      <c r="BM13" s="61" t="s">
        <v>218</v>
      </c>
      <c r="BN13" s="61" t="s">
        <v>218</v>
      </c>
      <c r="BO13" s="61" t="s">
        <v>218</v>
      </c>
      <c r="BP13" s="61" t="s">
        <v>218</v>
      </c>
      <c r="BQ13" s="61" t="s">
        <v>1020</v>
      </c>
      <c r="BR13" s="61"/>
      <c r="BS13" s="59" t="s">
        <v>1021</v>
      </c>
      <c r="BT13" s="52">
        <v>7760</v>
      </c>
      <c r="BU13" s="61">
        <v>4</v>
      </c>
      <c r="BV13" s="59" t="s">
        <v>1017</v>
      </c>
      <c r="BW13" s="52">
        <v>985</v>
      </c>
      <c r="BX13" s="52">
        <v>394</v>
      </c>
      <c r="BY13" s="52">
        <v>985</v>
      </c>
      <c r="BZ13" s="52">
        <v>394</v>
      </c>
      <c r="CA13" s="61" t="s">
        <v>1024</v>
      </c>
      <c r="CB13" s="52">
        <v>1852</v>
      </c>
      <c r="CC13" s="53">
        <v>1722</v>
      </c>
      <c r="CD13" s="39">
        <v>1</v>
      </c>
      <c r="CE13" s="61">
        <v>985</v>
      </c>
      <c r="CF13" s="61" t="s">
        <v>1023</v>
      </c>
      <c r="CG13" s="52">
        <v>160</v>
      </c>
      <c r="CH13" s="52">
        <v>253</v>
      </c>
      <c r="CI13" s="72">
        <v>912.6</v>
      </c>
      <c r="CJ13" s="74"/>
      <c r="CK13" s="61">
        <v>0</v>
      </c>
      <c r="CL13" s="61">
        <v>0</v>
      </c>
      <c r="CM13" s="75">
        <v>0</v>
      </c>
      <c r="CN13" s="39"/>
      <c r="CO13" s="39"/>
      <c r="CP13" s="61"/>
      <c r="CQ13" s="61"/>
      <c r="CR13" s="39">
        <v>0</v>
      </c>
      <c r="CS13" s="61"/>
      <c r="CT13" s="61"/>
      <c r="CU13" s="61"/>
      <c r="CV13" s="61"/>
      <c r="CW13" s="61"/>
      <c r="CX13" s="61"/>
      <c r="CY13" s="61"/>
      <c r="CZ13" s="52">
        <v>1</v>
      </c>
      <c r="DA13" s="52">
        <v>1</v>
      </c>
      <c r="DB13" s="52">
        <v>162</v>
      </c>
      <c r="DC13" s="52">
        <v>400</v>
      </c>
      <c r="DD13" s="52">
        <v>48</v>
      </c>
      <c r="DE13" s="61">
        <v>2032</v>
      </c>
      <c r="DF13" s="39">
        <v>0</v>
      </c>
      <c r="DG13" s="39">
        <v>0</v>
      </c>
      <c r="DH13" s="52">
        <v>4</v>
      </c>
      <c r="DI13" s="52">
        <v>248</v>
      </c>
      <c r="DJ13" s="61"/>
      <c r="DK13" s="39">
        <v>85</v>
      </c>
      <c r="DL13" s="61">
        <v>935</v>
      </c>
      <c r="DM13" s="39">
        <v>80</v>
      </c>
      <c r="DN13" s="61"/>
      <c r="DO13" s="61">
        <v>967</v>
      </c>
      <c r="DP13" s="61"/>
      <c r="DQ13" s="39">
        <v>648</v>
      </c>
      <c r="DR13" s="39">
        <v>594</v>
      </c>
      <c r="DS13" s="39">
        <v>87</v>
      </c>
      <c r="DT13" s="61">
        <v>16</v>
      </c>
      <c r="DU13" s="52">
        <v>16</v>
      </c>
      <c r="DV13" s="52">
        <v>16</v>
      </c>
      <c r="DW13" s="39">
        <v>0</v>
      </c>
      <c r="DX13" s="39" t="str">
        <f t="shared" si="0"/>
        <v>наружные</v>
      </c>
      <c r="DY13" s="52"/>
      <c r="DZ13" s="61"/>
      <c r="EA13" s="61"/>
      <c r="EB13" s="61"/>
      <c r="EC13" s="61"/>
      <c r="ED13" s="61"/>
      <c r="EE13" s="52">
        <v>32</v>
      </c>
      <c r="EF13" s="52">
        <v>29.44</v>
      </c>
      <c r="EG13" s="52">
        <v>8</v>
      </c>
      <c r="EH13" s="52">
        <f t="shared" si="3"/>
        <v>38.4</v>
      </c>
      <c r="EI13" s="52">
        <v>7.68</v>
      </c>
      <c r="EJ13" s="52"/>
      <c r="EK13" s="52">
        <v>11.16</v>
      </c>
      <c r="EL13" s="52">
        <v>4.8</v>
      </c>
      <c r="EM13" s="52">
        <v>17.600000000000001</v>
      </c>
      <c r="EN13" s="52">
        <v>9.1</v>
      </c>
      <c r="EO13" s="52">
        <v>0</v>
      </c>
      <c r="EP13" s="52">
        <v>0</v>
      </c>
      <c r="EQ13" s="52">
        <v>163</v>
      </c>
      <c r="ER13" s="52">
        <f t="shared" si="1"/>
        <v>0</v>
      </c>
      <c r="ES13" s="187" t="s">
        <v>1019</v>
      </c>
      <c r="ET13" s="187">
        <v>0</v>
      </c>
      <c r="EU13" s="52">
        <v>0</v>
      </c>
      <c r="EV13" s="52">
        <v>1</v>
      </c>
      <c r="EW13" s="52">
        <v>0</v>
      </c>
      <c r="EX13" s="52">
        <v>0</v>
      </c>
      <c r="EY13" s="52">
        <v>0</v>
      </c>
      <c r="EZ13" s="52"/>
      <c r="FA13" s="52"/>
      <c r="FB13" s="52"/>
      <c r="FC13" s="52"/>
      <c r="FD13" s="52"/>
      <c r="FE13" s="52"/>
      <c r="FF13" s="52"/>
      <c r="FG13" s="52"/>
      <c r="FH13" s="39">
        <v>0</v>
      </c>
      <c r="FI13" s="72">
        <v>5</v>
      </c>
    </row>
    <row r="14" spans="1:172" x14ac:dyDescent="0.25">
      <c r="A14" s="56">
        <v>4141</v>
      </c>
      <c r="B14" s="36" t="str">
        <f t="shared" si="2"/>
        <v>Арх. Власова ул. д. 11 к. 4</v>
      </c>
      <c r="C14" s="57" t="s">
        <v>1011</v>
      </c>
      <c r="D14" s="58">
        <v>11</v>
      </c>
      <c r="E14" s="59">
        <v>4</v>
      </c>
      <c r="F14" s="39" t="s">
        <v>1012</v>
      </c>
      <c r="G14" s="60"/>
      <c r="H14" s="61"/>
      <c r="I14" s="62" t="s">
        <v>218</v>
      </c>
      <c r="J14" s="62"/>
      <c r="K14" s="62" t="s">
        <v>218</v>
      </c>
      <c r="L14" s="39" t="s">
        <v>1013</v>
      </c>
      <c r="M14" s="39" t="s">
        <v>1014</v>
      </c>
      <c r="N14" s="63">
        <v>1960</v>
      </c>
      <c r="O14" s="63">
        <v>1960</v>
      </c>
      <c r="P14" s="64" t="s">
        <v>1028</v>
      </c>
      <c r="Q14" s="61" t="s">
        <v>1016</v>
      </c>
      <c r="R14" s="63">
        <v>5</v>
      </c>
      <c r="S14" s="63">
        <v>5</v>
      </c>
      <c r="T14" s="65">
        <v>4</v>
      </c>
      <c r="U14" s="63"/>
      <c r="V14" s="63"/>
      <c r="W14" s="66">
        <v>80</v>
      </c>
      <c r="X14" s="67">
        <v>80</v>
      </c>
      <c r="Y14" s="61">
        <v>0</v>
      </c>
      <c r="Z14" s="39">
        <v>1</v>
      </c>
      <c r="AA14" s="61">
        <v>20</v>
      </c>
      <c r="AB14" s="61">
        <v>36</v>
      </c>
      <c r="AC14" s="42">
        <v>0</v>
      </c>
      <c r="AD14" s="61"/>
      <c r="AE14" s="61">
        <v>1</v>
      </c>
      <c r="AF14" s="61">
        <v>1</v>
      </c>
      <c r="AG14" s="68">
        <v>0</v>
      </c>
      <c r="AH14" s="69">
        <v>3426.1</v>
      </c>
      <c r="AI14" s="70">
        <v>3426.1</v>
      </c>
      <c r="AJ14" s="71">
        <v>0</v>
      </c>
      <c r="AK14" s="72">
        <v>2252.3000000000002</v>
      </c>
      <c r="AL14" s="61"/>
      <c r="AM14" s="73">
        <v>388</v>
      </c>
      <c r="AN14" s="73">
        <v>5.0999999999999996</v>
      </c>
      <c r="AO14" s="61"/>
      <c r="AP14" s="64">
        <v>929.6</v>
      </c>
      <c r="AQ14" s="42">
        <v>155.22</v>
      </c>
      <c r="AR14" s="42">
        <v>232.78</v>
      </c>
      <c r="AS14" s="42">
        <v>0</v>
      </c>
      <c r="AT14" s="72" t="s">
        <v>1025</v>
      </c>
      <c r="AU14" s="72" t="s">
        <v>1029</v>
      </c>
      <c r="AV14" s="67">
        <v>80</v>
      </c>
      <c r="AW14" s="61"/>
      <c r="AX14" s="61"/>
      <c r="AY14" s="61"/>
      <c r="AZ14" s="61" t="s">
        <v>1019</v>
      </c>
      <c r="BA14" s="61" t="s">
        <v>218</v>
      </c>
      <c r="BB14" s="61" t="s">
        <v>218</v>
      </c>
      <c r="BC14" s="61" t="s">
        <v>218</v>
      </c>
      <c r="BD14" s="61" t="s">
        <v>218</v>
      </c>
      <c r="BE14" s="61" t="s">
        <v>218</v>
      </c>
      <c r="BF14" s="61" t="s">
        <v>218</v>
      </c>
      <c r="BG14" s="61" t="s">
        <v>218</v>
      </c>
      <c r="BH14" s="61" t="s">
        <v>218</v>
      </c>
      <c r="BI14" s="61" t="s">
        <v>218</v>
      </c>
      <c r="BJ14" s="61" t="s">
        <v>218</v>
      </c>
      <c r="BK14" s="61" t="s">
        <v>218</v>
      </c>
      <c r="BL14" s="61" t="s">
        <v>218</v>
      </c>
      <c r="BM14" s="61" t="s">
        <v>218</v>
      </c>
      <c r="BN14" s="61" t="s">
        <v>218</v>
      </c>
      <c r="BO14" s="61" t="s">
        <v>218</v>
      </c>
      <c r="BP14" s="61" t="s">
        <v>218</v>
      </c>
      <c r="BQ14" s="61" t="s">
        <v>1020</v>
      </c>
      <c r="BR14" s="61"/>
      <c r="BS14" s="59" t="s">
        <v>1021</v>
      </c>
      <c r="BT14" s="52">
        <v>7760</v>
      </c>
      <c r="BU14" s="61">
        <v>4</v>
      </c>
      <c r="BV14" s="59" t="s">
        <v>1027</v>
      </c>
      <c r="BW14" s="52">
        <v>985</v>
      </c>
      <c r="BX14" s="52">
        <v>394</v>
      </c>
      <c r="BY14" s="52">
        <v>985</v>
      </c>
      <c r="BZ14" s="52">
        <v>394</v>
      </c>
      <c r="CA14" s="61" t="s">
        <v>1022</v>
      </c>
      <c r="CB14" s="52">
        <v>1852</v>
      </c>
      <c r="CC14" s="53">
        <v>1722</v>
      </c>
      <c r="CD14" s="61">
        <v>1</v>
      </c>
      <c r="CE14" s="61">
        <v>1023</v>
      </c>
      <c r="CF14" s="61" t="s">
        <v>1023</v>
      </c>
      <c r="CG14" s="52">
        <v>160</v>
      </c>
      <c r="CH14" s="52">
        <v>253</v>
      </c>
      <c r="CI14" s="72">
        <v>929.6</v>
      </c>
      <c r="CJ14" s="74"/>
      <c r="CK14" s="61">
        <v>0</v>
      </c>
      <c r="CL14" s="61">
        <v>0</v>
      </c>
      <c r="CM14" s="75">
        <v>0</v>
      </c>
      <c r="CN14" s="39"/>
      <c r="CO14" s="39"/>
      <c r="CP14" s="61"/>
      <c r="CQ14" s="61"/>
      <c r="CR14" s="39">
        <v>0</v>
      </c>
      <c r="CS14" s="61"/>
      <c r="CT14" s="61"/>
      <c r="CU14" s="61"/>
      <c r="CV14" s="61"/>
      <c r="CW14" s="61"/>
      <c r="CX14" s="61"/>
      <c r="CY14" s="61"/>
      <c r="CZ14" s="52">
        <v>1</v>
      </c>
      <c r="DA14" s="52">
        <v>1</v>
      </c>
      <c r="DB14" s="52">
        <v>162</v>
      </c>
      <c r="DC14" s="52">
        <v>400</v>
      </c>
      <c r="DD14" s="52">
        <v>48</v>
      </c>
      <c r="DE14" s="61">
        <v>2032</v>
      </c>
      <c r="DF14" s="61">
        <v>0</v>
      </c>
      <c r="DG14" s="39">
        <v>0</v>
      </c>
      <c r="DH14" s="52">
        <v>4</v>
      </c>
      <c r="DI14" s="52">
        <v>248</v>
      </c>
      <c r="DJ14" s="61"/>
      <c r="DK14" s="39">
        <v>85</v>
      </c>
      <c r="DL14" s="61">
        <v>935</v>
      </c>
      <c r="DM14" s="39">
        <v>80</v>
      </c>
      <c r="DN14" s="61"/>
      <c r="DO14" s="61">
        <v>967</v>
      </c>
      <c r="DP14" s="61"/>
      <c r="DQ14" s="39">
        <v>648</v>
      </c>
      <c r="DR14" s="39">
        <v>594</v>
      </c>
      <c r="DS14" s="39">
        <v>87</v>
      </c>
      <c r="DT14" s="61">
        <v>16</v>
      </c>
      <c r="DU14" s="52">
        <v>16</v>
      </c>
      <c r="DV14" s="52">
        <v>16</v>
      </c>
      <c r="DW14" s="39">
        <v>0</v>
      </c>
      <c r="DX14" s="39" t="str">
        <f t="shared" si="0"/>
        <v>наружные</v>
      </c>
      <c r="DY14" s="52"/>
      <c r="DZ14" s="61"/>
      <c r="EA14" s="61"/>
      <c r="EB14" s="61"/>
      <c r="EC14" s="61"/>
      <c r="ED14" s="61"/>
      <c r="EE14" s="52">
        <v>32</v>
      </c>
      <c r="EF14" s="52">
        <v>29.44</v>
      </c>
      <c r="EG14" s="52">
        <v>8</v>
      </c>
      <c r="EH14" s="52">
        <f t="shared" si="3"/>
        <v>38.4</v>
      </c>
      <c r="EI14" s="52">
        <v>7.68</v>
      </c>
      <c r="EJ14" s="52"/>
      <c r="EK14" s="52">
        <v>11.16</v>
      </c>
      <c r="EL14" s="52">
        <v>4.8</v>
      </c>
      <c r="EM14" s="52">
        <v>17.600000000000001</v>
      </c>
      <c r="EN14" s="52">
        <v>9.1</v>
      </c>
      <c r="EO14" s="52">
        <v>0</v>
      </c>
      <c r="EP14" s="52">
        <v>0</v>
      </c>
      <c r="EQ14" s="52">
        <v>156</v>
      </c>
      <c r="ER14" s="52">
        <f t="shared" si="1"/>
        <v>0</v>
      </c>
      <c r="ES14" s="187" t="s">
        <v>1019</v>
      </c>
      <c r="ET14" s="187">
        <v>0</v>
      </c>
      <c r="EU14" s="52">
        <v>0</v>
      </c>
      <c r="EV14" s="52">
        <v>1</v>
      </c>
      <c r="EW14" s="52">
        <v>0</v>
      </c>
      <c r="EX14" s="52">
        <v>0</v>
      </c>
      <c r="EY14" s="52">
        <v>0</v>
      </c>
      <c r="EZ14" s="52"/>
      <c r="FA14" s="52"/>
      <c r="FB14" s="52"/>
      <c r="FC14" s="52"/>
      <c r="FD14" s="52"/>
      <c r="FE14" s="52"/>
      <c r="FF14" s="52"/>
      <c r="FG14" s="52"/>
      <c r="FH14" s="39">
        <v>0</v>
      </c>
      <c r="FI14" s="72">
        <v>5</v>
      </c>
    </row>
    <row r="15" spans="1:172" x14ac:dyDescent="0.25">
      <c r="A15" s="56">
        <v>4142</v>
      </c>
      <c r="B15" s="36" t="str">
        <f t="shared" si="2"/>
        <v>Арх. Власова ул. д. 13 к. 1</v>
      </c>
      <c r="C15" s="57" t="s">
        <v>1011</v>
      </c>
      <c r="D15" s="58">
        <v>13</v>
      </c>
      <c r="E15" s="59">
        <v>1</v>
      </c>
      <c r="F15" s="39" t="s">
        <v>1012</v>
      </c>
      <c r="G15" s="60"/>
      <c r="H15" s="39"/>
      <c r="I15" s="62" t="s">
        <v>218</v>
      </c>
      <c r="J15" s="62"/>
      <c r="K15" s="62" t="s">
        <v>218</v>
      </c>
      <c r="L15" s="39" t="s">
        <v>1013</v>
      </c>
      <c r="M15" s="39" t="s">
        <v>1014</v>
      </c>
      <c r="N15" s="63">
        <v>1962</v>
      </c>
      <c r="O15" s="63">
        <v>1962</v>
      </c>
      <c r="P15" s="64" t="s">
        <v>1015</v>
      </c>
      <c r="Q15" s="61" t="s">
        <v>1016</v>
      </c>
      <c r="R15" s="63">
        <v>5</v>
      </c>
      <c r="S15" s="63">
        <v>5</v>
      </c>
      <c r="T15" s="65">
        <v>3</v>
      </c>
      <c r="U15" s="63"/>
      <c r="V15" s="63"/>
      <c r="W15" s="66">
        <v>60</v>
      </c>
      <c r="X15" s="67">
        <v>60</v>
      </c>
      <c r="Y15" s="61">
        <v>0</v>
      </c>
      <c r="Z15" s="39">
        <v>1</v>
      </c>
      <c r="AA15" s="61">
        <v>15</v>
      </c>
      <c r="AB15" s="61">
        <v>15</v>
      </c>
      <c r="AC15" s="42">
        <v>0</v>
      </c>
      <c r="AD15" s="61"/>
      <c r="AE15" s="61">
        <v>1</v>
      </c>
      <c r="AF15" s="61">
        <v>1</v>
      </c>
      <c r="AG15" s="68">
        <v>0</v>
      </c>
      <c r="AH15" s="69">
        <v>2586.8000000000002</v>
      </c>
      <c r="AI15" s="70">
        <v>2586.8000000000002</v>
      </c>
      <c r="AJ15" s="71">
        <v>0</v>
      </c>
      <c r="AK15" s="72">
        <v>1593.6</v>
      </c>
      <c r="AL15" s="61"/>
      <c r="AM15" s="73">
        <v>228</v>
      </c>
      <c r="AN15" s="73">
        <v>6</v>
      </c>
      <c r="AO15" s="61"/>
      <c r="AP15" s="64">
        <v>679.8</v>
      </c>
      <c r="AQ15" s="42">
        <v>84.9</v>
      </c>
      <c r="AR15" s="42">
        <v>123.1</v>
      </c>
      <c r="AS15" s="42">
        <v>0</v>
      </c>
      <c r="AT15" s="72" t="s">
        <v>1017</v>
      </c>
      <c r="AU15" s="72" t="s">
        <v>1018</v>
      </c>
      <c r="AV15" s="67">
        <v>60</v>
      </c>
      <c r="AW15" s="61"/>
      <c r="AX15" s="61"/>
      <c r="AY15" s="61"/>
      <c r="AZ15" s="61" t="s">
        <v>1019</v>
      </c>
      <c r="BA15" s="61" t="s">
        <v>218</v>
      </c>
      <c r="BB15" s="61" t="s">
        <v>218</v>
      </c>
      <c r="BC15" s="61" t="s">
        <v>218</v>
      </c>
      <c r="BD15" s="61" t="s">
        <v>218</v>
      </c>
      <c r="BE15" s="61" t="s">
        <v>218</v>
      </c>
      <c r="BF15" s="61" t="s">
        <v>218</v>
      </c>
      <c r="BG15" s="61" t="s">
        <v>218</v>
      </c>
      <c r="BH15" s="61" t="s">
        <v>218</v>
      </c>
      <c r="BI15" s="61" t="s">
        <v>218</v>
      </c>
      <c r="BJ15" s="61" t="s">
        <v>218</v>
      </c>
      <c r="BK15" s="61" t="s">
        <v>218</v>
      </c>
      <c r="BL15" s="61" t="s">
        <v>218</v>
      </c>
      <c r="BM15" s="61" t="s">
        <v>218</v>
      </c>
      <c r="BN15" s="61" t="s">
        <v>218</v>
      </c>
      <c r="BO15" s="61" t="s">
        <v>218</v>
      </c>
      <c r="BP15" s="61" t="s">
        <v>218</v>
      </c>
      <c r="BQ15" s="61" t="s">
        <v>1020</v>
      </c>
      <c r="BR15" s="61"/>
      <c r="BS15" s="59" t="s">
        <v>1021</v>
      </c>
      <c r="BT15" s="52">
        <v>4320</v>
      </c>
      <c r="BU15" s="61">
        <v>3</v>
      </c>
      <c r="BV15" s="59" t="s">
        <v>1017</v>
      </c>
      <c r="BW15" s="52">
        <v>1827.5</v>
      </c>
      <c r="BX15" s="52">
        <v>831</v>
      </c>
      <c r="BY15" s="52">
        <v>827.5</v>
      </c>
      <c r="BZ15" s="52">
        <v>331</v>
      </c>
      <c r="CA15" s="61" t="s">
        <v>1022</v>
      </c>
      <c r="CB15" s="52">
        <v>1458</v>
      </c>
      <c r="CC15" s="53">
        <v>1354.8</v>
      </c>
      <c r="CD15" s="39">
        <v>1</v>
      </c>
      <c r="CE15" s="61">
        <v>850</v>
      </c>
      <c r="CF15" s="61" t="s">
        <v>1023</v>
      </c>
      <c r="CG15" s="52">
        <v>125.1</v>
      </c>
      <c r="CH15" s="52">
        <v>197.9</v>
      </c>
      <c r="CI15" s="72">
        <v>679.8</v>
      </c>
      <c r="CJ15" s="74"/>
      <c r="CK15" s="61">
        <v>0</v>
      </c>
      <c r="CL15" s="61">
        <v>0</v>
      </c>
      <c r="CM15" s="75">
        <v>0</v>
      </c>
      <c r="CN15" s="39"/>
      <c r="CO15" s="39"/>
      <c r="CP15" s="61"/>
      <c r="CQ15" s="61"/>
      <c r="CR15" s="39">
        <v>0</v>
      </c>
      <c r="CS15" s="61"/>
      <c r="CT15" s="61"/>
      <c r="CU15" s="61"/>
      <c r="CV15" s="61"/>
      <c r="CW15" s="61"/>
      <c r="CX15" s="61"/>
      <c r="CY15" s="61"/>
      <c r="CZ15" s="52">
        <v>1</v>
      </c>
      <c r="DA15" s="52">
        <v>1</v>
      </c>
      <c r="DB15" s="52">
        <v>180</v>
      </c>
      <c r="DC15" s="52">
        <v>1300</v>
      </c>
      <c r="DD15" s="52">
        <v>33</v>
      </c>
      <c r="DE15" s="61">
        <v>1317.5</v>
      </c>
      <c r="DF15" s="39">
        <v>0</v>
      </c>
      <c r="DG15" s="39">
        <v>0</v>
      </c>
      <c r="DH15" s="52">
        <v>3</v>
      </c>
      <c r="DI15" s="52">
        <v>187</v>
      </c>
      <c r="DJ15" s="61"/>
      <c r="DK15" s="39">
        <v>39</v>
      </c>
      <c r="DL15" s="61">
        <v>724.5</v>
      </c>
      <c r="DM15" s="39">
        <v>60</v>
      </c>
      <c r="DN15" s="61"/>
      <c r="DO15" s="61">
        <v>474.21999999999997</v>
      </c>
      <c r="DP15" s="61"/>
      <c r="DQ15" s="39">
        <v>666</v>
      </c>
      <c r="DR15" s="39">
        <v>484</v>
      </c>
      <c r="DS15" s="39">
        <v>87</v>
      </c>
      <c r="DT15" s="61">
        <v>12</v>
      </c>
      <c r="DU15" s="52">
        <v>12</v>
      </c>
      <c r="DV15" s="52">
        <v>15</v>
      </c>
      <c r="DW15" s="39">
        <v>0</v>
      </c>
      <c r="DX15" s="39" t="str">
        <f t="shared" si="0"/>
        <v>наружные</v>
      </c>
      <c r="DY15" s="52"/>
      <c r="DZ15" s="61"/>
      <c r="EA15" s="61"/>
      <c r="EB15" s="61"/>
      <c r="EC15" s="61"/>
      <c r="ED15" s="61"/>
      <c r="EE15" s="52">
        <v>12</v>
      </c>
      <c r="EF15" s="52">
        <v>22.1</v>
      </c>
      <c r="EG15" s="52">
        <v>6</v>
      </c>
      <c r="EH15" s="52">
        <f t="shared" si="3"/>
        <v>28.799999999999997</v>
      </c>
      <c r="EI15" s="52">
        <v>5.76</v>
      </c>
      <c r="EJ15" s="52"/>
      <c r="EK15" s="52">
        <v>8.370000000000001</v>
      </c>
      <c r="EL15" s="52">
        <v>3.5999999999999996</v>
      </c>
      <c r="EM15" s="52">
        <v>13.200000000000001</v>
      </c>
      <c r="EN15" s="52">
        <v>6.5</v>
      </c>
      <c r="EO15" s="52">
        <v>0</v>
      </c>
      <c r="EP15" s="52">
        <v>0</v>
      </c>
      <c r="EQ15" s="52">
        <v>141</v>
      </c>
      <c r="ER15" s="52">
        <f t="shared" si="1"/>
        <v>0</v>
      </c>
      <c r="ES15" s="187" t="s">
        <v>1019</v>
      </c>
      <c r="ET15" s="187">
        <v>0</v>
      </c>
      <c r="EU15" s="52">
        <v>0</v>
      </c>
      <c r="EV15" s="52">
        <v>1</v>
      </c>
      <c r="EW15" s="52">
        <v>0</v>
      </c>
      <c r="EX15" s="52">
        <v>0</v>
      </c>
      <c r="EY15" s="52">
        <v>0</v>
      </c>
      <c r="EZ15" s="52"/>
      <c r="FA15" s="52"/>
      <c r="FB15" s="52"/>
      <c r="FC15" s="52"/>
      <c r="FD15" s="52"/>
      <c r="FE15" s="52"/>
      <c r="FF15" s="52"/>
      <c r="FG15" s="52"/>
      <c r="FH15" s="39">
        <v>0</v>
      </c>
      <c r="FI15" s="72">
        <v>4</v>
      </c>
    </row>
    <row r="16" spans="1:172" x14ac:dyDescent="0.25">
      <c r="A16" s="56">
        <v>4143</v>
      </c>
      <c r="B16" s="36" t="str">
        <f t="shared" si="2"/>
        <v>Арх. Власова ул. д. 13 к. 2</v>
      </c>
      <c r="C16" s="57" t="s">
        <v>1011</v>
      </c>
      <c r="D16" s="58">
        <v>13</v>
      </c>
      <c r="E16" s="59">
        <v>2</v>
      </c>
      <c r="F16" s="39" t="s">
        <v>1012</v>
      </c>
      <c r="G16" s="60"/>
      <c r="H16" s="61"/>
      <c r="I16" s="62" t="s">
        <v>218</v>
      </c>
      <c r="J16" s="62"/>
      <c r="K16" s="62" t="s">
        <v>218</v>
      </c>
      <c r="L16" s="39" t="s">
        <v>1013</v>
      </c>
      <c r="M16" s="39" t="s">
        <v>1014</v>
      </c>
      <c r="N16" s="63">
        <v>1963</v>
      </c>
      <c r="O16" s="63">
        <v>1963</v>
      </c>
      <c r="P16" s="64" t="s">
        <v>1015</v>
      </c>
      <c r="Q16" s="61" t="s">
        <v>1016</v>
      </c>
      <c r="R16" s="63">
        <v>5</v>
      </c>
      <c r="S16" s="63">
        <v>5</v>
      </c>
      <c r="T16" s="65">
        <v>4</v>
      </c>
      <c r="U16" s="63"/>
      <c r="V16" s="63"/>
      <c r="W16" s="66">
        <v>80</v>
      </c>
      <c r="X16" s="67">
        <v>80</v>
      </c>
      <c r="Y16" s="61">
        <v>0</v>
      </c>
      <c r="Z16" s="39">
        <v>1</v>
      </c>
      <c r="AA16" s="61">
        <v>20</v>
      </c>
      <c r="AB16" s="61">
        <v>36</v>
      </c>
      <c r="AC16" s="42">
        <v>0</v>
      </c>
      <c r="AD16" s="61"/>
      <c r="AE16" s="61">
        <v>1</v>
      </c>
      <c r="AF16" s="61">
        <v>1</v>
      </c>
      <c r="AG16" s="68">
        <v>0</v>
      </c>
      <c r="AH16" s="69">
        <v>3560.5</v>
      </c>
      <c r="AI16" s="70">
        <v>3560.5</v>
      </c>
      <c r="AJ16" s="71">
        <v>0</v>
      </c>
      <c r="AK16" s="72">
        <v>2226.4</v>
      </c>
      <c r="AL16" s="61"/>
      <c r="AM16" s="73">
        <v>412</v>
      </c>
      <c r="AN16" s="73">
        <v>9</v>
      </c>
      <c r="AO16" s="61"/>
      <c r="AP16" s="64">
        <v>902.7</v>
      </c>
      <c r="AQ16" s="42">
        <v>140.03</v>
      </c>
      <c r="AR16" s="42">
        <v>202.97</v>
      </c>
      <c r="AS16" s="42">
        <v>0</v>
      </c>
      <c r="AT16" s="72" t="s">
        <v>1017</v>
      </c>
      <c r="AU16" s="72" t="s">
        <v>1018</v>
      </c>
      <c r="AV16" s="67">
        <v>80</v>
      </c>
      <c r="AW16" s="61"/>
      <c r="AX16" s="61"/>
      <c r="AY16" s="61"/>
      <c r="AZ16" s="61" t="s">
        <v>1019</v>
      </c>
      <c r="BA16" s="61" t="s">
        <v>218</v>
      </c>
      <c r="BB16" s="61" t="s">
        <v>218</v>
      </c>
      <c r="BC16" s="61" t="s">
        <v>218</v>
      </c>
      <c r="BD16" s="61" t="s">
        <v>218</v>
      </c>
      <c r="BE16" s="61" t="s">
        <v>218</v>
      </c>
      <c r="BF16" s="61" t="s">
        <v>218</v>
      </c>
      <c r="BG16" s="61" t="s">
        <v>218</v>
      </c>
      <c r="BH16" s="61" t="s">
        <v>218</v>
      </c>
      <c r="BI16" s="61" t="s">
        <v>218</v>
      </c>
      <c r="BJ16" s="61" t="s">
        <v>218</v>
      </c>
      <c r="BK16" s="61" t="s">
        <v>218</v>
      </c>
      <c r="BL16" s="61" t="s">
        <v>218</v>
      </c>
      <c r="BM16" s="61" t="s">
        <v>218</v>
      </c>
      <c r="BN16" s="61" t="s">
        <v>218</v>
      </c>
      <c r="BO16" s="61" t="s">
        <v>218</v>
      </c>
      <c r="BP16" s="61" t="s">
        <v>218</v>
      </c>
      <c r="BQ16" s="61" t="s">
        <v>1020</v>
      </c>
      <c r="BR16" s="61"/>
      <c r="BS16" s="59" t="s">
        <v>1021</v>
      </c>
      <c r="BT16" s="52">
        <v>7760</v>
      </c>
      <c r="BU16" s="61">
        <v>4</v>
      </c>
      <c r="BV16" s="59" t="s">
        <v>1017</v>
      </c>
      <c r="BW16" s="52">
        <v>985</v>
      </c>
      <c r="BX16" s="52">
        <v>394</v>
      </c>
      <c r="BY16" s="52">
        <v>985</v>
      </c>
      <c r="BZ16" s="52">
        <v>394</v>
      </c>
      <c r="CA16" s="61" t="s">
        <v>1022</v>
      </c>
      <c r="CB16" s="52">
        <v>1852</v>
      </c>
      <c r="CC16" s="53">
        <v>1722</v>
      </c>
      <c r="CD16" s="61">
        <v>1</v>
      </c>
      <c r="CE16" s="61">
        <v>1128</v>
      </c>
      <c r="CF16" s="61" t="s">
        <v>1023</v>
      </c>
      <c r="CG16" s="52">
        <v>160</v>
      </c>
      <c r="CH16" s="52">
        <v>253</v>
      </c>
      <c r="CI16" s="72">
        <v>902.7</v>
      </c>
      <c r="CJ16" s="74"/>
      <c r="CK16" s="61">
        <v>0</v>
      </c>
      <c r="CL16" s="61">
        <v>0</v>
      </c>
      <c r="CM16" s="75">
        <v>0</v>
      </c>
      <c r="CN16" s="39"/>
      <c r="CO16" s="39"/>
      <c r="CP16" s="61"/>
      <c r="CQ16" s="61"/>
      <c r="CR16" s="39">
        <v>0</v>
      </c>
      <c r="CS16" s="61"/>
      <c r="CT16" s="61"/>
      <c r="CU16" s="61"/>
      <c r="CV16" s="61"/>
      <c r="CW16" s="61"/>
      <c r="CX16" s="61"/>
      <c r="CY16" s="61"/>
      <c r="CZ16" s="52">
        <v>1</v>
      </c>
      <c r="DA16" s="52">
        <v>1</v>
      </c>
      <c r="DB16" s="52">
        <v>162</v>
      </c>
      <c r="DC16" s="52">
        <v>400</v>
      </c>
      <c r="DD16" s="52">
        <v>48</v>
      </c>
      <c r="DE16" s="61">
        <v>2032</v>
      </c>
      <c r="DF16" s="61">
        <v>0</v>
      </c>
      <c r="DG16" s="39">
        <v>0</v>
      </c>
      <c r="DH16" s="52">
        <v>4</v>
      </c>
      <c r="DI16" s="52">
        <v>248</v>
      </c>
      <c r="DJ16" s="61"/>
      <c r="DK16" s="39">
        <v>85</v>
      </c>
      <c r="DL16" s="61">
        <v>935</v>
      </c>
      <c r="DM16" s="39">
        <v>80</v>
      </c>
      <c r="DN16" s="61"/>
      <c r="DO16" s="61">
        <v>967</v>
      </c>
      <c r="DP16" s="61"/>
      <c r="DQ16" s="39">
        <v>648</v>
      </c>
      <c r="DR16" s="39">
        <v>594</v>
      </c>
      <c r="DS16" s="39">
        <v>87</v>
      </c>
      <c r="DT16" s="61">
        <v>16</v>
      </c>
      <c r="DU16" s="52">
        <v>16</v>
      </c>
      <c r="DV16" s="52">
        <v>16</v>
      </c>
      <c r="DW16" s="39">
        <v>0</v>
      </c>
      <c r="DX16" s="39" t="str">
        <f t="shared" si="0"/>
        <v>наружные</v>
      </c>
      <c r="DY16" s="52"/>
      <c r="DZ16" s="61"/>
      <c r="EA16" s="61"/>
      <c r="EB16" s="61"/>
      <c r="EC16" s="61"/>
      <c r="ED16" s="61"/>
      <c r="EE16" s="52">
        <v>32</v>
      </c>
      <c r="EF16" s="52">
        <v>29.44</v>
      </c>
      <c r="EG16" s="52">
        <v>8</v>
      </c>
      <c r="EH16" s="52">
        <f t="shared" si="3"/>
        <v>38.4</v>
      </c>
      <c r="EI16" s="52">
        <v>7.68</v>
      </c>
      <c r="EJ16" s="52"/>
      <c r="EK16" s="52">
        <v>11.16</v>
      </c>
      <c r="EL16" s="52">
        <v>4.8</v>
      </c>
      <c r="EM16" s="52">
        <v>17.600000000000001</v>
      </c>
      <c r="EN16" s="52">
        <v>9.1</v>
      </c>
      <c r="EO16" s="52">
        <v>0</v>
      </c>
      <c r="EP16" s="52">
        <v>0</v>
      </c>
      <c r="EQ16" s="52">
        <v>203</v>
      </c>
      <c r="ER16" s="52">
        <f t="shared" si="1"/>
        <v>0</v>
      </c>
      <c r="ES16" s="187" t="s">
        <v>1019</v>
      </c>
      <c r="ET16" s="187">
        <v>0</v>
      </c>
      <c r="EU16" s="52">
        <v>0</v>
      </c>
      <c r="EV16" s="52">
        <v>1</v>
      </c>
      <c r="EW16" s="52">
        <v>0</v>
      </c>
      <c r="EX16" s="52">
        <v>0</v>
      </c>
      <c r="EY16" s="52">
        <v>0</v>
      </c>
      <c r="EZ16" s="52"/>
      <c r="FA16" s="52"/>
      <c r="FB16" s="52"/>
      <c r="FC16" s="52"/>
      <c r="FD16" s="52"/>
      <c r="FE16" s="52"/>
      <c r="FF16" s="52"/>
      <c r="FG16" s="52"/>
      <c r="FH16" s="39">
        <v>0</v>
      </c>
      <c r="FI16" s="72">
        <v>5</v>
      </c>
    </row>
    <row r="17" spans="1:165" x14ac:dyDescent="0.25">
      <c r="A17" s="56">
        <v>4144</v>
      </c>
      <c r="B17" s="36" t="str">
        <f t="shared" si="2"/>
        <v>Арх. Власова ул. д. 13 к. 4</v>
      </c>
      <c r="C17" s="57" t="s">
        <v>1011</v>
      </c>
      <c r="D17" s="58">
        <v>13</v>
      </c>
      <c r="E17" s="59">
        <v>4</v>
      </c>
      <c r="F17" s="39" t="s">
        <v>1012</v>
      </c>
      <c r="G17" s="60"/>
      <c r="H17" s="39"/>
      <c r="I17" s="62" t="s">
        <v>218</v>
      </c>
      <c r="J17" s="62"/>
      <c r="K17" s="62" t="s">
        <v>218</v>
      </c>
      <c r="L17" s="39" t="s">
        <v>1013</v>
      </c>
      <c r="M17" s="39" t="s">
        <v>1014</v>
      </c>
      <c r="N17" s="63">
        <v>1960</v>
      </c>
      <c r="O17" s="63">
        <v>1960</v>
      </c>
      <c r="P17" s="64" t="s">
        <v>1028</v>
      </c>
      <c r="Q17" s="61" t="s">
        <v>1016</v>
      </c>
      <c r="R17" s="63">
        <v>5</v>
      </c>
      <c r="S17" s="63">
        <v>5</v>
      </c>
      <c r="T17" s="65">
        <v>4</v>
      </c>
      <c r="U17" s="63"/>
      <c r="V17" s="63"/>
      <c r="W17" s="66">
        <v>80</v>
      </c>
      <c r="X17" s="67">
        <v>80</v>
      </c>
      <c r="Y17" s="61">
        <v>0</v>
      </c>
      <c r="Z17" s="39">
        <v>1</v>
      </c>
      <c r="AA17" s="61">
        <v>20</v>
      </c>
      <c r="AB17" s="61">
        <v>36</v>
      </c>
      <c r="AC17" s="42">
        <v>0</v>
      </c>
      <c r="AD17" s="61"/>
      <c r="AE17" s="61">
        <v>1</v>
      </c>
      <c r="AF17" s="61">
        <v>1</v>
      </c>
      <c r="AG17" s="68">
        <v>0</v>
      </c>
      <c r="AH17" s="69">
        <v>3412.2</v>
      </c>
      <c r="AI17" s="70">
        <v>3412.2</v>
      </c>
      <c r="AJ17" s="71">
        <v>0</v>
      </c>
      <c r="AK17" s="72">
        <v>2285</v>
      </c>
      <c r="AL17" s="61"/>
      <c r="AM17" s="73">
        <v>361</v>
      </c>
      <c r="AN17" s="73">
        <v>9</v>
      </c>
      <c r="AO17" s="61"/>
      <c r="AP17" s="64">
        <v>957.5</v>
      </c>
      <c r="AQ17" s="42">
        <v>169.59</v>
      </c>
      <c r="AR17" s="42">
        <v>246.41</v>
      </c>
      <c r="AS17" s="42">
        <v>0</v>
      </c>
      <c r="AT17" s="72" t="s">
        <v>1025</v>
      </c>
      <c r="AU17" s="72" t="s">
        <v>1018</v>
      </c>
      <c r="AV17" s="67">
        <v>80</v>
      </c>
      <c r="AW17" s="61"/>
      <c r="AX17" s="61"/>
      <c r="AY17" s="61"/>
      <c r="AZ17" s="61" t="s">
        <v>1019</v>
      </c>
      <c r="BA17" s="61" t="s">
        <v>218</v>
      </c>
      <c r="BB17" s="61" t="s">
        <v>218</v>
      </c>
      <c r="BC17" s="61" t="s">
        <v>218</v>
      </c>
      <c r="BD17" s="61" t="s">
        <v>218</v>
      </c>
      <c r="BE17" s="61" t="s">
        <v>218</v>
      </c>
      <c r="BF17" s="61" t="s">
        <v>218</v>
      </c>
      <c r="BG17" s="61" t="s">
        <v>218</v>
      </c>
      <c r="BH17" s="61" t="s">
        <v>218</v>
      </c>
      <c r="BI17" s="61" t="s">
        <v>218</v>
      </c>
      <c r="BJ17" s="61" t="s">
        <v>218</v>
      </c>
      <c r="BK17" s="61" t="s">
        <v>218</v>
      </c>
      <c r="BL17" s="61" t="s">
        <v>218</v>
      </c>
      <c r="BM17" s="61" t="s">
        <v>218</v>
      </c>
      <c r="BN17" s="61" t="s">
        <v>218</v>
      </c>
      <c r="BO17" s="61" t="s">
        <v>218</v>
      </c>
      <c r="BP17" s="61" t="s">
        <v>218</v>
      </c>
      <c r="BQ17" s="61" t="s">
        <v>1020</v>
      </c>
      <c r="BR17" s="61"/>
      <c r="BS17" s="59" t="s">
        <v>1021</v>
      </c>
      <c r="BT17" s="52">
        <v>7760</v>
      </c>
      <c r="BU17" s="61">
        <v>4</v>
      </c>
      <c r="BV17" s="59" t="s">
        <v>1027</v>
      </c>
      <c r="BW17" s="52">
        <v>985</v>
      </c>
      <c r="BX17" s="52">
        <v>394</v>
      </c>
      <c r="BY17" s="52">
        <v>985</v>
      </c>
      <c r="BZ17" s="52">
        <v>394</v>
      </c>
      <c r="CA17" s="61" t="s">
        <v>1022</v>
      </c>
      <c r="CB17" s="52">
        <v>1852</v>
      </c>
      <c r="CC17" s="53">
        <v>1722</v>
      </c>
      <c r="CD17" s="39">
        <v>1</v>
      </c>
      <c r="CE17" s="61">
        <v>1020</v>
      </c>
      <c r="CF17" s="61" t="s">
        <v>1023</v>
      </c>
      <c r="CG17" s="52">
        <v>160</v>
      </c>
      <c r="CH17" s="52">
        <v>253</v>
      </c>
      <c r="CI17" s="72">
        <v>957.5</v>
      </c>
      <c r="CJ17" s="74"/>
      <c r="CK17" s="61">
        <v>0</v>
      </c>
      <c r="CL17" s="61">
        <v>0</v>
      </c>
      <c r="CM17" s="75">
        <v>0</v>
      </c>
      <c r="CN17" s="39"/>
      <c r="CO17" s="39"/>
      <c r="CP17" s="61"/>
      <c r="CQ17" s="61"/>
      <c r="CR17" s="39">
        <v>0</v>
      </c>
      <c r="CS17" s="61"/>
      <c r="CT17" s="61"/>
      <c r="CU17" s="61"/>
      <c r="CV17" s="61"/>
      <c r="CW17" s="61"/>
      <c r="CX17" s="61"/>
      <c r="CY17" s="61"/>
      <c r="CZ17" s="52">
        <v>1</v>
      </c>
      <c r="DA17" s="52">
        <v>1</v>
      </c>
      <c r="DB17" s="52">
        <v>162</v>
      </c>
      <c r="DC17" s="52">
        <v>400</v>
      </c>
      <c r="DD17" s="52">
        <v>48</v>
      </c>
      <c r="DE17" s="61">
        <v>2032</v>
      </c>
      <c r="DF17" s="39">
        <v>0</v>
      </c>
      <c r="DG17" s="39">
        <v>0</v>
      </c>
      <c r="DH17" s="52">
        <v>4</v>
      </c>
      <c r="DI17" s="52">
        <v>248</v>
      </c>
      <c r="DJ17" s="61"/>
      <c r="DK17" s="39">
        <v>85</v>
      </c>
      <c r="DL17" s="61">
        <v>935</v>
      </c>
      <c r="DM17" s="39">
        <v>80</v>
      </c>
      <c r="DN17" s="61"/>
      <c r="DO17" s="61">
        <v>967</v>
      </c>
      <c r="DP17" s="61"/>
      <c r="DQ17" s="39">
        <v>648</v>
      </c>
      <c r="DR17" s="39">
        <v>594</v>
      </c>
      <c r="DS17" s="39">
        <v>87</v>
      </c>
      <c r="DT17" s="61">
        <v>16</v>
      </c>
      <c r="DU17" s="52">
        <v>16</v>
      </c>
      <c r="DV17" s="52">
        <v>16</v>
      </c>
      <c r="DW17" s="39">
        <v>0</v>
      </c>
      <c r="DX17" s="39" t="str">
        <f t="shared" si="0"/>
        <v>наружные</v>
      </c>
      <c r="DY17" s="52"/>
      <c r="DZ17" s="61"/>
      <c r="EA17" s="61"/>
      <c r="EB17" s="61"/>
      <c r="EC17" s="61"/>
      <c r="ED17" s="61"/>
      <c r="EE17" s="52">
        <v>32</v>
      </c>
      <c r="EF17" s="52">
        <v>29.44</v>
      </c>
      <c r="EG17" s="52">
        <v>8</v>
      </c>
      <c r="EH17" s="52">
        <f t="shared" si="3"/>
        <v>38.4</v>
      </c>
      <c r="EI17" s="52">
        <v>7.68</v>
      </c>
      <c r="EJ17" s="52"/>
      <c r="EK17" s="52">
        <v>11.16</v>
      </c>
      <c r="EL17" s="52">
        <v>4.8</v>
      </c>
      <c r="EM17" s="52">
        <v>17.600000000000001</v>
      </c>
      <c r="EN17" s="52">
        <v>9.1</v>
      </c>
      <c r="EO17" s="52">
        <v>0</v>
      </c>
      <c r="EP17" s="52">
        <v>0</v>
      </c>
      <c r="EQ17" s="52">
        <v>188</v>
      </c>
      <c r="ER17" s="52">
        <f t="shared" si="1"/>
        <v>0</v>
      </c>
      <c r="ES17" s="187" t="s">
        <v>1019</v>
      </c>
      <c r="ET17" s="187">
        <v>0</v>
      </c>
      <c r="EU17" s="52">
        <v>0</v>
      </c>
      <c r="EV17" s="52">
        <v>1</v>
      </c>
      <c r="EW17" s="52">
        <v>0</v>
      </c>
      <c r="EX17" s="52">
        <v>0</v>
      </c>
      <c r="EY17" s="52">
        <v>0</v>
      </c>
      <c r="EZ17" s="52"/>
      <c r="FA17" s="52"/>
      <c r="FB17" s="52">
        <v>20</v>
      </c>
      <c r="FC17" s="52"/>
      <c r="FD17" s="52"/>
      <c r="FE17" s="52"/>
      <c r="FF17" s="52"/>
      <c r="FG17" s="52"/>
      <c r="FH17" s="39">
        <v>0</v>
      </c>
      <c r="FI17" s="72">
        <v>5</v>
      </c>
    </row>
    <row r="18" spans="1:165" x14ac:dyDescent="0.25">
      <c r="A18" s="56">
        <v>4145</v>
      </c>
      <c r="B18" s="36" t="str">
        <f t="shared" si="2"/>
        <v>Арх. Власова ул. д. 15 к. 1</v>
      </c>
      <c r="C18" s="57" t="s">
        <v>1011</v>
      </c>
      <c r="D18" s="58">
        <v>15</v>
      </c>
      <c r="E18" s="59">
        <v>1</v>
      </c>
      <c r="F18" s="39" t="s">
        <v>1012</v>
      </c>
      <c r="G18" s="60"/>
      <c r="H18" s="61"/>
      <c r="I18" s="62" t="s">
        <v>218</v>
      </c>
      <c r="J18" s="62"/>
      <c r="K18" s="62" t="s">
        <v>218</v>
      </c>
      <c r="L18" s="39" t="s">
        <v>1013</v>
      </c>
      <c r="M18" s="39" t="s">
        <v>1014</v>
      </c>
      <c r="N18" s="63">
        <v>1963</v>
      </c>
      <c r="O18" s="63">
        <v>1963</v>
      </c>
      <c r="P18" s="64" t="s">
        <v>1015</v>
      </c>
      <c r="Q18" s="61" t="s">
        <v>1016</v>
      </c>
      <c r="R18" s="63">
        <v>5</v>
      </c>
      <c r="S18" s="63">
        <v>5</v>
      </c>
      <c r="T18" s="65">
        <v>4</v>
      </c>
      <c r="U18" s="63"/>
      <c r="V18" s="63"/>
      <c r="W18" s="66">
        <v>80</v>
      </c>
      <c r="X18" s="67">
        <v>80</v>
      </c>
      <c r="Y18" s="61">
        <v>0</v>
      </c>
      <c r="Z18" s="39">
        <v>1</v>
      </c>
      <c r="AA18" s="61">
        <v>20</v>
      </c>
      <c r="AB18" s="61">
        <v>36</v>
      </c>
      <c r="AC18" s="42">
        <v>0</v>
      </c>
      <c r="AD18" s="61"/>
      <c r="AE18" s="61">
        <v>1</v>
      </c>
      <c r="AF18" s="61">
        <v>1</v>
      </c>
      <c r="AG18" s="68">
        <v>0</v>
      </c>
      <c r="AH18" s="69">
        <v>3548</v>
      </c>
      <c r="AI18" s="70">
        <v>3548</v>
      </c>
      <c r="AJ18" s="71">
        <v>0</v>
      </c>
      <c r="AK18" s="72">
        <v>2288.6</v>
      </c>
      <c r="AL18" s="61"/>
      <c r="AM18" s="73">
        <v>418</v>
      </c>
      <c r="AN18" s="73">
        <v>9</v>
      </c>
      <c r="AO18" s="61"/>
      <c r="AP18" s="64">
        <v>930.8</v>
      </c>
      <c r="AQ18" s="42">
        <v>168.48</v>
      </c>
      <c r="AR18" s="42">
        <v>258.52</v>
      </c>
      <c r="AS18" s="42">
        <v>0</v>
      </c>
      <c r="AT18" s="72" t="s">
        <v>1017</v>
      </c>
      <c r="AU18" s="72" t="s">
        <v>1018</v>
      </c>
      <c r="AV18" s="67">
        <v>80</v>
      </c>
      <c r="AW18" s="61"/>
      <c r="AX18" s="61"/>
      <c r="AY18" s="61"/>
      <c r="AZ18" s="61" t="s">
        <v>1019</v>
      </c>
      <c r="BA18" s="61" t="s">
        <v>218</v>
      </c>
      <c r="BB18" s="61" t="s">
        <v>218</v>
      </c>
      <c r="BC18" s="61" t="s">
        <v>218</v>
      </c>
      <c r="BD18" s="61" t="s">
        <v>218</v>
      </c>
      <c r="BE18" s="61" t="s">
        <v>218</v>
      </c>
      <c r="BF18" s="61" t="s">
        <v>218</v>
      </c>
      <c r="BG18" s="61" t="s">
        <v>218</v>
      </c>
      <c r="BH18" s="61" t="s">
        <v>218</v>
      </c>
      <c r="BI18" s="61" t="s">
        <v>218</v>
      </c>
      <c r="BJ18" s="61" t="s">
        <v>218</v>
      </c>
      <c r="BK18" s="61" t="s">
        <v>218</v>
      </c>
      <c r="BL18" s="61" t="s">
        <v>218</v>
      </c>
      <c r="BM18" s="61" t="s">
        <v>218</v>
      </c>
      <c r="BN18" s="61" t="s">
        <v>218</v>
      </c>
      <c r="BO18" s="61" t="s">
        <v>218</v>
      </c>
      <c r="BP18" s="61" t="s">
        <v>218</v>
      </c>
      <c r="BQ18" s="61" t="s">
        <v>1020</v>
      </c>
      <c r="BR18" s="61"/>
      <c r="BS18" s="59" t="s">
        <v>1021</v>
      </c>
      <c r="BT18" s="52">
        <v>7760</v>
      </c>
      <c r="BU18" s="61">
        <v>4</v>
      </c>
      <c r="BV18" s="59" t="s">
        <v>1017</v>
      </c>
      <c r="BW18" s="52">
        <v>985</v>
      </c>
      <c r="BX18" s="52">
        <v>394</v>
      </c>
      <c r="BY18" s="52">
        <v>985</v>
      </c>
      <c r="BZ18" s="52">
        <v>394</v>
      </c>
      <c r="CA18" s="61" t="s">
        <v>1024</v>
      </c>
      <c r="CB18" s="52">
        <v>1852</v>
      </c>
      <c r="CC18" s="53">
        <v>1722</v>
      </c>
      <c r="CD18" s="61">
        <v>1</v>
      </c>
      <c r="CE18" s="61">
        <v>991</v>
      </c>
      <c r="CF18" s="61" t="s">
        <v>1023</v>
      </c>
      <c r="CG18" s="52">
        <v>160</v>
      </c>
      <c r="CH18" s="52">
        <v>253</v>
      </c>
      <c r="CI18" s="72">
        <v>930.8</v>
      </c>
      <c r="CJ18" s="74"/>
      <c r="CK18" s="61">
        <v>0</v>
      </c>
      <c r="CL18" s="61">
        <v>0</v>
      </c>
      <c r="CM18" s="75">
        <v>0</v>
      </c>
      <c r="CN18" s="39"/>
      <c r="CO18" s="39"/>
      <c r="CP18" s="61"/>
      <c r="CQ18" s="61"/>
      <c r="CR18" s="39">
        <v>0</v>
      </c>
      <c r="CS18" s="61"/>
      <c r="CT18" s="61"/>
      <c r="CU18" s="61"/>
      <c r="CV18" s="61"/>
      <c r="CW18" s="61"/>
      <c r="CX18" s="61"/>
      <c r="CY18" s="61"/>
      <c r="CZ18" s="52">
        <v>1</v>
      </c>
      <c r="DA18" s="52">
        <v>1</v>
      </c>
      <c r="DB18" s="52">
        <v>162</v>
      </c>
      <c r="DC18" s="52">
        <v>400</v>
      </c>
      <c r="DD18" s="52">
        <v>48</v>
      </c>
      <c r="DE18" s="61">
        <v>2032</v>
      </c>
      <c r="DF18" s="61">
        <v>0</v>
      </c>
      <c r="DG18" s="39">
        <v>0</v>
      </c>
      <c r="DH18" s="52">
        <v>4</v>
      </c>
      <c r="DI18" s="52">
        <v>248</v>
      </c>
      <c r="DJ18" s="61"/>
      <c r="DK18" s="39">
        <v>85</v>
      </c>
      <c r="DL18" s="61">
        <v>935</v>
      </c>
      <c r="DM18" s="39">
        <v>80</v>
      </c>
      <c r="DN18" s="61"/>
      <c r="DO18" s="61">
        <v>967</v>
      </c>
      <c r="DP18" s="61"/>
      <c r="DQ18" s="39">
        <v>648</v>
      </c>
      <c r="DR18" s="39">
        <v>594</v>
      </c>
      <c r="DS18" s="39">
        <v>87</v>
      </c>
      <c r="DT18" s="61">
        <v>16</v>
      </c>
      <c r="DU18" s="52">
        <v>16</v>
      </c>
      <c r="DV18" s="52">
        <v>16</v>
      </c>
      <c r="DW18" s="39">
        <v>0</v>
      </c>
      <c r="DX18" s="39" t="str">
        <f t="shared" si="0"/>
        <v>наружные</v>
      </c>
      <c r="DY18" s="52"/>
      <c r="DZ18" s="61"/>
      <c r="EA18" s="61"/>
      <c r="EB18" s="61"/>
      <c r="EC18" s="61"/>
      <c r="ED18" s="61"/>
      <c r="EE18" s="52">
        <v>32</v>
      </c>
      <c r="EF18" s="52">
        <v>29.44</v>
      </c>
      <c r="EG18" s="52">
        <v>8</v>
      </c>
      <c r="EH18" s="52">
        <f t="shared" si="3"/>
        <v>38.4</v>
      </c>
      <c r="EI18" s="52">
        <v>7.68</v>
      </c>
      <c r="EJ18" s="52"/>
      <c r="EK18" s="52">
        <v>11.16</v>
      </c>
      <c r="EL18" s="52">
        <v>4.8</v>
      </c>
      <c r="EM18" s="52">
        <v>17.600000000000001</v>
      </c>
      <c r="EN18" s="52">
        <v>9.1</v>
      </c>
      <c r="EO18" s="52">
        <v>0</v>
      </c>
      <c r="EP18" s="52">
        <v>0</v>
      </c>
      <c r="EQ18" s="52">
        <v>177</v>
      </c>
      <c r="ER18" s="52">
        <f t="shared" si="1"/>
        <v>0</v>
      </c>
      <c r="ES18" s="187" t="s">
        <v>1019</v>
      </c>
      <c r="ET18" s="187">
        <v>0</v>
      </c>
      <c r="EU18" s="52">
        <v>0</v>
      </c>
      <c r="EV18" s="52">
        <v>1</v>
      </c>
      <c r="EW18" s="52">
        <v>0</v>
      </c>
      <c r="EX18" s="52">
        <v>0</v>
      </c>
      <c r="EY18" s="52">
        <v>0</v>
      </c>
      <c r="EZ18" s="52"/>
      <c r="FA18" s="52"/>
      <c r="FB18" s="52"/>
      <c r="FC18" s="52"/>
      <c r="FD18" s="52"/>
      <c r="FE18" s="52"/>
      <c r="FF18" s="52"/>
      <c r="FG18" s="52"/>
      <c r="FH18" s="39">
        <v>0</v>
      </c>
      <c r="FI18" s="72">
        <v>5</v>
      </c>
    </row>
    <row r="19" spans="1:165" x14ac:dyDescent="0.25">
      <c r="A19" s="56">
        <v>4146</v>
      </c>
      <c r="B19" s="36" t="str">
        <f t="shared" si="2"/>
        <v>Арх. Власова ул. д. 15 к. 3</v>
      </c>
      <c r="C19" s="57" t="s">
        <v>1011</v>
      </c>
      <c r="D19" s="58">
        <v>15</v>
      </c>
      <c r="E19" s="59">
        <v>3</v>
      </c>
      <c r="F19" s="39" t="s">
        <v>1012</v>
      </c>
      <c r="G19" s="60"/>
      <c r="H19" s="39"/>
      <c r="I19" s="62" t="s">
        <v>218</v>
      </c>
      <c r="J19" s="62"/>
      <c r="K19" s="62" t="s">
        <v>218</v>
      </c>
      <c r="L19" s="39" t="s">
        <v>1013</v>
      </c>
      <c r="M19" s="39" t="s">
        <v>1014</v>
      </c>
      <c r="N19" s="63">
        <v>1962</v>
      </c>
      <c r="O19" s="63">
        <v>1962</v>
      </c>
      <c r="P19" s="64" t="s">
        <v>1015</v>
      </c>
      <c r="Q19" s="61" t="s">
        <v>1016</v>
      </c>
      <c r="R19" s="63">
        <v>5</v>
      </c>
      <c r="S19" s="63">
        <v>5</v>
      </c>
      <c r="T19" s="65">
        <v>4</v>
      </c>
      <c r="U19" s="63"/>
      <c r="V19" s="63"/>
      <c r="W19" s="66">
        <v>80</v>
      </c>
      <c r="X19" s="67">
        <v>80</v>
      </c>
      <c r="Y19" s="61">
        <v>0</v>
      </c>
      <c r="Z19" s="39">
        <v>1</v>
      </c>
      <c r="AA19" s="61">
        <v>20</v>
      </c>
      <c r="AB19" s="61">
        <v>36</v>
      </c>
      <c r="AC19" s="42">
        <v>0</v>
      </c>
      <c r="AD19" s="61"/>
      <c r="AE19" s="61">
        <v>1</v>
      </c>
      <c r="AF19" s="61">
        <v>1</v>
      </c>
      <c r="AG19" s="68">
        <v>0</v>
      </c>
      <c r="AH19" s="69">
        <v>3513.4</v>
      </c>
      <c r="AI19" s="70">
        <v>3513.4</v>
      </c>
      <c r="AJ19" s="71">
        <v>0</v>
      </c>
      <c r="AK19" s="72">
        <v>2228.4</v>
      </c>
      <c r="AL19" s="61"/>
      <c r="AM19" s="73">
        <v>418</v>
      </c>
      <c r="AN19" s="73">
        <v>8</v>
      </c>
      <c r="AO19" s="61"/>
      <c r="AP19" s="64">
        <v>901.2</v>
      </c>
      <c r="AQ19" s="42">
        <v>167.70000000000002</v>
      </c>
      <c r="AR19" s="42">
        <v>258.29999999999995</v>
      </c>
      <c r="AS19" s="42">
        <v>0</v>
      </c>
      <c r="AT19" s="72" t="s">
        <v>1017</v>
      </c>
      <c r="AU19" s="72" t="s">
        <v>1018</v>
      </c>
      <c r="AV19" s="67">
        <v>80</v>
      </c>
      <c r="AW19" s="61"/>
      <c r="AX19" s="61"/>
      <c r="AY19" s="61"/>
      <c r="AZ19" s="61" t="s">
        <v>1019</v>
      </c>
      <c r="BA19" s="61" t="s">
        <v>218</v>
      </c>
      <c r="BB19" s="61" t="s">
        <v>218</v>
      </c>
      <c r="BC19" s="61" t="s">
        <v>218</v>
      </c>
      <c r="BD19" s="61" t="s">
        <v>218</v>
      </c>
      <c r="BE19" s="61" t="s">
        <v>218</v>
      </c>
      <c r="BF19" s="61" t="s">
        <v>218</v>
      </c>
      <c r="BG19" s="61" t="s">
        <v>218</v>
      </c>
      <c r="BH19" s="61" t="s">
        <v>218</v>
      </c>
      <c r="BI19" s="61" t="s">
        <v>218</v>
      </c>
      <c r="BJ19" s="61" t="s">
        <v>218</v>
      </c>
      <c r="BK19" s="61" t="s">
        <v>218</v>
      </c>
      <c r="BL19" s="61" t="s">
        <v>218</v>
      </c>
      <c r="BM19" s="61" t="s">
        <v>218</v>
      </c>
      <c r="BN19" s="61" t="s">
        <v>218</v>
      </c>
      <c r="BO19" s="61" t="s">
        <v>218</v>
      </c>
      <c r="BP19" s="61" t="s">
        <v>218</v>
      </c>
      <c r="BQ19" s="61" t="s">
        <v>1030</v>
      </c>
      <c r="BR19" s="61"/>
      <c r="BS19" s="59" t="s">
        <v>1021</v>
      </c>
      <c r="BT19" s="52">
        <v>7760</v>
      </c>
      <c r="BU19" s="61">
        <v>4</v>
      </c>
      <c r="BV19" s="59" t="s">
        <v>1017</v>
      </c>
      <c r="BW19" s="52">
        <v>985</v>
      </c>
      <c r="BX19" s="52">
        <v>394</v>
      </c>
      <c r="BY19" s="52">
        <v>985</v>
      </c>
      <c r="BZ19" s="52">
        <v>394</v>
      </c>
      <c r="CA19" s="61" t="s">
        <v>1024</v>
      </c>
      <c r="CB19" s="52">
        <v>1852</v>
      </c>
      <c r="CC19" s="53">
        <v>1722</v>
      </c>
      <c r="CD19" s="39">
        <v>1</v>
      </c>
      <c r="CE19" s="61">
        <v>991</v>
      </c>
      <c r="CF19" s="61" t="s">
        <v>1023</v>
      </c>
      <c r="CG19" s="52">
        <v>160</v>
      </c>
      <c r="CH19" s="52">
        <v>253</v>
      </c>
      <c r="CI19" s="72">
        <v>901.2</v>
      </c>
      <c r="CJ19" s="74"/>
      <c r="CK19" s="61">
        <v>0</v>
      </c>
      <c r="CL19" s="61">
        <v>0</v>
      </c>
      <c r="CM19" s="75">
        <v>0</v>
      </c>
      <c r="CN19" s="39"/>
      <c r="CO19" s="39"/>
      <c r="CP19" s="61"/>
      <c r="CQ19" s="61"/>
      <c r="CR19" s="39">
        <v>0</v>
      </c>
      <c r="CS19" s="61"/>
      <c r="CT19" s="61"/>
      <c r="CU19" s="61"/>
      <c r="CV19" s="61"/>
      <c r="CW19" s="61"/>
      <c r="CX19" s="61"/>
      <c r="CY19" s="61"/>
      <c r="CZ19" s="52">
        <v>1</v>
      </c>
      <c r="DA19" s="52">
        <v>1</v>
      </c>
      <c r="DB19" s="52">
        <v>162</v>
      </c>
      <c r="DC19" s="52">
        <v>400</v>
      </c>
      <c r="DD19" s="52">
        <v>48</v>
      </c>
      <c r="DE19" s="61">
        <v>2032</v>
      </c>
      <c r="DF19" s="39">
        <v>0</v>
      </c>
      <c r="DG19" s="39">
        <v>0</v>
      </c>
      <c r="DH19" s="52">
        <v>4</v>
      </c>
      <c r="DI19" s="52">
        <v>248</v>
      </c>
      <c r="DJ19" s="61"/>
      <c r="DK19" s="39">
        <v>85</v>
      </c>
      <c r="DL19" s="61">
        <v>935</v>
      </c>
      <c r="DM19" s="39">
        <v>80</v>
      </c>
      <c r="DN19" s="61"/>
      <c r="DO19" s="61">
        <v>967</v>
      </c>
      <c r="DP19" s="61"/>
      <c r="DQ19" s="39">
        <v>648</v>
      </c>
      <c r="DR19" s="39">
        <v>594</v>
      </c>
      <c r="DS19" s="39">
        <v>87</v>
      </c>
      <c r="DT19" s="61">
        <v>16</v>
      </c>
      <c r="DU19" s="52">
        <v>16</v>
      </c>
      <c r="DV19" s="52">
        <v>16</v>
      </c>
      <c r="DW19" s="39">
        <v>0</v>
      </c>
      <c r="DX19" s="39" t="str">
        <f t="shared" si="0"/>
        <v>наружные</v>
      </c>
      <c r="DY19" s="52"/>
      <c r="DZ19" s="61"/>
      <c r="EA19" s="61"/>
      <c r="EB19" s="61"/>
      <c r="EC19" s="61"/>
      <c r="ED19" s="61"/>
      <c r="EE19" s="52">
        <v>32</v>
      </c>
      <c r="EF19" s="52">
        <v>29.44</v>
      </c>
      <c r="EG19" s="52">
        <v>8</v>
      </c>
      <c r="EH19" s="52">
        <f t="shared" si="3"/>
        <v>38.4</v>
      </c>
      <c r="EI19" s="52">
        <v>7.68</v>
      </c>
      <c r="EJ19" s="52"/>
      <c r="EK19" s="52">
        <v>11.16</v>
      </c>
      <c r="EL19" s="52">
        <v>4.8</v>
      </c>
      <c r="EM19" s="52">
        <v>17.600000000000001</v>
      </c>
      <c r="EN19" s="52">
        <v>9.1</v>
      </c>
      <c r="EO19" s="52">
        <v>0</v>
      </c>
      <c r="EP19" s="52">
        <v>0</v>
      </c>
      <c r="EQ19" s="52">
        <v>203</v>
      </c>
      <c r="ER19" s="52">
        <f t="shared" si="1"/>
        <v>0</v>
      </c>
      <c r="ES19" s="187" t="s">
        <v>1019</v>
      </c>
      <c r="ET19" s="187">
        <v>0</v>
      </c>
      <c r="EU19" s="52">
        <v>0</v>
      </c>
      <c r="EV19" s="52">
        <v>1</v>
      </c>
      <c r="EW19" s="52">
        <v>0</v>
      </c>
      <c r="EX19" s="52">
        <v>0</v>
      </c>
      <c r="EY19" s="52">
        <v>0</v>
      </c>
      <c r="EZ19" s="52"/>
      <c r="FA19" s="52"/>
      <c r="FB19" s="52"/>
      <c r="FC19" s="52"/>
      <c r="FD19" s="52"/>
      <c r="FE19" s="52"/>
      <c r="FF19" s="52"/>
      <c r="FG19" s="52"/>
      <c r="FH19" s="39">
        <v>0</v>
      </c>
      <c r="FI19" s="72">
        <v>5</v>
      </c>
    </row>
    <row r="20" spans="1:165" x14ac:dyDescent="0.25">
      <c r="A20" s="56">
        <v>68141</v>
      </c>
      <c r="B20" s="36" t="str">
        <f t="shared" si="2"/>
        <v>Арх. Власова ул. д. 17 к. 1</v>
      </c>
      <c r="C20" s="57" t="s">
        <v>1011</v>
      </c>
      <c r="D20" s="58">
        <v>17</v>
      </c>
      <c r="E20" s="59">
        <v>1</v>
      </c>
      <c r="F20" s="39" t="s">
        <v>1012</v>
      </c>
      <c r="G20" s="60"/>
      <c r="H20" s="61"/>
      <c r="I20" s="62" t="s">
        <v>218</v>
      </c>
      <c r="J20" s="62"/>
      <c r="K20" s="62" t="s">
        <v>218</v>
      </c>
      <c r="L20" s="39" t="s">
        <v>1013</v>
      </c>
      <c r="M20" s="39" t="s">
        <v>1014</v>
      </c>
      <c r="N20" s="63">
        <v>2001</v>
      </c>
      <c r="O20" s="63">
        <v>2001</v>
      </c>
      <c r="P20" s="64" t="s">
        <v>1031</v>
      </c>
      <c r="Q20" s="61" t="s">
        <v>1016</v>
      </c>
      <c r="R20" s="63">
        <v>17</v>
      </c>
      <c r="S20" s="63">
        <v>17</v>
      </c>
      <c r="T20" s="65">
        <v>3</v>
      </c>
      <c r="U20" s="63">
        <v>3</v>
      </c>
      <c r="V20" s="63">
        <v>3</v>
      </c>
      <c r="W20" s="76">
        <v>208</v>
      </c>
      <c r="X20" s="67">
        <v>203</v>
      </c>
      <c r="Y20" s="61">
        <v>5</v>
      </c>
      <c r="Z20" s="39">
        <v>6</v>
      </c>
      <c r="AA20" s="61">
        <v>48</v>
      </c>
      <c r="AB20" s="61">
        <v>48</v>
      </c>
      <c r="AC20" s="42">
        <v>12</v>
      </c>
      <c r="AD20" s="61">
        <v>51</v>
      </c>
      <c r="AE20" s="61">
        <v>1</v>
      </c>
      <c r="AF20" s="61">
        <v>1</v>
      </c>
      <c r="AG20" s="68">
        <v>1</v>
      </c>
      <c r="AH20" s="69">
        <v>12784.800000000001</v>
      </c>
      <c r="AI20" s="70">
        <v>12621.7</v>
      </c>
      <c r="AJ20" s="71">
        <v>163.1</v>
      </c>
      <c r="AK20" s="72">
        <v>4205.8</v>
      </c>
      <c r="AL20" s="61"/>
      <c r="AM20" s="73">
        <v>703</v>
      </c>
      <c r="AN20" s="73">
        <v>1353</v>
      </c>
      <c r="AO20" s="61"/>
      <c r="AP20" s="77">
        <v>1074.9000000000001</v>
      </c>
      <c r="AQ20" s="42">
        <v>244.39999999999998</v>
      </c>
      <c r="AR20" s="42">
        <v>1811.6</v>
      </c>
      <c r="AS20" s="42">
        <v>57.599999999999994</v>
      </c>
      <c r="AT20" s="72" t="s">
        <v>1017</v>
      </c>
      <c r="AU20" s="72" t="s">
        <v>1026</v>
      </c>
      <c r="AV20" s="67">
        <v>203</v>
      </c>
      <c r="AW20" s="61"/>
      <c r="AX20" s="61"/>
      <c r="AY20" s="61"/>
      <c r="AZ20" s="61" t="s">
        <v>1019</v>
      </c>
      <c r="BA20" s="61" t="s">
        <v>218</v>
      </c>
      <c r="BB20" s="61" t="s">
        <v>218</v>
      </c>
      <c r="BC20" s="61" t="s">
        <v>218</v>
      </c>
      <c r="BD20" s="61" t="s">
        <v>218</v>
      </c>
      <c r="BE20" s="61" t="s">
        <v>218</v>
      </c>
      <c r="BF20" s="61" t="s">
        <v>218</v>
      </c>
      <c r="BG20" s="61" t="s">
        <v>218</v>
      </c>
      <c r="BH20" s="61" t="s">
        <v>218</v>
      </c>
      <c r="BI20" s="61" t="s">
        <v>218</v>
      </c>
      <c r="BJ20" s="61" t="s">
        <v>218</v>
      </c>
      <c r="BK20" s="61" t="s">
        <v>218</v>
      </c>
      <c r="BL20" s="61" t="s">
        <v>218</v>
      </c>
      <c r="BM20" s="61" t="s">
        <v>218</v>
      </c>
      <c r="BN20" s="61" t="s">
        <v>218</v>
      </c>
      <c r="BO20" s="61" t="s">
        <v>218</v>
      </c>
      <c r="BP20" s="61" t="s">
        <v>218</v>
      </c>
      <c r="BQ20" s="61" t="s">
        <v>1020</v>
      </c>
      <c r="BR20" s="61"/>
      <c r="BS20" s="59" t="s">
        <v>1021</v>
      </c>
      <c r="BT20" s="52">
        <v>15220</v>
      </c>
      <c r="BU20" s="61">
        <v>4</v>
      </c>
      <c r="BV20" s="59" t="s">
        <v>1017</v>
      </c>
      <c r="BW20" s="52">
        <v>5205</v>
      </c>
      <c r="BX20" s="52">
        <v>10164.6</v>
      </c>
      <c r="BY20" s="52">
        <v>5205</v>
      </c>
      <c r="BZ20" s="52">
        <v>168</v>
      </c>
      <c r="CA20" s="61" t="s">
        <v>1022</v>
      </c>
      <c r="CB20" s="52">
        <v>42840</v>
      </c>
      <c r="CC20" s="53">
        <v>1242.4000000000001</v>
      </c>
      <c r="CD20" s="61">
        <v>1</v>
      </c>
      <c r="CE20" s="61">
        <v>1182</v>
      </c>
      <c r="CF20" s="61" t="s">
        <v>1023</v>
      </c>
      <c r="CG20" s="52">
        <v>164</v>
      </c>
      <c r="CH20" s="52">
        <v>114</v>
      </c>
      <c r="CI20" s="77">
        <v>1074.9000000000001</v>
      </c>
      <c r="CJ20" s="74" t="s">
        <v>1032</v>
      </c>
      <c r="CK20" s="61">
        <v>3</v>
      </c>
      <c r="CL20" s="61">
        <v>134.13</v>
      </c>
      <c r="CM20" s="75">
        <v>48</v>
      </c>
      <c r="CN20" s="39"/>
      <c r="CO20" s="39"/>
      <c r="CP20" s="61"/>
      <c r="CQ20" s="61"/>
      <c r="CR20" s="39">
        <v>10.5</v>
      </c>
      <c r="CS20" s="61"/>
      <c r="CT20" s="61"/>
      <c r="CU20" s="61"/>
      <c r="CV20" s="61"/>
      <c r="CW20" s="61"/>
      <c r="CX20" s="61"/>
      <c r="CY20" s="61"/>
      <c r="CZ20" s="52">
        <v>1</v>
      </c>
      <c r="DA20" s="52">
        <v>1</v>
      </c>
      <c r="DB20" s="52">
        <v>612</v>
      </c>
      <c r="DC20" s="52">
        <v>3060</v>
      </c>
      <c r="DD20" s="52">
        <v>465</v>
      </c>
      <c r="DE20" s="61">
        <v>4473</v>
      </c>
      <c r="DF20" s="61">
        <v>0</v>
      </c>
      <c r="DG20" s="39">
        <v>0</v>
      </c>
      <c r="DH20" s="52">
        <v>3</v>
      </c>
      <c r="DI20" s="52">
        <v>612</v>
      </c>
      <c r="DJ20" s="61"/>
      <c r="DK20" s="39">
        <v>220</v>
      </c>
      <c r="DL20" s="61">
        <v>1794</v>
      </c>
      <c r="DM20" s="39">
        <v>203</v>
      </c>
      <c r="DN20" s="61"/>
      <c r="DO20" s="61">
        <v>3560</v>
      </c>
      <c r="DP20" s="61"/>
      <c r="DQ20" s="39">
        <v>1006</v>
      </c>
      <c r="DR20" s="39">
        <v>0</v>
      </c>
      <c r="DS20" s="39">
        <v>0</v>
      </c>
      <c r="DT20" s="61">
        <v>12</v>
      </c>
      <c r="DU20" s="52">
        <v>12</v>
      </c>
      <c r="DV20" s="52">
        <v>12</v>
      </c>
      <c r="DW20" s="52">
        <v>3</v>
      </c>
      <c r="DX20" s="39" t="str">
        <f t="shared" si="0"/>
        <v>внутренние</v>
      </c>
      <c r="DY20" s="52"/>
      <c r="DZ20" s="61"/>
      <c r="EA20" s="61"/>
      <c r="EB20" s="61"/>
      <c r="EC20" s="61"/>
      <c r="ED20" s="61"/>
      <c r="EE20" s="52">
        <v>99</v>
      </c>
      <c r="EF20" s="52">
        <v>73.95</v>
      </c>
      <c r="EG20" s="52">
        <v>351</v>
      </c>
      <c r="EH20" s="52">
        <f t="shared" si="3"/>
        <v>1684.8</v>
      </c>
      <c r="EI20" s="52">
        <v>21.419999999999998</v>
      </c>
      <c r="EJ20" s="52"/>
      <c r="EK20" s="52">
        <v>8.370000000000001</v>
      </c>
      <c r="EL20" s="52">
        <v>45.900000000000006</v>
      </c>
      <c r="EM20" s="52">
        <v>44.88</v>
      </c>
      <c r="EN20" s="52">
        <v>22.1</v>
      </c>
      <c r="EO20" s="52">
        <v>32</v>
      </c>
      <c r="EP20" s="52">
        <v>15.5</v>
      </c>
      <c r="EQ20" s="52">
        <v>451</v>
      </c>
      <c r="ER20" s="52">
        <f t="shared" si="1"/>
        <v>1.79</v>
      </c>
      <c r="ES20" s="187" t="s">
        <v>1138</v>
      </c>
      <c r="ET20" s="187" t="s">
        <v>766</v>
      </c>
      <c r="EU20" s="52">
        <v>3</v>
      </c>
      <c r="EV20" s="52">
        <v>2</v>
      </c>
      <c r="EW20" s="52">
        <v>0</v>
      </c>
      <c r="EX20" s="52">
        <v>0</v>
      </c>
      <c r="EY20" s="52">
        <v>0</v>
      </c>
      <c r="EZ20" s="52"/>
      <c r="FA20" s="52"/>
      <c r="FB20" s="52"/>
      <c r="FC20" s="52"/>
      <c r="FD20" s="52"/>
      <c r="FE20" s="52"/>
      <c r="FF20" s="52"/>
      <c r="FG20" s="52"/>
      <c r="FH20" s="39">
        <v>0</v>
      </c>
      <c r="FI20" s="72">
        <v>4</v>
      </c>
    </row>
    <row r="21" spans="1:165" x14ac:dyDescent="0.25">
      <c r="A21" s="56">
        <v>4147</v>
      </c>
      <c r="B21" s="36" t="str">
        <f t="shared" si="2"/>
        <v>Арх. Власова ул. д. 17</v>
      </c>
      <c r="C21" s="57" t="s">
        <v>1011</v>
      </c>
      <c r="D21" s="58">
        <v>17</v>
      </c>
      <c r="E21" s="59"/>
      <c r="F21" s="39" t="s">
        <v>1012</v>
      </c>
      <c r="G21" s="60"/>
      <c r="H21" s="39"/>
      <c r="I21" s="62" t="s">
        <v>218</v>
      </c>
      <c r="J21" s="62"/>
      <c r="K21" s="62" t="s">
        <v>218</v>
      </c>
      <c r="L21" s="39" t="s">
        <v>1013</v>
      </c>
      <c r="M21" s="39" t="s">
        <v>1014</v>
      </c>
      <c r="N21" s="63">
        <v>1968</v>
      </c>
      <c r="O21" s="63">
        <v>1968</v>
      </c>
      <c r="P21" s="64" t="s">
        <v>1033</v>
      </c>
      <c r="Q21" s="61" t="s">
        <v>1016</v>
      </c>
      <c r="R21" s="63">
        <v>9</v>
      </c>
      <c r="S21" s="63">
        <v>9</v>
      </c>
      <c r="T21" s="65">
        <v>4</v>
      </c>
      <c r="U21" s="63">
        <v>4</v>
      </c>
      <c r="V21" s="63"/>
      <c r="W21" s="66">
        <v>132</v>
      </c>
      <c r="X21" s="67">
        <v>128</v>
      </c>
      <c r="Y21" s="61">
        <v>4</v>
      </c>
      <c r="Z21" s="39">
        <v>4</v>
      </c>
      <c r="AA21" s="61">
        <v>36</v>
      </c>
      <c r="AB21" s="61">
        <v>36</v>
      </c>
      <c r="AC21" s="42">
        <v>8</v>
      </c>
      <c r="AD21" s="61">
        <v>5</v>
      </c>
      <c r="AE21" s="61">
        <v>0</v>
      </c>
      <c r="AF21" s="61">
        <v>0</v>
      </c>
      <c r="AG21" s="68">
        <v>1</v>
      </c>
      <c r="AH21" s="69">
        <v>8032.3</v>
      </c>
      <c r="AI21" s="70">
        <v>6383</v>
      </c>
      <c r="AJ21" s="71">
        <v>1649.3</v>
      </c>
      <c r="AK21" s="72">
        <v>1786</v>
      </c>
      <c r="AL21" s="61"/>
      <c r="AM21" s="73">
        <v>737</v>
      </c>
      <c r="AN21" s="73">
        <v>36</v>
      </c>
      <c r="AO21" s="61"/>
      <c r="AP21" s="64">
        <v>0</v>
      </c>
      <c r="AQ21" s="42">
        <v>154.07999999999998</v>
      </c>
      <c r="AR21" s="42">
        <v>618.92000000000007</v>
      </c>
      <c r="AS21" s="42">
        <v>38.4</v>
      </c>
      <c r="AT21" s="72" t="s">
        <v>1017</v>
      </c>
      <c r="AU21" s="72" t="s">
        <v>1034</v>
      </c>
      <c r="AV21" s="67">
        <v>128</v>
      </c>
      <c r="AW21" s="61"/>
      <c r="AX21" s="61"/>
      <c r="AY21" s="61"/>
      <c r="AZ21" s="61" t="s">
        <v>1019</v>
      </c>
      <c r="BA21" s="61" t="s">
        <v>218</v>
      </c>
      <c r="BB21" s="61" t="s">
        <v>218</v>
      </c>
      <c r="BC21" s="61" t="s">
        <v>218</v>
      </c>
      <c r="BD21" s="61" t="s">
        <v>218</v>
      </c>
      <c r="BE21" s="61" t="s">
        <v>218</v>
      </c>
      <c r="BF21" s="61" t="s">
        <v>218</v>
      </c>
      <c r="BG21" s="61" t="s">
        <v>218</v>
      </c>
      <c r="BH21" s="61" t="s">
        <v>218</v>
      </c>
      <c r="BI21" s="61" t="s">
        <v>218</v>
      </c>
      <c r="BJ21" s="61" t="s">
        <v>218</v>
      </c>
      <c r="BK21" s="61" t="s">
        <v>218</v>
      </c>
      <c r="BL21" s="61" t="s">
        <v>218</v>
      </c>
      <c r="BM21" s="61" t="s">
        <v>218</v>
      </c>
      <c r="BN21" s="61" t="s">
        <v>218</v>
      </c>
      <c r="BO21" s="61" t="s">
        <v>218</v>
      </c>
      <c r="BP21" s="61" t="s">
        <v>218</v>
      </c>
      <c r="BQ21" s="61" t="s">
        <v>1020</v>
      </c>
      <c r="BR21" s="61"/>
      <c r="BS21" s="59" t="s">
        <v>1021</v>
      </c>
      <c r="BT21" s="39">
        <v>11268</v>
      </c>
      <c r="BU21" s="61">
        <v>5</v>
      </c>
      <c r="BV21" s="59" t="s">
        <v>1017</v>
      </c>
      <c r="BW21" s="39">
        <v>1560</v>
      </c>
      <c r="BX21" s="39">
        <v>835</v>
      </c>
      <c r="BY21" s="39">
        <v>1560</v>
      </c>
      <c r="BZ21" s="39">
        <v>835</v>
      </c>
      <c r="CA21" s="61" t="s">
        <v>1022</v>
      </c>
      <c r="CB21" s="39">
        <v>5180</v>
      </c>
      <c r="CC21" s="78">
        <v>3221</v>
      </c>
      <c r="CD21" s="39">
        <v>1</v>
      </c>
      <c r="CE21" s="61">
        <v>1252</v>
      </c>
      <c r="CF21" s="61" t="s">
        <v>1023</v>
      </c>
      <c r="CG21" s="39">
        <v>0</v>
      </c>
      <c r="CH21" s="39">
        <v>0</v>
      </c>
      <c r="CI21" s="72">
        <v>1013</v>
      </c>
      <c r="CJ21" s="74" t="s">
        <v>1032</v>
      </c>
      <c r="CK21" s="61">
        <v>4</v>
      </c>
      <c r="CL21" s="61">
        <v>94.679999999999993</v>
      </c>
      <c r="CM21" s="75">
        <v>32</v>
      </c>
      <c r="CN21" s="39"/>
      <c r="CO21" s="39"/>
      <c r="CP21" s="61"/>
      <c r="CQ21" s="61"/>
      <c r="CR21" s="39">
        <v>4</v>
      </c>
      <c r="CS21" s="61"/>
      <c r="CT21" s="61"/>
      <c r="CU21" s="61"/>
      <c r="CV21" s="61"/>
      <c r="CW21" s="61"/>
      <c r="CX21" s="61"/>
      <c r="CY21" s="61"/>
      <c r="CZ21" s="39">
        <v>36</v>
      </c>
      <c r="DA21" s="39">
        <v>20</v>
      </c>
      <c r="DB21" s="39">
        <v>540</v>
      </c>
      <c r="DC21" s="39">
        <v>2356</v>
      </c>
      <c r="DD21" s="39">
        <v>224</v>
      </c>
      <c r="DE21" s="61">
        <v>3564</v>
      </c>
      <c r="DF21" s="39">
        <v>0</v>
      </c>
      <c r="DG21" s="39">
        <v>0</v>
      </c>
      <c r="DH21" s="52">
        <v>4</v>
      </c>
      <c r="DI21" s="52">
        <v>448</v>
      </c>
      <c r="DJ21" s="61"/>
      <c r="DK21" s="39">
        <v>106</v>
      </c>
      <c r="DL21" s="61">
        <v>1648</v>
      </c>
      <c r="DM21" s="39">
        <v>128</v>
      </c>
      <c r="DN21" s="61"/>
      <c r="DO21" s="61">
        <v>1528</v>
      </c>
      <c r="DP21" s="61"/>
      <c r="DQ21" s="39">
        <v>1264</v>
      </c>
      <c r="DR21" s="39">
        <v>478</v>
      </c>
      <c r="DS21" s="39">
        <v>145</v>
      </c>
      <c r="DT21" s="61">
        <v>16</v>
      </c>
      <c r="DU21" s="52">
        <v>16</v>
      </c>
      <c r="DV21" s="39">
        <v>0</v>
      </c>
      <c r="DW21" s="39">
        <v>0</v>
      </c>
      <c r="DX21" s="39" t="str">
        <f t="shared" si="0"/>
        <v>внутренние</v>
      </c>
      <c r="DY21" s="39"/>
      <c r="DZ21" s="61"/>
      <c r="EA21" s="61"/>
      <c r="EB21" s="61"/>
      <c r="EC21" s="61"/>
      <c r="ED21" s="61"/>
      <c r="EE21" s="39">
        <v>36</v>
      </c>
      <c r="EF21" s="52">
        <v>107.6</v>
      </c>
      <c r="EG21" s="39">
        <v>28</v>
      </c>
      <c r="EH21" s="52">
        <f t="shared" si="3"/>
        <v>134.4</v>
      </c>
      <c r="EI21" s="52">
        <v>15.12</v>
      </c>
      <c r="EJ21" s="52"/>
      <c r="EK21" s="52">
        <v>11.16</v>
      </c>
      <c r="EL21" s="52">
        <v>8.64</v>
      </c>
      <c r="EM21" s="52">
        <v>87.12</v>
      </c>
      <c r="EN21" s="52">
        <v>14.3</v>
      </c>
      <c r="EO21" s="52">
        <v>15</v>
      </c>
      <c r="EP21" s="52">
        <v>6.1</v>
      </c>
      <c r="EQ21" s="52">
        <v>318</v>
      </c>
      <c r="ER21" s="52">
        <f t="shared" si="1"/>
        <v>1.26</v>
      </c>
      <c r="ES21" s="187" t="s">
        <v>1138</v>
      </c>
      <c r="ET21" s="187" t="s">
        <v>1139</v>
      </c>
      <c r="EU21" s="52">
        <v>0</v>
      </c>
      <c r="EV21" s="52">
        <v>1</v>
      </c>
      <c r="EW21" s="52">
        <v>0</v>
      </c>
      <c r="EX21" s="52">
        <v>0</v>
      </c>
      <c r="EY21" s="52">
        <v>0</v>
      </c>
      <c r="EZ21" s="52"/>
      <c r="FA21" s="52"/>
      <c r="FB21" s="52"/>
      <c r="FC21" s="52"/>
      <c r="FD21" s="52"/>
      <c r="FE21" s="52"/>
      <c r="FF21" s="52"/>
      <c r="FG21" s="52"/>
      <c r="FH21" s="39">
        <v>0</v>
      </c>
      <c r="FI21" s="72">
        <v>6</v>
      </c>
    </row>
    <row r="22" spans="1:165" x14ac:dyDescent="0.25">
      <c r="A22" s="56">
        <v>4148</v>
      </c>
      <c r="B22" s="36" t="str">
        <f t="shared" si="2"/>
        <v>Арх. Власова ул. д. 19 к. 2</v>
      </c>
      <c r="C22" s="57" t="s">
        <v>1011</v>
      </c>
      <c r="D22" s="58">
        <v>19</v>
      </c>
      <c r="E22" s="59">
        <v>2</v>
      </c>
      <c r="F22" s="39" t="s">
        <v>1012</v>
      </c>
      <c r="G22" s="60"/>
      <c r="H22" s="61"/>
      <c r="I22" s="62" t="s">
        <v>218</v>
      </c>
      <c r="J22" s="62"/>
      <c r="K22" s="62" t="s">
        <v>218</v>
      </c>
      <c r="L22" s="39" t="s">
        <v>1013</v>
      </c>
      <c r="M22" s="39" t="s">
        <v>1014</v>
      </c>
      <c r="N22" s="63">
        <v>1963</v>
      </c>
      <c r="O22" s="63">
        <v>1963</v>
      </c>
      <c r="P22" s="64" t="s">
        <v>1035</v>
      </c>
      <c r="Q22" s="61" t="s">
        <v>1016</v>
      </c>
      <c r="R22" s="63">
        <v>9</v>
      </c>
      <c r="S22" s="63">
        <v>9</v>
      </c>
      <c r="T22" s="65">
        <v>1</v>
      </c>
      <c r="U22" s="63">
        <v>1</v>
      </c>
      <c r="V22" s="63"/>
      <c r="W22" s="66">
        <v>74</v>
      </c>
      <c r="X22" s="67">
        <v>72</v>
      </c>
      <c r="Y22" s="61">
        <v>2</v>
      </c>
      <c r="Z22" s="39">
        <v>7</v>
      </c>
      <c r="AA22" s="61">
        <v>18</v>
      </c>
      <c r="AB22" s="61">
        <v>19</v>
      </c>
      <c r="AC22" s="42">
        <v>1</v>
      </c>
      <c r="AD22" s="61">
        <v>24</v>
      </c>
      <c r="AE22" s="61">
        <v>0</v>
      </c>
      <c r="AF22" s="61">
        <v>1</v>
      </c>
      <c r="AG22" s="68">
        <v>1</v>
      </c>
      <c r="AH22" s="69">
        <v>2584.6999999999998</v>
      </c>
      <c r="AI22" s="79">
        <v>2543</v>
      </c>
      <c r="AJ22" s="80">
        <v>41.7</v>
      </c>
      <c r="AK22" s="72">
        <v>1183.2</v>
      </c>
      <c r="AL22" s="61">
        <v>393.2</v>
      </c>
      <c r="AM22" s="73">
        <v>203</v>
      </c>
      <c r="AN22" s="73">
        <v>187</v>
      </c>
      <c r="AO22" s="61">
        <v>0</v>
      </c>
      <c r="AP22" s="64">
        <v>396.6</v>
      </c>
      <c r="AQ22" s="42">
        <v>98.13</v>
      </c>
      <c r="AR22" s="42">
        <v>291.87</v>
      </c>
      <c r="AS22" s="42">
        <v>4.8</v>
      </c>
      <c r="AT22" s="72" t="s">
        <v>1036</v>
      </c>
      <c r="AU22" s="72" t="s">
        <v>1037</v>
      </c>
      <c r="AV22" s="67">
        <v>71</v>
      </c>
      <c r="AW22" s="61"/>
      <c r="AX22" s="61"/>
      <c r="AY22" s="61"/>
      <c r="AZ22" s="61" t="s">
        <v>1019</v>
      </c>
      <c r="BA22" s="61" t="s">
        <v>218</v>
      </c>
      <c r="BB22" s="61" t="s">
        <v>218</v>
      </c>
      <c r="BC22" s="61" t="s">
        <v>218</v>
      </c>
      <c r="BD22" s="61" t="s">
        <v>218</v>
      </c>
      <c r="BE22" s="61" t="s">
        <v>218</v>
      </c>
      <c r="BF22" s="61" t="s">
        <v>218</v>
      </c>
      <c r="BG22" s="61" t="s">
        <v>218</v>
      </c>
      <c r="BH22" s="61" t="s">
        <v>218</v>
      </c>
      <c r="BI22" s="61" t="s">
        <v>218</v>
      </c>
      <c r="BJ22" s="61" t="s">
        <v>218</v>
      </c>
      <c r="BK22" s="61" t="s">
        <v>218</v>
      </c>
      <c r="BL22" s="61" t="s">
        <v>218</v>
      </c>
      <c r="BM22" s="61" t="s">
        <v>218</v>
      </c>
      <c r="BN22" s="61" t="s">
        <v>218</v>
      </c>
      <c r="BO22" s="61" t="s">
        <v>218</v>
      </c>
      <c r="BP22" s="61" t="s">
        <v>218</v>
      </c>
      <c r="BQ22" s="61" t="s">
        <v>1020</v>
      </c>
      <c r="BR22" s="61"/>
      <c r="BS22" s="59" t="s">
        <v>1021</v>
      </c>
      <c r="BT22" s="52">
        <v>3774</v>
      </c>
      <c r="BU22" s="61">
        <v>2</v>
      </c>
      <c r="BV22" s="61" t="s">
        <v>1017</v>
      </c>
      <c r="BW22" s="52">
        <v>3713</v>
      </c>
      <c r="BX22" s="52">
        <v>935</v>
      </c>
      <c r="BY22" s="52">
        <v>735</v>
      </c>
      <c r="BZ22" s="39">
        <v>0</v>
      </c>
      <c r="CA22" s="61" t="s">
        <v>1024</v>
      </c>
      <c r="CB22" s="52">
        <v>1713</v>
      </c>
      <c r="CC22" s="53">
        <v>1849</v>
      </c>
      <c r="CD22" s="61">
        <v>1</v>
      </c>
      <c r="CE22" s="61">
        <v>427</v>
      </c>
      <c r="CF22" s="61" t="s">
        <v>1023</v>
      </c>
      <c r="CG22" s="52">
        <v>84</v>
      </c>
      <c r="CH22" s="52">
        <v>58.8</v>
      </c>
      <c r="CI22" s="72">
        <v>396.6</v>
      </c>
      <c r="CJ22" s="74" t="s">
        <v>1032</v>
      </c>
      <c r="CK22" s="61">
        <v>1</v>
      </c>
      <c r="CL22" s="61">
        <v>23.669999999999998</v>
      </c>
      <c r="CM22" s="75">
        <v>4</v>
      </c>
      <c r="CN22" s="39"/>
      <c r="CO22" s="39"/>
      <c r="CP22" s="61"/>
      <c r="CQ22" s="61"/>
      <c r="CR22" s="39">
        <v>2</v>
      </c>
      <c r="CS22" s="61"/>
      <c r="CT22" s="61"/>
      <c r="CU22" s="61"/>
      <c r="CV22" s="61"/>
      <c r="CW22" s="61"/>
      <c r="CX22" s="61"/>
      <c r="CY22" s="61"/>
      <c r="CZ22" s="52">
        <v>1</v>
      </c>
      <c r="DA22" s="52">
        <v>1</v>
      </c>
      <c r="DB22" s="52">
        <v>189</v>
      </c>
      <c r="DC22" s="52">
        <v>2356</v>
      </c>
      <c r="DD22" s="52">
        <v>61</v>
      </c>
      <c r="DE22" s="61">
        <v>947</v>
      </c>
      <c r="DF22" s="61">
        <v>0</v>
      </c>
      <c r="DG22" s="39">
        <v>0</v>
      </c>
      <c r="DH22" s="52">
        <v>1</v>
      </c>
      <c r="DI22" s="52">
        <v>198</v>
      </c>
      <c r="DJ22" s="61"/>
      <c r="DK22" s="39">
        <v>118</v>
      </c>
      <c r="DL22" s="61">
        <v>850</v>
      </c>
      <c r="DM22" s="39">
        <v>72</v>
      </c>
      <c r="DN22" s="61"/>
      <c r="DO22" s="61">
        <v>702</v>
      </c>
      <c r="DP22" s="61"/>
      <c r="DQ22" s="39">
        <v>340</v>
      </c>
      <c r="DR22" s="39">
        <v>491</v>
      </c>
      <c r="DS22" s="39">
        <v>81</v>
      </c>
      <c r="DT22" s="61">
        <v>8</v>
      </c>
      <c r="DU22" s="52">
        <v>8</v>
      </c>
      <c r="DV22" s="52">
        <v>8</v>
      </c>
      <c r="DW22" s="39">
        <v>0</v>
      </c>
      <c r="DX22" s="39" t="str">
        <f t="shared" si="0"/>
        <v>внутренние</v>
      </c>
      <c r="DY22" s="52"/>
      <c r="DZ22" s="61"/>
      <c r="EA22" s="61"/>
      <c r="EB22" s="61"/>
      <c r="EC22" s="61"/>
      <c r="ED22" s="61"/>
      <c r="EE22" s="52">
        <v>9</v>
      </c>
      <c r="EF22" s="52">
        <v>26.9</v>
      </c>
      <c r="EG22" s="52">
        <v>22</v>
      </c>
      <c r="EH22" s="52">
        <f t="shared" si="3"/>
        <v>105.6</v>
      </c>
      <c r="EI22" s="52">
        <v>0</v>
      </c>
      <c r="EJ22" s="52"/>
      <c r="EK22" s="52">
        <v>2.79</v>
      </c>
      <c r="EL22" s="52">
        <v>2.16</v>
      </c>
      <c r="EM22" s="52">
        <v>21.78</v>
      </c>
      <c r="EN22" s="52">
        <v>7.8000000000000007</v>
      </c>
      <c r="EO22" s="52">
        <v>3.8</v>
      </c>
      <c r="EP22" s="52">
        <v>6.8</v>
      </c>
      <c r="EQ22" s="52">
        <v>113</v>
      </c>
      <c r="ER22" s="52">
        <f t="shared" si="1"/>
        <v>0.45</v>
      </c>
      <c r="ES22" s="187" t="s">
        <v>1138</v>
      </c>
      <c r="ET22" s="187" t="s">
        <v>1139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/>
      <c r="FA22" s="52"/>
      <c r="FB22" s="52"/>
      <c r="FC22" s="52"/>
      <c r="FD22" s="52"/>
      <c r="FE22" s="52"/>
      <c r="FF22" s="52"/>
      <c r="FG22" s="52"/>
      <c r="FH22" s="39">
        <v>0</v>
      </c>
      <c r="FI22" s="72">
        <v>2</v>
      </c>
    </row>
    <row r="23" spans="1:165" x14ac:dyDescent="0.25">
      <c r="A23" s="56">
        <v>4149</v>
      </c>
      <c r="B23" s="36" t="str">
        <f t="shared" si="2"/>
        <v>Арх. Власова ул. д. 19 к. 3</v>
      </c>
      <c r="C23" s="57" t="s">
        <v>1011</v>
      </c>
      <c r="D23" s="58">
        <v>19</v>
      </c>
      <c r="E23" s="59">
        <v>3</v>
      </c>
      <c r="F23" s="39" t="s">
        <v>1012</v>
      </c>
      <c r="G23" s="60"/>
      <c r="H23" s="39"/>
      <c r="I23" s="62" t="s">
        <v>218</v>
      </c>
      <c r="J23" s="62"/>
      <c r="K23" s="62" t="s">
        <v>218</v>
      </c>
      <c r="L23" s="39" t="s">
        <v>1013</v>
      </c>
      <c r="M23" s="39" t="s">
        <v>1014</v>
      </c>
      <c r="N23" s="63">
        <v>1963</v>
      </c>
      <c r="O23" s="63">
        <v>1963</v>
      </c>
      <c r="P23" s="64" t="s">
        <v>1035</v>
      </c>
      <c r="Q23" s="61" t="s">
        <v>1016</v>
      </c>
      <c r="R23" s="63">
        <v>9</v>
      </c>
      <c r="S23" s="63">
        <v>9</v>
      </c>
      <c r="T23" s="65">
        <v>1</v>
      </c>
      <c r="U23" s="63">
        <v>1</v>
      </c>
      <c r="V23" s="63"/>
      <c r="W23" s="66">
        <v>73</v>
      </c>
      <c r="X23" s="67">
        <v>72</v>
      </c>
      <c r="Y23" s="61">
        <v>1</v>
      </c>
      <c r="Z23" s="39">
        <v>7</v>
      </c>
      <c r="AA23" s="61">
        <v>18</v>
      </c>
      <c r="AB23" s="61">
        <v>19</v>
      </c>
      <c r="AC23" s="42">
        <v>1</v>
      </c>
      <c r="AD23" s="61">
        <v>24</v>
      </c>
      <c r="AE23" s="61">
        <v>0</v>
      </c>
      <c r="AF23" s="61">
        <v>1</v>
      </c>
      <c r="AG23" s="68">
        <v>1</v>
      </c>
      <c r="AH23" s="69">
        <v>2602.9</v>
      </c>
      <c r="AI23" s="70">
        <v>2573.5</v>
      </c>
      <c r="AJ23" s="71">
        <v>29.4</v>
      </c>
      <c r="AK23" s="72">
        <v>1171.5999999999999</v>
      </c>
      <c r="AL23" s="61">
        <v>393.2</v>
      </c>
      <c r="AM23" s="73">
        <v>181</v>
      </c>
      <c r="AN23" s="73">
        <v>192</v>
      </c>
      <c r="AO23" s="61">
        <v>0</v>
      </c>
      <c r="AP23" s="64">
        <v>399.3</v>
      </c>
      <c r="AQ23" s="42">
        <v>93.990000000000009</v>
      </c>
      <c r="AR23" s="42">
        <v>279.01</v>
      </c>
      <c r="AS23" s="42">
        <v>4.8</v>
      </c>
      <c r="AT23" s="72" t="s">
        <v>1036</v>
      </c>
      <c r="AU23" s="72" t="s">
        <v>1037</v>
      </c>
      <c r="AV23" s="67">
        <v>72</v>
      </c>
      <c r="AW23" s="61"/>
      <c r="AX23" s="61"/>
      <c r="AY23" s="61"/>
      <c r="AZ23" s="61" t="s">
        <v>1019</v>
      </c>
      <c r="BA23" s="61" t="s">
        <v>218</v>
      </c>
      <c r="BB23" s="61" t="s">
        <v>218</v>
      </c>
      <c r="BC23" s="61" t="s">
        <v>218</v>
      </c>
      <c r="BD23" s="61" t="s">
        <v>218</v>
      </c>
      <c r="BE23" s="61" t="s">
        <v>218</v>
      </c>
      <c r="BF23" s="61" t="s">
        <v>218</v>
      </c>
      <c r="BG23" s="61" t="s">
        <v>218</v>
      </c>
      <c r="BH23" s="61" t="s">
        <v>218</v>
      </c>
      <c r="BI23" s="61" t="s">
        <v>218</v>
      </c>
      <c r="BJ23" s="61" t="s">
        <v>218</v>
      </c>
      <c r="BK23" s="61" t="s">
        <v>218</v>
      </c>
      <c r="BL23" s="61" t="s">
        <v>218</v>
      </c>
      <c r="BM23" s="61" t="s">
        <v>218</v>
      </c>
      <c r="BN23" s="61" t="s">
        <v>218</v>
      </c>
      <c r="BO23" s="61" t="s">
        <v>218</v>
      </c>
      <c r="BP23" s="61" t="s">
        <v>218</v>
      </c>
      <c r="BQ23" s="61" t="s">
        <v>1020</v>
      </c>
      <c r="BR23" s="61"/>
      <c r="BS23" s="59" t="s">
        <v>1021</v>
      </c>
      <c r="BT23" s="52">
        <v>3774</v>
      </c>
      <c r="BU23" s="61">
        <v>2</v>
      </c>
      <c r="BV23" s="61" t="s">
        <v>1017</v>
      </c>
      <c r="BW23" s="52">
        <v>3713</v>
      </c>
      <c r="BX23" s="52">
        <v>935</v>
      </c>
      <c r="BY23" s="52">
        <v>735</v>
      </c>
      <c r="BZ23" s="39">
        <v>0</v>
      </c>
      <c r="CA23" s="61" t="s">
        <v>1024</v>
      </c>
      <c r="CB23" s="52">
        <v>1713</v>
      </c>
      <c r="CC23" s="53">
        <v>1849</v>
      </c>
      <c r="CD23" s="39">
        <v>1</v>
      </c>
      <c r="CE23" s="61">
        <v>439</v>
      </c>
      <c r="CF23" s="61" t="s">
        <v>1023</v>
      </c>
      <c r="CG23" s="52">
        <v>84</v>
      </c>
      <c r="CH23" s="52">
        <v>58.8</v>
      </c>
      <c r="CI23" s="72">
        <v>399.3</v>
      </c>
      <c r="CJ23" s="74" t="s">
        <v>1032</v>
      </c>
      <c r="CK23" s="61">
        <v>1</v>
      </c>
      <c r="CL23" s="61">
        <v>23.669999999999998</v>
      </c>
      <c r="CM23" s="75">
        <v>4</v>
      </c>
      <c r="CN23" s="39"/>
      <c r="CO23" s="39"/>
      <c r="CP23" s="61"/>
      <c r="CQ23" s="61"/>
      <c r="CR23" s="39">
        <v>2</v>
      </c>
      <c r="CS23" s="61"/>
      <c r="CT23" s="61"/>
      <c r="CU23" s="61"/>
      <c r="CV23" s="61"/>
      <c r="CW23" s="61"/>
      <c r="CX23" s="61"/>
      <c r="CY23" s="61"/>
      <c r="CZ23" s="52">
        <v>1</v>
      </c>
      <c r="DA23" s="52">
        <v>1</v>
      </c>
      <c r="DB23" s="52">
        <v>189</v>
      </c>
      <c r="DC23" s="52">
        <v>2356</v>
      </c>
      <c r="DD23" s="52">
        <v>61</v>
      </c>
      <c r="DE23" s="61">
        <v>947</v>
      </c>
      <c r="DF23" s="39">
        <v>0</v>
      </c>
      <c r="DG23" s="39">
        <v>0</v>
      </c>
      <c r="DH23" s="52">
        <v>1</v>
      </c>
      <c r="DI23" s="52">
        <v>198</v>
      </c>
      <c r="DJ23" s="61"/>
      <c r="DK23" s="39">
        <v>118</v>
      </c>
      <c r="DL23" s="61">
        <v>850</v>
      </c>
      <c r="DM23" s="39">
        <v>72</v>
      </c>
      <c r="DN23" s="61"/>
      <c r="DO23" s="61">
        <v>702</v>
      </c>
      <c r="DP23" s="61"/>
      <c r="DQ23" s="39">
        <v>340</v>
      </c>
      <c r="DR23" s="39">
        <v>491</v>
      </c>
      <c r="DS23" s="39">
        <v>81</v>
      </c>
      <c r="DT23" s="61">
        <v>8</v>
      </c>
      <c r="DU23" s="52">
        <v>8</v>
      </c>
      <c r="DV23" s="52">
        <v>8</v>
      </c>
      <c r="DW23" s="39">
        <v>0</v>
      </c>
      <c r="DX23" s="39" t="str">
        <f t="shared" si="0"/>
        <v>внутренние</v>
      </c>
      <c r="DY23" s="52"/>
      <c r="DZ23" s="61"/>
      <c r="EA23" s="61"/>
      <c r="EB23" s="61"/>
      <c r="EC23" s="61"/>
      <c r="ED23" s="61"/>
      <c r="EE23" s="52">
        <v>9</v>
      </c>
      <c r="EF23" s="52">
        <v>26.9</v>
      </c>
      <c r="EG23" s="52">
        <v>22</v>
      </c>
      <c r="EH23" s="52">
        <f t="shared" si="3"/>
        <v>105.6</v>
      </c>
      <c r="EI23" s="52">
        <v>0</v>
      </c>
      <c r="EJ23" s="52"/>
      <c r="EK23" s="52">
        <v>2.79</v>
      </c>
      <c r="EL23" s="52">
        <v>2.16</v>
      </c>
      <c r="EM23" s="52">
        <v>21.78</v>
      </c>
      <c r="EN23" s="52">
        <v>7.8000000000000007</v>
      </c>
      <c r="EO23" s="52">
        <v>3.8</v>
      </c>
      <c r="EP23" s="52">
        <v>6.4</v>
      </c>
      <c r="EQ23" s="52">
        <v>102</v>
      </c>
      <c r="ER23" s="52">
        <f t="shared" si="1"/>
        <v>0.4</v>
      </c>
      <c r="ES23" s="187" t="s">
        <v>1138</v>
      </c>
      <c r="ET23" s="187" t="s">
        <v>1139</v>
      </c>
      <c r="EU23" s="52">
        <v>0</v>
      </c>
      <c r="EV23" s="52">
        <v>0</v>
      </c>
      <c r="EW23" s="52">
        <v>0</v>
      </c>
      <c r="EX23" s="52">
        <v>0</v>
      </c>
      <c r="EY23" s="52">
        <v>0</v>
      </c>
      <c r="EZ23" s="52"/>
      <c r="FA23" s="52"/>
      <c r="FB23" s="52"/>
      <c r="FC23" s="52"/>
      <c r="FD23" s="52"/>
      <c r="FE23" s="52"/>
      <c r="FF23" s="52"/>
      <c r="FG23" s="52"/>
      <c r="FH23" s="39">
        <v>0</v>
      </c>
      <c r="FI23" s="72">
        <v>2</v>
      </c>
    </row>
    <row r="24" spans="1:165" x14ac:dyDescent="0.25">
      <c r="A24" s="56">
        <v>4150</v>
      </c>
      <c r="B24" s="36" t="str">
        <f t="shared" si="2"/>
        <v>Арх. Власова ул. д. 19 к. 4</v>
      </c>
      <c r="C24" s="57" t="s">
        <v>1011</v>
      </c>
      <c r="D24" s="58">
        <v>19</v>
      </c>
      <c r="E24" s="59">
        <v>4</v>
      </c>
      <c r="F24" s="39" t="s">
        <v>1012</v>
      </c>
      <c r="G24" s="60"/>
      <c r="H24" s="61"/>
      <c r="I24" s="62" t="s">
        <v>218</v>
      </c>
      <c r="J24" s="62"/>
      <c r="K24" s="62" t="s">
        <v>218</v>
      </c>
      <c r="L24" s="39" t="s">
        <v>1013</v>
      </c>
      <c r="M24" s="39" t="s">
        <v>1014</v>
      </c>
      <c r="N24" s="63">
        <v>1963</v>
      </c>
      <c r="O24" s="63">
        <v>1963</v>
      </c>
      <c r="P24" s="64" t="s">
        <v>1035</v>
      </c>
      <c r="Q24" s="61" t="s">
        <v>1016</v>
      </c>
      <c r="R24" s="63">
        <v>9</v>
      </c>
      <c r="S24" s="63">
        <v>9</v>
      </c>
      <c r="T24" s="65">
        <v>1</v>
      </c>
      <c r="U24" s="63">
        <v>1</v>
      </c>
      <c r="V24" s="63"/>
      <c r="W24" s="66">
        <v>73</v>
      </c>
      <c r="X24" s="67">
        <v>72</v>
      </c>
      <c r="Y24" s="61">
        <v>1</v>
      </c>
      <c r="Z24" s="39">
        <v>1</v>
      </c>
      <c r="AA24" s="61">
        <v>18</v>
      </c>
      <c r="AB24" s="61">
        <v>19</v>
      </c>
      <c r="AC24" s="42">
        <v>1</v>
      </c>
      <c r="AD24" s="61">
        <v>24</v>
      </c>
      <c r="AE24" s="61">
        <v>1</v>
      </c>
      <c r="AF24" s="61">
        <v>1</v>
      </c>
      <c r="AG24" s="68">
        <v>1</v>
      </c>
      <c r="AH24" s="69">
        <v>2593.7000000000003</v>
      </c>
      <c r="AI24" s="70">
        <v>2586.4</v>
      </c>
      <c r="AJ24" s="71">
        <v>7.3</v>
      </c>
      <c r="AK24" s="72">
        <v>1204</v>
      </c>
      <c r="AL24" s="61">
        <v>393.2</v>
      </c>
      <c r="AM24" s="73">
        <v>208</v>
      </c>
      <c r="AN24" s="73">
        <v>201</v>
      </c>
      <c r="AO24" s="61">
        <v>12.7</v>
      </c>
      <c r="AP24" s="64">
        <v>397.5</v>
      </c>
      <c r="AQ24" s="42">
        <v>100.32</v>
      </c>
      <c r="AR24" s="42">
        <v>302.68</v>
      </c>
      <c r="AS24" s="42">
        <v>4.8</v>
      </c>
      <c r="AT24" s="72" t="s">
        <v>1036</v>
      </c>
      <c r="AU24" s="72" t="s">
        <v>1037</v>
      </c>
      <c r="AV24" s="67">
        <v>72</v>
      </c>
      <c r="AW24" s="61"/>
      <c r="AX24" s="61"/>
      <c r="AY24" s="61"/>
      <c r="AZ24" s="61" t="s">
        <v>1019</v>
      </c>
      <c r="BA24" s="61" t="s">
        <v>218</v>
      </c>
      <c r="BB24" s="61" t="s">
        <v>218</v>
      </c>
      <c r="BC24" s="61" t="s">
        <v>218</v>
      </c>
      <c r="BD24" s="61" t="s">
        <v>218</v>
      </c>
      <c r="BE24" s="61" t="s">
        <v>218</v>
      </c>
      <c r="BF24" s="61" t="s">
        <v>218</v>
      </c>
      <c r="BG24" s="61" t="s">
        <v>218</v>
      </c>
      <c r="BH24" s="61" t="s">
        <v>218</v>
      </c>
      <c r="BI24" s="61" t="s">
        <v>218</v>
      </c>
      <c r="BJ24" s="61" t="s">
        <v>218</v>
      </c>
      <c r="BK24" s="61" t="s">
        <v>218</v>
      </c>
      <c r="BL24" s="61" t="s">
        <v>218</v>
      </c>
      <c r="BM24" s="61" t="s">
        <v>218</v>
      </c>
      <c r="BN24" s="61" t="s">
        <v>218</v>
      </c>
      <c r="BO24" s="61" t="s">
        <v>218</v>
      </c>
      <c r="BP24" s="61" t="s">
        <v>218</v>
      </c>
      <c r="BQ24" s="61" t="s">
        <v>1020</v>
      </c>
      <c r="BR24" s="61"/>
      <c r="BS24" s="59" t="s">
        <v>1021</v>
      </c>
      <c r="BT24" s="52">
        <v>3774</v>
      </c>
      <c r="BU24" s="61">
        <v>2</v>
      </c>
      <c r="BV24" s="61" t="s">
        <v>1017</v>
      </c>
      <c r="BW24" s="52">
        <v>3713</v>
      </c>
      <c r="BX24" s="52">
        <v>935</v>
      </c>
      <c r="BY24" s="52">
        <v>735</v>
      </c>
      <c r="BZ24" s="39">
        <v>0</v>
      </c>
      <c r="CA24" s="61" t="s">
        <v>1024</v>
      </c>
      <c r="CB24" s="52">
        <v>1713</v>
      </c>
      <c r="CC24" s="53">
        <v>1849</v>
      </c>
      <c r="CD24" s="61">
        <v>1</v>
      </c>
      <c r="CE24" s="61">
        <v>437</v>
      </c>
      <c r="CF24" s="61" t="s">
        <v>1023</v>
      </c>
      <c r="CG24" s="52">
        <v>84</v>
      </c>
      <c r="CH24" s="52">
        <v>58.8</v>
      </c>
      <c r="CI24" s="72">
        <v>397.5</v>
      </c>
      <c r="CJ24" s="74" t="s">
        <v>1032</v>
      </c>
      <c r="CK24" s="61">
        <v>1</v>
      </c>
      <c r="CL24" s="61">
        <v>23.669999999999998</v>
      </c>
      <c r="CM24" s="75">
        <v>4</v>
      </c>
      <c r="CN24" s="39"/>
      <c r="CO24" s="39"/>
      <c r="CP24" s="61"/>
      <c r="CQ24" s="61"/>
      <c r="CR24" s="39">
        <v>2</v>
      </c>
      <c r="CS24" s="61"/>
      <c r="CT24" s="61"/>
      <c r="CU24" s="61"/>
      <c r="CV24" s="61"/>
      <c r="CW24" s="61"/>
      <c r="CX24" s="61"/>
      <c r="CY24" s="61"/>
      <c r="CZ24" s="52">
        <v>1</v>
      </c>
      <c r="DA24" s="52">
        <v>1</v>
      </c>
      <c r="DB24" s="52">
        <v>189</v>
      </c>
      <c r="DC24" s="52">
        <v>2356</v>
      </c>
      <c r="DD24" s="52">
        <v>61</v>
      </c>
      <c r="DE24" s="61">
        <v>947</v>
      </c>
      <c r="DF24" s="61">
        <v>0</v>
      </c>
      <c r="DG24" s="39">
        <v>0</v>
      </c>
      <c r="DH24" s="52">
        <v>1</v>
      </c>
      <c r="DI24" s="52">
        <v>198</v>
      </c>
      <c r="DJ24" s="61"/>
      <c r="DK24" s="39">
        <v>118</v>
      </c>
      <c r="DL24" s="61">
        <v>850</v>
      </c>
      <c r="DM24" s="39">
        <v>72</v>
      </c>
      <c r="DN24" s="61"/>
      <c r="DO24" s="61">
        <v>702</v>
      </c>
      <c r="DP24" s="61"/>
      <c r="DQ24" s="39">
        <v>340</v>
      </c>
      <c r="DR24" s="39">
        <v>491</v>
      </c>
      <c r="DS24" s="39">
        <v>81</v>
      </c>
      <c r="DT24" s="61">
        <v>8</v>
      </c>
      <c r="DU24" s="52">
        <v>8</v>
      </c>
      <c r="DV24" s="52">
        <v>8</v>
      </c>
      <c r="DW24" s="39">
        <v>0</v>
      </c>
      <c r="DX24" s="39" t="str">
        <f t="shared" si="0"/>
        <v>внутренние</v>
      </c>
      <c r="DY24" s="52"/>
      <c r="DZ24" s="61"/>
      <c r="EA24" s="61"/>
      <c r="EB24" s="61"/>
      <c r="EC24" s="61"/>
      <c r="ED24" s="61"/>
      <c r="EE24" s="52">
        <v>9</v>
      </c>
      <c r="EF24" s="52">
        <v>26.9</v>
      </c>
      <c r="EG24" s="52">
        <v>22</v>
      </c>
      <c r="EH24" s="52">
        <f t="shared" si="3"/>
        <v>105.6</v>
      </c>
      <c r="EI24" s="52">
        <v>0</v>
      </c>
      <c r="EJ24" s="52"/>
      <c r="EK24" s="52">
        <v>2.79</v>
      </c>
      <c r="EL24" s="52">
        <v>2.16</v>
      </c>
      <c r="EM24" s="52">
        <v>21.78</v>
      </c>
      <c r="EN24" s="52">
        <v>7.8000000000000007</v>
      </c>
      <c r="EO24" s="52">
        <v>3.8</v>
      </c>
      <c r="EP24" s="52">
        <v>7.3</v>
      </c>
      <c r="EQ24" s="52">
        <v>91</v>
      </c>
      <c r="ER24" s="52">
        <f t="shared" si="1"/>
        <v>0.36</v>
      </c>
      <c r="ES24" s="187" t="s">
        <v>1138</v>
      </c>
      <c r="ET24" s="187" t="s">
        <v>1139</v>
      </c>
      <c r="EU24" s="52">
        <v>0</v>
      </c>
      <c r="EV24" s="52">
        <v>0</v>
      </c>
      <c r="EW24" s="52">
        <v>0</v>
      </c>
      <c r="EX24" s="52">
        <v>0</v>
      </c>
      <c r="EY24" s="52">
        <v>0</v>
      </c>
      <c r="EZ24" s="52"/>
      <c r="FA24" s="52"/>
      <c r="FB24" s="52"/>
      <c r="FC24" s="52"/>
      <c r="FD24" s="52"/>
      <c r="FE24" s="52"/>
      <c r="FF24" s="52"/>
      <c r="FG24" s="52"/>
      <c r="FH24" s="39">
        <v>0</v>
      </c>
      <c r="FI24" s="72">
        <v>2</v>
      </c>
    </row>
    <row r="25" spans="1:165" x14ac:dyDescent="0.25">
      <c r="A25" s="56">
        <v>4151</v>
      </c>
      <c r="B25" s="36" t="str">
        <f t="shared" si="2"/>
        <v>Арх. Власова ул. д. 19 к. 5</v>
      </c>
      <c r="C25" s="57" t="s">
        <v>1011</v>
      </c>
      <c r="D25" s="58">
        <v>19</v>
      </c>
      <c r="E25" s="59">
        <v>5</v>
      </c>
      <c r="F25" s="39" t="s">
        <v>1012</v>
      </c>
      <c r="G25" s="60"/>
      <c r="H25" s="39"/>
      <c r="I25" s="62" t="s">
        <v>218</v>
      </c>
      <c r="J25" s="62"/>
      <c r="K25" s="62" t="s">
        <v>218</v>
      </c>
      <c r="L25" s="39" t="s">
        <v>1013</v>
      </c>
      <c r="M25" s="39" t="s">
        <v>1014</v>
      </c>
      <c r="N25" s="63">
        <v>1963</v>
      </c>
      <c r="O25" s="63">
        <v>1963</v>
      </c>
      <c r="P25" s="64" t="s">
        <v>1035</v>
      </c>
      <c r="Q25" s="61" t="s">
        <v>1016</v>
      </c>
      <c r="R25" s="63">
        <v>9</v>
      </c>
      <c r="S25" s="63">
        <v>9</v>
      </c>
      <c r="T25" s="65">
        <v>1</v>
      </c>
      <c r="U25" s="63">
        <v>1</v>
      </c>
      <c r="V25" s="63"/>
      <c r="W25" s="66">
        <v>73</v>
      </c>
      <c r="X25" s="67">
        <v>72</v>
      </c>
      <c r="Y25" s="61">
        <v>1</v>
      </c>
      <c r="Z25" s="39">
        <v>1</v>
      </c>
      <c r="AA25" s="61">
        <v>18</v>
      </c>
      <c r="AB25" s="61">
        <v>19</v>
      </c>
      <c r="AC25" s="42">
        <v>1</v>
      </c>
      <c r="AD25" s="61">
        <v>24</v>
      </c>
      <c r="AE25" s="61">
        <v>1</v>
      </c>
      <c r="AF25" s="61">
        <v>1</v>
      </c>
      <c r="AG25" s="68">
        <v>0</v>
      </c>
      <c r="AH25" s="69">
        <v>2636.6</v>
      </c>
      <c r="AI25" s="70">
        <v>2606.1999999999998</v>
      </c>
      <c r="AJ25" s="71">
        <v>30.4</v>
      </c>
      <c r="AK25" s="72">
        <v>1162.5999999999999</v>
      </c>
      <c r="AL25" s="61">
        <v>393.2</v>
      </c>
      <c r="AM25" s="73">
        <v>185</v>
      </c>
      <c r="AN25" s="73">
        <v>191</v>
      </c>
      <c r="AO25" s="61">
        <v>9.5</v>
      </c>
      <c r="AP25" s="64">
        <v>393.3</v>
      </c>
      <c r="AQ25" s="42">
        <v>77.290000000000006</v>
      </c>
      <c r="AR25" s="42">
        <v>298.70999999999998</v>
      </c>
      <c r="AS25" s="42">
        <v>4.8</v>
      </c>
      <c r="AT25" s="72" t="s">
        <v>1036</v>
      </c>
      <c r="AU25" s="72" t="s">
        <v>1037</v>
      </c>
      <c r="AV25" s="67">
        <v>72</v>
      </c>
      <c r="AW25" s="61"/>
      <c r="AX25" s="61"/>
      <c r="AY25" s="61"/>
      <c r="AZ25" s="61" t="s">
        <v>1019</v>
      </c>
      <c r="BA25" s="61" t="s">
        <v>218</v>
      </c>
      <c r="BB25" s="61" t="s">
        <v>218</v>
      </c>
      <c r="BC25" s="61" t="s">
        <v>218</v>
      </c>
      <c r="BD25" s="61" t="s">
        <v>218</v>
      </c>
      <c r="BE25" s="61" t="s">
        <v>218</v>
      </c>
      <c r="BF25" s="61" t="s">
        <v>218</v>
      </c>
      <c r="BG25" s="61" t="s">
        <v>218</v>
      </c>
      <c r="BH25" s="61" t="s">
        <v>218</v>
      </c>
      <c r="BI25" s="61" t="s">
        <v>218</v>
      </c>
      <c r="BJ25" s="61" t="s">
        <v>218</v>
      </c>
      <c r="BK25" s="61" t="s">
        <v>218</v>
      </c>
      <c r="BL25" s="61" t="s">
        <v>218</v>
      </c>
      <c r="BM25" s="61" t="s">
        <v>218</v>
      </c>
      <c r="BN25" s="61" t="s">
        <v>218</v>
      </c>
      <c r="BO25" s="61" t="s">
        <v>218</v>
      </c>
      <c r="BP25" s="61" t="s">
        <v>218</v>
      </c>
      <c r="BQ25" s="61" t="s">
        <v>1020</v>
      </c>
      <c r="BR25" s="61"/>
      <c r="BS25" s="59" t="s">
        <v>1021</v>
      </c>
      <c r="BT25" s="52">
        <v>3774</v>
      </c>
      <c r="BU25" s="61">
        <v>1</v>
      </c>
      <c r="BV25" s="61" t="s">
        <v>1017</v>
      </c>
      <c r="BW25" s="52">
        <v>3713</v>
      </c>
      <c r="BX25" s="52">
        <v>935</v>
      </c>
      <c r="BY25" s="52">
        <v>735</v>
      </c>
      <c r="BZ25" s="39">
        <v>0</v>
      </c>
      <c r="CA25" s="61" t="s">
        <v>1024</v>
      </c>
      <c r="CB25" s="52">
        <v>1713</v>
      </c>
      <c r="CC25" s="53">
        <v>1849</v>
      </c>
      <c r="CD25" s="39">
        <v>1</v>
      </c>
      <c r="CE25" s="61">
        <v>422</v>
      </c>
      <c r="CF25" s="61" t="s">
        <v>1023</v>
      </c>
      <c r="CG25" s="52">
        <v>84</v>
      </c>
      <c r="CH25" s="52">
        <v>58.8</v>
      </c>
      <c r="CI25" s="72">
        <v>393.3</v>
      </c>
      <c r="CJ25" s="74" t="s">
        <v>1032</v>
      </c>
      <c r="CK25" s="61">
        <v>1</v>
      </c>
      <c r="CL25" s="61">
        <v>23.669999999999998</v>
      </c>
      <c r="CM25" s="75">
        <v>4</v>
      </c>
      <c r="CN25" s="39"/>
      <c r="CO25" s="39"/>
      <c r="CP25" s="61"/>
      <c r="CQ25" s="61"/>
      <c r="CR25" s="39">
        <v>2</v>
      </c>
      <c r="CS25" s="61"/>
      <c r="CT25" s="61"/>
      <c r="CU25" s="61"/>
      <c r="CV25" s="61"/>
      <c r="CW25" s="61"/>
      <c r="CX25" s="61"/>
      <c r="CY25" s="61"/>
      <c r="CZ25" s="52">
        <v>1</v>
      </c>
      <c r="DA25" s="52">
        <v>1</v>
      </c>
      <c r="DB25" s="52">
        <v>189</v>
      </c>
      <c r="DC25" s="52">
        <v>2356</v>
      </c>
      <c r="DD25" s="52">
        <v>61</v>
      </c>
      <c r="DE25" s="61">
        <v>947</v>
      </c>
      <c r="DF25" s="39">
        <v>0</v>
      </c>
      <c r="DG25" s="39">
        <v>0</v>
      </c>
      <c r="DH25" s="52">
        <v>1</v>
      </c>
      <c r="DI25" s="52">
        <v>198</v>
      </c>
      <c r="DJ25" s="61"/>
      <c r="DK25" s="39">
        <v>118</v>
      </c>
      <c r="DL25" s="61">
        <v>850</v>
      </c>
      <c r="DM25" s="39">
        <v>72</v>
      </c>
      <c r="DN25" s="61"/>
      <c r="DO25" s="61">
        <v>702</v>
      </c>
      <c r="DP25" s="61"/>
      <c r="DQ25" s="39">
        <v>340</v>
      </c>
      <c r="DR25" s="39">
        <v>491</v>
      </c>
      <c r="DS25" s="39">
        <v>81</v>
      </c>
      <c r="DT25" s="61">
        <v>8</v>
      </c>
      <c r="DU25" s="52">
        <v>8</v>
      </c>
      <c r="DV25" s="52">
        <v>8</v>
      </c>
      <c r="DW25" s="39">
        <v>0</v>
      </c>
      <c r="DX25" s="39" t="str">
        <f t="shared" si="0"/>
        <v>внутренние</v>
      </c>
      <c r="DY25" s="52"/>
      <c r="DZ25" s="61"/>
      <c r="EA25" s="61"/>
      <c r="EB25" s="61"/>
      <c r="EC25" s="61"/>
      <c r="ED25" s="61"/>
      <c r="EE25" s="52">
        <v>9</v>
      </c>
      <c r="EF25" s="52">
        <v>26.9</v>
      </c>
      <c r="EG25" s="52">
        <v>22</v>
      </c>
      <c r="EH25" s="52">
        <f t="shared" si="3"/>
        <v>105.6</v>
      </c>
      <c r="EI25" s="52">
        <v>0</v>
      </c>
      <c r="EJ25" s="52"/>
      <c r="EK25" s="52">
        <v>2.79</v>
      </c>
      <c r="EL25" s="52">
        <v>2.16</v>
      </c>
      <c r="EM25" s="52">
        <v>21.78</v>
      </c>
      <c r="EN25" s="52">
        <v>7.8000000000000007</v>
      </c>
      <c r="EO25" s="52">
        <v>3.8</v>
      </c>
      <c r="EP25" s="52">
        <v>7</v>
      </c>
      <c r="EQ25" s="52">
        <v>117</v>
      </c>
      <c r="ER25" s="52">
        <f t="shared" si="1"/>
        <v>0.46</v>
      </c>
      <c r="ES25" s="187" t="s">
        <v>1138</v>
      </c>
      <c r="ET25" s="187" t="s">
        <v>1139</v>
      </c>
      <c r="EU25" s="52">
        <v>0</v>
      </c>
      <c r="EV25" s="52">
        <v>0</v>
      </c>
      <c r="EW25" s="52">
        <v>0</v>
      </c>
      <c r="EX25" s="52">
        <v>0</v>
      </c>
      <c r="EY25" s="52">
        <v>0</v>
      </c>
      <c r="EZ25" s="52"/>
      <c r="FA25" s="52"/>
      <c r="FB25" s="52"/>
      <c r="FC25" s="52"/>
      <c r="FD25" s="52"/>
      <c r="FE25" s="52"/>
      <c r="FF25" s="52"/>
      <c r="FG25" s="52"/>
      <c r="FH25" s="39">
        <v>0</v>
      </c>
      <c r="FI25" s="72">
        <v>2</v>
      </c>
    </row>
    <row r="26" spans="1:165" x14ac:dyDescent="0.25">
      <c r="A26" s="56">
        <v>4152</v>
      </c>
      <c r="B26" s="36" t="str">
        <f t="shared" si="2"/>
        <v>Арх. Власова ул. д. 21 к. 1</v>
      </c>
      <c r="C26" s="57" t="s">
        <v>1011</v>
      </c>
      <c r="D26" s="58">
        <v>21</v>
      </c>
      <c r="E26" s="59">
        <v>1</v>
      </c>
      <c r="F26" s="39" t="s">
        <v>1012</v>
      </c>
      <c r="G26" s="60"/>
      <c r="H26" s="61"/>
      <c r="I26" s="62" t="s">
        <v>218</v>
      </c>
      <c r="J26" s="62"/>
      <c r="K26" s="62" t="s">
        <v>218</v>
      </c>
      <c r="L26" s="39" t="s">
        <v>1013</v>
      </c>
      <c r="M26" s="39" t="s">
        <v>1014</v>
      </c>
      <c r="N26" s="63">
        <v>1960</v>
      </c>
      <c r="O26" s="63">
        <v>1960</v>
      </c>
      <c r="P26" s="64" t="s">
        <v>1015</v>
      </c>
      <c r="Q26" s="61" t="s">
        <v>1016</v>
      </c>
      <c r="R26" s="63">
        <v>5</v>
      </c>
      <c r="S26" s="63">
        <v>5</v>
      </c>
      <c r="T26" s="65">
        <v>4</v>
      </c>
      <c r="U26" s="63"/>
      <c r="V26" s="63"/>
      <c r="W26" s="66">
        <v>84</v>
      </c>
      <c r="X26" s="67">
        <v>80</v>
      </c>
      <c r="Y26" s="61">
        <v>4</v>
      </c>
      <c r="Z26" s="39">
        <v>3</v>
      </c>
      <c r="AA26" s="61">
        <v>20</v>
      </c>
      <c r="AB26" s="61">
        <v>36</v>
      </c>
      <c r="AC26" s="42">
        <v>0</v>
      </c>
      <c r="AD26" s="61">
        <v>0</v>
      </c>
      <c r="AE26" s="61">
        <v>0</v>
      </c>
      <c r="AF26" s="61">
        <v>1</v>
      </c>
      <c r="AG26" s="68">
        <v>1</v>
      </c>
      <c r="AH26" s="69">
        <v>4130.8999999999996</v>
      </c>
      <c r="AI26" s="70">
        <v>3504.1</v>
      </c>
      <c r="AJ26" s="71">
        <v>626.79999999999995</v>
      </c>
      <c r="AK26" s="72">
        <v>2156</v>
      </c>
      <c r="AL26" s="61">
        <v>397</v>
      </c>
      <c r="AM26" s="73">
        <v>375</v>
      </c>
      <c r="AN26" s="73">
        <v>8</v>
      </c>
      <c r="AO26" s="61">
        <v>0</v>
      </c>
      <c r="AP26" s="64">
        <v>886.5</v>
      </c>
      <c r="AQ26" s="42">
        <v>150.94999999999999</v>
      </c>
      <c r="AR26" s="42">
        <v>232.05</v>
      </c>
      <c r="AS26" s="42">
        <v>0</v>
      </c>
      <c r="AT26" s="72" t="s">
        <v>1017</v>
      </c>
      <c r="AU26" s="72" t="s">
        <v>1018</v>
      </c>
      <c r="AV26" s="67">
        <v>80</v>
      </c>
      <c r="AW26" s="61"/>
      <c r="AX26" s="61"/>
      <c r="AY26" s="61"/>
      <c r="AZ26" s="61" t="s">
        <v>1019</v>
      </c>
      <c r="BA26" s="61" t="s">
        <v>218</v>
      </c>
      <c r="BB26" s="61" t="s">
        <v>218</v>
      </c>
      <c r="BC26" s="61" t="s">
        <v>218</v>
      </c>
      <c r="BD26" s="61" t="s">
        <v>218</v>
      </c>
      <c r="BE26" s="61" t="s">
        <v>218</v>
      </c>
      <c r="BF26" s="61" t="s">
        <v>218</v>
      </c>
      <c r="BG26" s="61" t="s">
        <v>218</v>
      </c>
      <c r="BH26" s="61" t="s">
        <v>218</v>
      </c>
      <c r="BI26" s="61" t="s">
        <v>218</v>
      </c>
      <c r="BJ26" s="61" t="s">
        <v>218</v>
      </c>
      <c r="BK26" s="61" t="s">
        <v>218</v>
      </c>
      <c r="BL26" s="61" t="s">
        <v>218</v>
      </c>
      <c r="BM26" s="61" t="s">
        <v>218</v>
      </c>
      <c r="BN26" s="61" t="s">
        <v>218</v>
      </c>
      <c r="BO26" s="61" t="s">
        <v>218</v>
      </c>
      <c r="BP26" s="61" t="s">
        <v>218</v>
      </c>
      <c r="BQ26" s="61" t="s">
        <v>1020</v>
      </c>
      <c r="BR26" s="61"/>
      <c r="BS26" s="59" t="s">
        <v>1021</v>
      </c>
      <c r="BT26" s="52">
        <v>7760</v>
      </c>
      <c r="BU26" s="61">
        <v>5</v>
      </c>
      <c r="BV26" s="59" t="s">
        <v>1017</v>
      </c>
      <c r="BW26" s="52">
        <v>985</v>
      </c>
      <c r="BX26" s="52">
        <v>394</v>
      </c>
      <c r="BY26" s="52">
        <v>985</v>
      </c>
      <c r="BZ26" s="52">
        <v>394</v>
      </c>
      <c r="CA26" s="61" t="s">
        <v>1024</v>
      </c>
      <c r="CB26" s="52">
        <v>1852</v>
      </c>
      <c r="CC26" s="53">
        <v>1722</v>
      </c>
      <c r="CD26" s="61">
        <v>1</v>
      </c>
      <c r="CE26" s="61">
        <v>1108</v>
      </c>
      <c r="CF26" s="61" t="s">
        <v>1023</v>
      </c>
      <c r="CG26" s="52">
        <v>160</v>
      </c>
      <c r="CH26" s="52">
        <v>253</v>
      </c>
      <c r="CI26" s="72">
        <v>886.5</v>
      </c>
      <c r="CJ26" s="74"/>
      <c r="CK26" s="61">
        <v>0</v>
      </c>
      <c r="CL26" s="61">
        <v>0</v>
      </c>
      <c r="CM26" s="75">
        <v>0</v>
      </c>
      <c r="CN26" s="39"/>
      <c r="CO26" s="39"/>
      <c r="CP26" s="61"/>
      <c r="CQ26" s="61"/>
      <c r="CR26" s="39">
        <v>0</v>
      </c>
      <c r="CS26" s="61"/>
      <c r="CT26" s="61"/>
      <c r="CU26" s="61"/>
      <c r="CV26" s="61"/>
      <c r="CW26" s="61"/>
      <c r="CX26" s="61"/>
      <c r="CY26" s="61"/>
      <c r="CZ26" s="52">
        <v>1</v>
      </c>
      <c r="DA26" s="52">
        <v>1</v>
      </c>
      <c r="DB26" s="52">
        <v>162</v>
      </c>
      <c r="DC26" s="52">
        <v>400</v>
      </c>
      <c r="DD26" s="52">
        <v>48</v>
      </c>
      <c r="DE26" s="61">
        <v>2032</v>
      </c>
      <c r="DF26" s="61">
        <v>0</v>
      </c>
      <c r="DG26" s="39">
        <v>0</v>
      </c>
      <c r="DH26" s="52">
        <v>4</v>
      </c>
      <c r="DI26" s="52">
        <v>248</v>
      </c>
      <c r="DJ26" s="61"/>
      <c r="DK26" s="39">
        <v>85</v>
      </c>
      <c r="DL26" s="61">
        <v>935</v>
      </c>
      <c r="DM26" s="39">
        <v>80</v>
      </c>
      <c r="DN26" s="61"/>
      <c r="DO26" s="61">
        <v>967</v>
      </c>
      <c r="DP26" s="61"/>
      <c r="DQ26" s="39">
        <v>648</v>
      </c>
      <c r="DR26" s="39">
        <v>594</v>
      </c>
      <c r="DS26" s="39">
        <v>87</v>
      </c>
      <c r="DT26" s="61">
        <v>16</v>
      </c>
      <c r="DU26" s="52">
        <v>16</v>
      </c>
      <c r="DV26" s="52">
        <v>16</v>
      </c>
      <c r="DW26" s="39">
        <v>0</v>
      </c>
      <c r="DX26" s="39" t="str">
        <f t="shared" si="0"/>
        <v>наружные</v>
      </c>
      <c r="DY26" s="52"/>
      <c r="DZ26" s="61"/>
      <c r="EA26" s="61"/>
      <c r="EB26" s="61"/>
      <c r="EC26" s="61"/>
      <c r="ED26" s="61"/>
      <c r="EE26" s="52">
        <v>32</v>
      </c>
      <c r="EF26" s="52">
        <v>29.44</v>
      </c>
      <c r="EG26" s="52">
        <v>8</v>
      </c>
      <c r="EH26" s="52">
        <f t="shared" si="3"/>
        <v>38.4</v>
      </c>
      <c r="EI26" s="52">
        <v>7.68</v>
      </c>
      <c r="EJ26" s="52"/>
      <c r="EK26" s="52">
        <v>11.16</v>
      </c>
      <c r="EL26" s="52">
        <v>4.8</v>
      </c>
      <c r="EM26" s="52">
        <v>17.600000000000001</v>
      </c>
      <c r="EN26" s="52">
        <v>9.1</v>
      </c>
      <c r="EO26" s="52">
        <v>0</v>
      </c>
      <c r="EP26" s="52">
        <v>0</v>
      </c>
      <c r="EQ26" s="52">
        <v>195</v>
      </c>
      <c r="ER26" s="52">
        <f t="shared" si="1"/>
        <v>0</v>
      </c>
      <c r="ES26" s="187" t="s">
        <v>1019</v>
      </c>
      <c r="ET26" s="187">
        <v>0</v>
      </c>
      <c r="EU26" s="52">
        <v>0</v>
      </c>
      <c r="EV26" s="52">
        <v>1</v>
      </c>
      <c r="EW26" s="52">
        <v>0</v>
      </c>
      <c r="EX26" s="52">
        <v>0</v>
      </c>
      <c r="EY26" s="52">
        <v>0</v>
      </c>
      <c r="EZ26" s="52"/>
      <c r="FA26" s="52"/>
      <c r="FB26" s="52"/>
      <c r="FC26" s="52"/>
      <c r="FD26" s="52"/>
      <c r="FE26" s="52"/>
      <c r="FF26" s="52"/>
      <c r="FG26" s="52"/>
      <c r="FH26" s="39">
        <v>0</v>
      </c>
      <c r="FI26" s="72">
        <v>5</v>
      </c>
    </row>
    <row r="27" spans="1:165" x14ac:dyDescent="0.25">
      <c r="A27" s="56">
        <v>4153</v>
      </c>
      <c r="B27" s="36" t="str">
        <f t="shared" si="2"/>
        <v>Арх. Власова ул. д. 21 к. 2</v>
      </c>
      <c r="C27" s="57" t="s">
        <v>1011</v>
      </c>
      <c r="D27" s="58">
        <v>21</v>
      </c>
      <c r="E27" s="59">
        <v>2</v>
      </c>
      <c r="F27" s="39" t="s">
        <v>1012</v>
      </c>
      <c r="G27" s="60"/>
      <c r="H27" s="39"/>
      <c r="I27" s="62" t="s">
        <v>218</v>
      </c>
      <c r="J27" s="62"/>
      <c r="K27" s="62" t="s">
        <v>218</v>
      </c>
      <c r="L27" s="39" t="s">
        <v>1013</v>
      </c>
      <c r="M27" s="39" t="s">
        <v>1014</v>
      </c>
      <c r="N27" s="63">
        <v>1960</v>
      </c>
      <c r="O27" s="63">
        <v>1960</v>
      </c>
      <c r="P27" s="64" t="s">
        <v>1015</v>
      </c>
      <c r="Q27" s="61" t="s">
        <v>1016</v>
      </c>
      <c r="R27" s="63">
        <v>5</v>
      </c>
      <c r="S27" s="63">
        <v>5</v>
      </c>
      <c r="T27" s="65">
        <v>3</v>
      </c>
      <c r="U27" s="63"/>
      <c r="V27" s="63"/>
      <c r="W27" s="66">
        <v>65</v>
      </c>
      <c r="X27" s="67">
        <v>60</v>
      </c>
      <c r="Y27" s="61">
        <v>5</v>
      </c>
      <c r="Z27" s="39">
        <v>4</v>
      </c>
      <c r="AA27" s="61">
        <v>15</v>
      </c>
      <c r="AB27" s="61">
        <v>15</v>
      </c>
      <c r="AC27" s="42">
        <v>0</v>
      </c>
      <c r="AD27" s="61">
        <v>0</v>
      </c>
      <c r="AE27" s="61">
        <v>0</v>
      </c>
      <c r="AF27" s="61">
        <v>1</v>
      </c>
      <c r="AG27" s="68">
        <v>1</v>
      </c>
      <c r="AH27" s="69">
        <v>3115.2</v>
      </c>
      <c r="AI27" s="70">
        <v>2593.6999999999998</v>
      </c>
      <c r="AJ27" s="71">
        <v>521.5</v>
      </c>
      <c r="AK27" s="72">
        <v>1554.4</v>
      </c>
      <c r="AL27" s="61">
        <v>84.6</v>
      </c>
      <c r="AM27" s="73">
        <v>221</v>
      </c>
      <c r="AN27" s="73"/>
      <c r="AO27" s="61">
        <v>0</v>
      </c>
      <c r="AP27" s="64">
        <v>666.7</v>
      </c>
      <c r="AQ27" s="42">
        <v>84.77</v>
      </c>
      <c r="AR27" s="42">
        <v>136.23000000000002</v>
      </c>
      <c r="AS27" s="42">
        <v>0</v>
      </c>
      <c r="AT27" s="72" t="s">
        <v>1017</v>
      </c>
      <c r="AU27" s="72" t="s">
        <v>1018</v>
      </c>
      <c r="AV27" s="67">
        <v>60</v>
      </c>
      <c r="AW27" s="61"/>
      <c r="AX27" s="61"/>
      <c r="AY27" s="61"/>
      <c r="AZ27" s="61" t="s">
        <v>1019</v>
      </c>
      <c r="BA27" s="61" t="s">
        <v>218</v>
      </c>
      <c r="BB27" s="61" t="s">
        <v>218</v>
      </c>
      <c r="BC27" s="61" t="s">
        <v>218</v>
      </c>
      <c r="BD27" s="61" t="s">
        <v>218</v>
      </c>
      <c r="BE27" s="61" t="s">
        <v>218</v>
      </c>
      <c r="BF27" s="61" t="s">
        <v>218</v>
      </c>
      <c r="BG27" s="61" t="s">
        <v>218</v>
      </c>
      <c r="BH27" s="61" t="s">
        <v>218</v>
      </c>
      <c r="BI27" s="61" t="s">
        <v>218</v>
      </c>
      <c r="BJ27" s="61" t="s">
        <v>218</v>
      </c>
      <c r="BK27" s="61" t="s">
        <v>218</v>
      </c>
      <c r="BL27" s="61" t="s">
        <v>218</v>
      </c>
      <c r="BM27" s="61" t="s">
        <v>218</v>
      </c>
      <c r="BN27" s="61" t="s">
        <v>218</v>
      </c>
      <c r="BO27" s="61" t="s">
        <v>218</v>
      </c>
      <c r="BP27" s="61" t="s">
        <v>218</v>
      </c>
      <c r="BQ27" s="61" t="s">
        <v>1020</v>
      </c>
      <c r="BR27" s="61"/>
      <c r="BS27" s="59" t="s">
        <v>1021</v>
      </c>
      <c r="BT27" s="52">
        <v>4320</v>
      </c>
      <c r="BU27" s="61">
        <v>4</v>
      </c>
      <c r="BV27" s="61" t="s">
        <v>1017</v>
      </c>
      <c r="BW27" s="52">
        <v>1827.5</v>
      </c>
      <c r="BX27" s="52">
        <v>831</v>
      </c>
      <c r="BY27" s="52">
        <v>827.5</v>
      </c>
      <c r="BZ27" s="52">
        <v>331</v>
      </c>
      <c r="CA27" s="61" t="s">
        <v>1024</v>
      </c>
      <c r="CB27" s="52">
        <v>1458</v>
      </c>
      <c r="CC27" s="53">
        <v>1354.8</v>
      </c>
      <c r="CD27" s="39">
        <v>1</v>
      </c>
      <c r="CE27" s="61">
        <v>833</v>
      </c>
      <c r="CF27" s="61" t="s">
        <v>1023</v>
      </c>
      <c r="CG27" s="52">
        <v>125.1</v>
      </c>
      <c r="CH27" s="52">
        <v>197.9</v>
      </c>
      <c r="CI27" s="72">
        <v>666.7</v>
      </c>
      <c r="CJ27" s="74"/>
      <c r="CK27" s="61">
        <v>0</v>
      </c>
      <c r="CL27" s="61">
        <v>0</v>
      </c>
      <c r="CM27" s="75">
        <v>0</v>
      </c>
      <c r="CN27" s="39"/>
      <c r="CO27" s="39"/>
      <c r="CP27" s="61"/>
      <c r="CQ27" s="61"/>
      <c r="CR27" s="39">
        <v>0</v>
      </c>
      <c r="CS27" s="61"/>
      <c r="CT27" s="61"/>
      <c r="CU27" s="61"/>
      <c r="CV27" s="61"/>
      <c r="CW27" s="61"/>
      <c r="CX27" s="61"/>
      <c r="CY27" s="61"/>
      <c r="CZ27" s="52">
        <v>1</v>
      </c>
      <c r="DA27" s="52">
        <v>1</v>
      </c>
      <c r="DB27" s="52">
        <v>180</v>
      </c>
      <c r="DC27" s="52">
        <v>1300</v>
      </c>
      <c r="DD27" s="52">
        <v>33</v>
      </c>
      <c r="DE27" s="61">
        <v>1317.5</v>
      </c>
      <c r="DF27" s="39">
        <v>0</v>
      </c>
      <c r="DG27" s="39">
        <v>0</v>
      </c>
      <c r="DH27" s="52">
        <v>3</v>
      </c>
      <c r="DI27" s="52">
        <v>187</v>
      </c>
      <c r="DJ27" s="61"/>
      <c r="DK27" s="39">
        <v>39</v>
      </c>
      <c r="DL27" s="61">
        <v>724.5</v>
      </c>
      <c r="DM27" s="39">
        <v>60</v>
      </c>
      <c r="DN27" s="61"/>
      <c r="DO27" s="61">
        <v>474.21999999999997</v>
      </c>
      <c r="DP27" s="61"/>
      <c r="DQ27" s="39">
        <v>666</v>
      </c>
      <c r="DR27" s="39">
        <v>484</v>
      </c>
      <c r="DS27" s="39">
        <v>87</v>
      </c>
      <c r="DT27" s="61">
        <v>12</v>
      </c>
      <c r="DU27" s="52">
        <v>12</v>
      </c>
      <c r="DV27" s="52">
        <v>15</v>
      </c>
      <c r="DW27" s="39">
        <v>0</v>
      </c>
      <c r="DX27" s="39" t="str">
        <f t="shared" si="0"/>
        <v>наружные</v>
      </c>
      <c r="DY27" s="52"/>
      <c r="DZ27" s="61"/>
      <c r="EA27" s="61"/>
      <c r="EB27" s="61"/>
      <c r="EC27" s="61"/>
      <c r="ED27" s="61"/>
      <c r="EE27" s="52">
        <v>12</v>
      </c>
      <c r="EF27" s="52">
        <v>22.1</v>
      </c>
      <c r="EG27" s="52">
        <v>6</v>
      </c>
      <c r="EH27" s="52">
        <f t="shared" si="3"/>
        <v>28.799999999999997</v>
      </c>
      <c r="EI27" s="52">
        <v>5.76</v>
      </c>
      <c r="EJ27" s="52"/>
      <c r="EK27" s="52">
        <v>8.370000000000001</v>
      </c>
      <c r="EL27" s="52">
        <v>3.5999999999999996</v>
      </c>
      <c r="EM27" s="52">
        <v>13.200000000000001</v>
      </c>
      <c r="EN27" s="52">
        <v>6.5</v>
      </c>
      <c r="EO27" s="52">
        <v>0</v>
      </c>
      <c r="EP27" s="52">
        <v>0</v>
      </c>
      <c r="EQ27" s="52">
        <v>146</v>
      </c>
      <c r="ER27" s="52">
        <f t="shared" si="1"/>
        <v>0</v>
      </c>
      <c r="ES27" s="187" t="s">
        <v>1019</v>
      </c>
      <c r="ET27" s="187">
        <v>0</v>
      </c>
      <c r="EU27" s="52">
        <v>0</v>
      </c>
      <c r="EV27" s="52">
        <v>1</v>
      </c>
      <c r="EW27" s="52">
        <v>0</v>
      </c>
      <c r="EX27" s="52">
        <v>0</v>
      </c>
      <c r="EY27" s="52">
        <v>0</v>
      </c>
      <c r="EZ27" s="52"/>
      <c r="FA27" s="52"/>
      <c r="FB27" s="52"/>
      <c r="FC27" s="52"/>
      <c r="FD27" s="52"/>
      <c r="FE27" s="52"/>
      <c r="FF27" s="52"/>
      <c r="FG27" s="52"/>
      <c r="FH27" s="39">
        <v>0</v>
      </c>
      <c r="FI27" s="72">
        <v>4</v>
      </c>
    </row>
    <row r="28" spans="1:165" x14ac:dyDescent="0.25">
      <c r="A28" s="56">
        <v>4154</v>
      </c>
      <c r="B28" s="36" t="str">
        <f t="shared" si="2"/>
        <v>Арх. Власова ул. д. 23 к. 1</v>
      </c>
      <c r="C28" s="57" t="s">
        <v>1011</v>
      </c>
      <c r="D28" s="58">
        <v>23</v>
      </c>
      <c r="E28" s="59">
        <v>1</v>
      </c>
      <c r="F28" s="39" t="s">
        <v>1012</v>
      </c>
      <c r="G28" s="60"/>
      <c r="H28" s="61"/>
      <c r="I28" s="62" t="s">
        <v>218</v>
      </c>
      <c r="J28" s="62"/>
      <c r="K28" s="62" t="s">
        <v>218</v>
      </c>
      <c r="L28" s="39" t="s">
        <v>1013</v>
      </c>
      <c r="M28" s="39" t="s">
        <v>1014</v>
      </c>
      <c r="N28" s="63">
        <v>1960</v>
      </c>
      <c r="O28" s="63">
        <v>1960</v>
      </c>
      <c r="P28" s="64" t="s">
        <v>1015</v>
      </c>
      <c r="Q28" s="61" t="s">
        <v>1016</v>
      </c>
      <c r="R28" s="63">
        <v>5</v>
      </c>
      <c r="S28" s="63">
        <v>5</v>
      </c>
      <c r="T28" s="65">
        <v>4</v>
      </c>
      <c r="U28" s="63"/>
      <c r="V28" s="63"/>
      <c r="W28" s="66">
        <v>83</v>
      </c>
      <c r="X28" s="67">
        <v>80</v>
      </c>
      <c r="Y28" s="61">
        <v>3</v>
      </c>
      <c r="Z28" s="39">
        <v>3</v>
      </c>
      <c r="AA28" s="61">
        <v>20</v>
      </c>
      <c r="AB28" s="61">
        <v>36</v>
      </c>
      <c r="AC28" s="42">
        <v>0</v>
      </c>
      <c r="AD28" s="61">
        <v>0</v>
      </c>
      <c r="AE28" s="61">
        <v>0</v>
      </c>
      <c r="AF28" s="61">
        <v>1</v>
      </c>
      <c r="AG28" s="68">
        <v>1</v>
      </c>
      <c r="AH28" s="69">
        <v>4104.3</v>
      </c>
      <c r="AI28" s="70">
        <v>3473.9</v>
      </c>
      <c r="AJ28" s="71">
        <v>630.4</v>
      </c>
      <c r="AK28" s="72">
        <v>2177.4</v>
      </c>
      <c r="AL28" s="61">
        <v>397</v>
      </c>
      <c r="AM28" s="73">
        <v>381</v>
      </c>
      <c r="AN28" s="73">
        <v>8</v>
      </c>
      <c r="AO28" s="61">
        <v>0</v>
      </c>
      <c r="AP28" s="64">
        <v>894.2</v>
      </c>
      <c r="AQ28" s="42">
        <v>152.03</v>
      </c>
      <c r="AR28" s="42">
        <v>236.97</v>
      </c>
      <c r="AS28" s="42">
        <v>0</v>
      </c>
      <c r="AT28" s="72" t="s">
        <v>1017</v>
      </c>
      <c r="AU28" s="72" t="s">
        <v>1018</v>
      </c>
      <c r="AV28" s="67">
        <v>80</v>
      </c>
      <c r="AW28" s="61"/>
      <c r="AX28" s="61"/>
      <c r="AY28" s="61"/>
      <c r="AZ28" s="61" t="s">
        <v>1019</v>
      </c>
      <c r="BA28" s="61" t="s">
        <v>218</v>
      </c>
      <c r="BB28" s="61" t="s">
        <v>218</v>
      </c>
      <c r="BC28" s="61" t="s">
        <v>218</v>
      </c>
      <c r="BD28" s="61" t="s">
        <v>218</v>
      </c>
      <c r="BE28" s="61" t="s">
        <v>218</v>
      </c>
      <c r="BF28" s="61" t="s">
        <v>218</v>
      </c>
      <c r="BG28" s="61" t="s">
        <v>218</v>
      </c>
      <c r="BH28" s="61" t="s">
        <v>218</v>
      </c>
      <c r="BI28" s="61" t="s">
        <v>218</v>
      </c>
      <c r="BJ28" s="61" t="s">
        <v>218</v>
      </c>
      <c r="BK28" s="61" t="s">
        <v>218</v>
      </c>
      <c r="BL28" s="61" t="s">
        <v>218</v>
      </c>
      <c r="BM28" s="61" t="s">
        <v>218</v>
      </c>
      <c r="BN28" s="61" t="s">
        <v>218</v>
      </c>
      <c r="BO28" s="61" t="s">
        <v>218</v>
      </c>
      <c r="BP28" s="61" t="s">
        <v>218</v>
      </c>
      <c r="BQ28" s="61" t="s">
        <v>1020</v>
      </c>
      <c r="BR28" s="61"/>
      <c r="BS28" s="59" t="s">
        <v>1021</v>
      </c>
      <c r="BT28" s="52">
        <v>7760</v>
      </c>
      <c r="BU28" s="61">
        <v>5</v>
      </c>
      <c r="BV28" s="59" t="s">
        <v>1017</v>
      </c>
      <c r="BW28" s="52">
        <v>985</v>
      </c>
      <c r="BX28" s="52">
        <v>394</v>
      </c>
      <c r="BY28" s="52">
        <v>985</v>
      </c>
      <c r="BZ28" s="52">
        <v>394</v>
      </c>
      <c r="CA28" s="61" t="s">
        <v>1024</v>
      </c>
      <c r="CB28" s="52">
        <v>1852</v>
      </c>
      <c r="CC28" s="53">
        <v>1722</v>
      </c>
      <c r="CD28" s="61">
        <v>1</v>
      </c>
      <c r="CE28" s="61">
        <v>1141</v>
      </c>
      <c r="CF28" s="61" t="s">
        <v>1023</v>
      </c>
      <c r="CG28" s="52">
        <v>160</v>
      </c>
      <c r="CH28" s="52">
        <v>253</v>
      </c>
      <c r="CI28" s="72">
        <v>894.2</v>
      </c>
      <c r="CJ28" s="74"/>
      <c r="CK28" s="61">
        <v>0</v>
      </c>
      <c r="CL28" s="61">
        <v>0</v>
      </c>
      <c r="CM28" s="75">
        <v>0</v>
      </c>
      <c r="CN28" s="39"/>
      <c r="CO28" s="39"/>
      <c r="CP28" s="61"/>
      <c r="CQ28" s="61"/>
      <c r="CR28" s="39">
        <v>0</v>
      </c>
      <c r="CS28" s="61"/>
      <c r="CT28" s="61"/>
      <c r="CU28" s="61"/>
      <c r="CV28" s="61"/>
      <c r="CW28" s="61"/>
      <c r="CX28" s="61"/>
      <c r="CY28" s="61"/>
      <c r="CZ28" s="52">
        <v>1</v>
      </c>
      <c r="DA28" s="52">
        <v>1</v>
      </c>
      <c r="DB28" s="52">
        <v>162</v>
      </c>
      <c r="DC28" s="52">
        <v>400</v>
      </c>
      <c r="DD28" s="52">
        <v>48</v>
      </c>
      <c r="DE28" s="61">
        <v>2032</v>
      </c>
      <c r="DF28" s="61">
        <v>0</v>
      </c>
      <c r="DG28" s="39">
        <v>0</v>
      </c>
      <c r="DH28" s="52">
        <v>4</v>
      </c>
      <c r="DI28" s="52">
        <v>248</v>
      </c>
      <c r="DJ28" s="61"/>
      <c r="DK28" s="39">
        <v>85</v>
      </c>
      <c r="DL28" s="61">
        <v>935</v>
      </c>
      <c r="DM28" s="39">
        <v>80</v>
      </c>
      <c r="DN28" s="61"/>
      <c r="DO28" s="61">
        <v>967</v>
      </c>
      <c r="DP28" s="61"/>
      <c r="DQ28" s="39">
        <v>648</v>
      </c>
      <c r="DR28" s="39">
        <v>594</v>
      </c>
      <c r="DS28" s="39">
        <v>87</v>
      </c>
      <c r="DT28" s="61">
        <v>16</v>
      </c>
      <c r="DU28" s="52">
        <v>16</v>
      </c>
      <c r="DV28" s="52">
        <v>16</v>
      </c>
      <c r="DW28" s="39">
        <v>0</v>
      </c>
      <c r="DX28" s="39" t="str">
        <f t="shared" si="0"/>
        <v>наружные</v>
      </c>
      <c r="DY28" s="52"/>
      <c r="DZ28" s="61"/>
      <c r="EA28" s="61"/>
      <c r="EB28" s="61"/>
      <c r="EC28" s="61"/>
      <c r="ED28" s="61"/>
      <c r="EE28" s="52">
        <v>32</v>
      </c>
      <c r="EF28" s="52">
        <v>29.44</v>
      </c>
      <c r="EG28" s="52">
        <v>8</v>
      </c>
      <c r="EH28" s="52">
        <f t="shared" si="3"/>
        <v>38.4</v>
      </c>
      <c r="EI28" s="52">
        <v>7.68</v>
      </c>
      <c r="EJ28" s="52"/>
      <c r="EK28" s="52">
        <v>11.16</v>
      </c>
      <c r="EL28" s="52">
        <v>4.8</v>
      </c>
      <c r="EM28" s="52">
        <v>17.600000000000001</v>
      </c>
      <c r="EN28" s="52">
        <v>9.1</v>
      </c>
      <c r="EO28" s="52">
        <v>0</v>
      </c>
      <c r="EP28" s="52">
        <v>0</v>
      </c>
      <c r="EQ28" s="52">
        <v>188</v>
      </c>
      <c r="ER28" s="52">
        <f t="shared" si="1"/>
        <v>0</v>
      </c>
      <c r="ES28" s="187" t="s">
        <v>1019</v>
      </c>
      <c r="ET28" s="187">
        <v>0</v>
      </c>
      <c r="EU28" s="52">
        <v>0</v>
      </c>
      <c r="EV28" s="52">
        <v>1</v>
      </c>
      <c r="EW28" s="52">
        <v>0</v>
      </c>
      <c r="EX28" s="52">
        <v>0</v>
      </c>
      <c r="EY28" s="52">
        <v>0</v>
      </c>
      <c r="EZ28" s="52"/>
      <c r="FA28" s="52"/>
      <c r="FB28" s="52"/>
      <c r="FC28" s="52"/>
      <c r="FD28" s="52"/>
      <c r="FE28" s="52"/>
      <c r="FF28" s="52"/>
      <c r="FG28" s="52"/>
      <c r="FH28" s="39">
        <v>0</v>
      </c>
      <c r="FI28" s="72">
        <v>5</v>
      </c>
    </row>
    <row r="29" spans="1:165" x14ac:dyDescent="0.25">
      <c r="A29" s="56">
        <v>4155</v>
      </c>
      <c r="B29" s="36" t="str">
        <f t="shared" si="2"/>
        <v>Арх. Власова ул. д. 25 к. 1</v>
      </c>
      <c r="C29" s="57" t="s">
        <v>1011</v>
      </c>
      <c r="D29" s="58">
        <v>25</v>
      </c>
      <c r="E29" s="59">
        <v>1</v>
      </c>
      <c r="F29" s="39" t="s">
        <v>1012</v>
      </c>
      <c r="G29" s="60"/>
      <c r="H29" s="39"/>
      <c r="I29" s="62" t="s">
        <v>218</v>
      </c>
      <c r="J29" s="62"/>
      <c r="K29" s="62" t="s">
        <v>218</v>
      </c>
      <c r="L29" s="39" t="s">
        <v>1013</v>
      </c>
      <c r="M29" s="39" t="s">
        <v>1014</v>
      </c>
      <c r="N29" s="63">
        <v>1960</v>
      </c>
      <c r="O29" s="63">
        <v>1960</v>
      </c>
      <c r="P29" s="64" t="s">
        <v>1015</v>
      </c>
      <c r="Q29" s="61" t="s">
        <v>1016</v>
      </c>
      <c r="R29" s="63">
        <v>5</v>
      </c>
      <c r="S29" s="63">
        <v>5</v>
      </c>
      <c r="T29" s="65">
        <v>4</v>
      </c>
      <c r="U29" s="63"/>
      <c r="V29" s="63"/>
      <c r="W29" s="66">
        <v>84</v>
      </c>
      <c r="X29" s="67">
        <v>80</v>
      </c>
      <c r="Y29" s="61">
        <v>4</v>
      </c>
      <c r="Z29" s="39">
        <v>4</v>
      </c>
      <c r="AA29" s="61">
        <v>20</v>
      </c>
      <c r="AB29" s="61">
        <v>36</v>
      </c>
      <c r="AC29" s="42">
        <v>0</v>
      </c>
      <c r="AD29" s="61">
        <v>0</v>
      </c>
      <c r="AE29" s="61">
        <v>0</v>
      </c>
      <c r="AF29" s="61">
        <v>1</v>
      </c>
      <c r="AG29" s="68">
        <v>1</v>
      </c>
      <c r="AH29" s="69">
        <v>4060.2</v>
      </c>
      <c r="AI29" s="70">
        <v>3425.6</v>
      </c>
      <c r="AJ29" s="71">
        <v>634.6</v>
      </c>
      <c r="AK29" s="72">
        <v>2226.8000000000002</v>
      </c>
      <c r="AL29" s="61">
        <v>397</v>
      </c>
      <c r="AM29" s="73">
        <v>382</v>
      </c>
      <c r="AN29" s="73">
        <v>4</v>
      </c>
      <c r="AO29" s="61">
        <v>0</v>
      </c>
      <c r="AP29" s="64">
        <v>920.4</v>
      </c>
      <c r="AQ29" s="42">
        <v>152.47</v>
      </c>
      <c r="AR29" s="42">
        <v>233.53</v>
      </c>
      <c r="AS29" s="42">
        <v>0</v>
      </c>
      <c r="AT29" s="72" t="s">
        <v>1025</v>
      </c>
      <c r="AU29" s="72" t="s">
        <v>1018</v>
      </c>
      <c r="AV29" s="67">
        <v>80</v>
      </c>
      <c r="AW29" s="61"/>
      <c r="AX29" s="61"/>
      <c r="AY29" s="61"/>
      <c r="AZ29" s="61" t="s">
        <v>1019</v>
      </c>
      <c r="BA29" s="61" t="s">
        <v>218</v>
      </c>
      <c r="BB29" s="61" t="s">
        <v>218</v>
      </c>
      <c r="BC29" s="61" t="s">
        <v>218</v>
      </c>
      <c r="BD29" s="61" t="s">
        <v>218</v>
      </c>
      <c r="BE29" s="61" t="s">
        <v>218</v>
      </c>
      <c r="BF29" s="61" t="s">
        <v>218</v>
      </c>
      <c r="BG29" s="61" t="s">
        <v>218</v>
      </c>
      <c r="BH29" s="61" t="s">
        <v>218</v>
      </c>
      <c r="BI29" s="61" t="s">
        <v>218</v>
      </c>
      <c r="BJ29" s="61" t="s">
        <v>218</v>
      </c>
      <c r="BK29" s="61" t="s">
        <v>218</v>
      </c>
      <c r="BL29" s="61" t="s">
        <v>218</v>
      </c>
      <c r="BM29" s="61" t="s">
        <v>218</v>
      </c>
      <c r="BN29" s="61" t="s">
        <v>218</v>
      </c>
      <c r="BO29" s="61" t="s">
        <v>218</v>
      </c>
      <c r="BP29" s="61" t="s">
        <v>218</v>
      </c>
      <c r="BQ29" s="61" t="s">
        <v>1020</v>
      </c>
      <c r="BR29" s="61"/>
      <c r="BS29" s="59" t="s">
        <v>1021</v>
      </c>
      <c r="BT29" s="52">
        <v>7760</v>
      </c>
      <c r="BU29" s="61">
        <v>5</v>
      </c>
      <c r="BV29" s="61" t="s">
        <v>1027</v>
      </c>
      <c r="BW29" s="52">
        <v>985</v>
      </c>
      <c r="BX29" s="52">
        <v>394</v>
      </c>
      <c r="BY29" s="52">
        <v>985</v>
      </c>
      <c r="BZ29" s="52">
        <v>394</v>
      </c>
      <c r="CA29" s="61" t="s">
        <v>1022</v>
      </c>
      <c r="CB29" s="52">
        <v>1852</v>
      </c>
      <c r="CC29" s="53">
        <v>1722</v>
      </c>
      <c r="CD29" s="39">
        <v>1</v>
      </c>
      <c r="CE29" s="61">
        <v>1151</v>
      </c>
      <c r="CF29" s="61" t="s">
        <v>1023</v>
      </c>
      <c r="CG29" s="52">
        <v>160</v>
      </c>
      <c r="CH29" s="52">
        <v>253</v>
      </c>
      <c r="CI29" s="72">
        <v>920.4</v>
      </c>
      <c r="CJ29" s="74"/>
      <c r="CK29" s="61">
        <v>0</v>
      </c>
      <c r="CL29" s="61">
        <v>0</v>
      </c>
      <c r="CM29" s="75">
        <v>0</v>
      </c>
      <c r="CN29" s="39"/>
      <c r="CO29" s="39"/>
      <c r="CP29" s="61"/>
      <c r="CQ29" s="61"/>
      <c r="CR29" s="39">
        <v>0</v>
      </c>
      <c r="CS29" s="61"/>
      <c r="CT29" s="61"/>
      <c r="CU29" s="61"/>
      <c r="CV29" s="61"/>
      <c r="CW29" s="61"/>
      <c r="CX29" s="61"/>
      <c r="CY29" s="61"/>
      <c r="CZ29" s="52">
        <v>1</v>
      </c>
      <c r="DA29" s="52">
        <v>1</v>
      </c>
      <c r="DB29" s="52">
        <v>162</v>
      </c>
      <c r="DC29" s="52">
        <v>400</v>
      </c>
      <c r="DD29" s="52">
        <v>48</v>
      </c>
      <c r="DE29" s="61">
        <v>2032</v>
      </c>
      <c r="DF29" s="39">
        <v>0</v>
      </c>
      <c r="DG29" s="39">
        <v>0</v>
      </c>
      <c r="DH29" s="52">
        <v>4</v>
      </c>
      <c r="DI29" s="52">
        <v>248</v>
      </c>
      <c r="DJ29" s="61"/>
      <c r="DK29" s="39">
        <v>85</v>
      </c>
      <c r="DL29" s="61">
        <v>935</v>
      </c>
      <c r="DM29" s="39">
        <v>80</v>
      </c>
      <c r="DN29" s="61"/>
      <c r="DO29" s="61">
        <v>967</v>
      </c>
      <c r="DP29" s="61"/>
      <c r="DQ29" s="39">
        <v>648</v>
      </c>
      <c r="DR29" s="39">
        <v>594</v>
      </c>
      <c r="DS29" s="39">
        <v>87</v>
      </c>
      <c r="DT29" s="61">
        <v>16</v>
      </c>
      <c r="DU29" s="52">
        <v>16</v>
      </c>
      <c r="DV29" s="52">
        <v>16</v>
      </c>
      <c r="DW29" s="39">
        <v>0</v>
      </c>
      <c r="DX29" s="39" t="str">
        <f t="shared" si="0"/>
        <v>наружные</v>
      </c>
      <c r="DY29" s="52"/>
      <c r="DZ29" s="61"/>
      <c r="EA29" s="61"/>
      <c r="EB29" s="61"/>
      <c r="EC29" s="61"/>
      <c r="ED29" s="61"/>
      <c r="EE29" s="52">
        <v>32</v>
      </c>
      <c r="EF29" s="52">
        <v>29.44</v>
      </c>
      <c r="EG29" s="52">
        <v>8</v>
      </c>
      <c r="EH29" s="52">
        <f t="shared" si="3"/>
        <v>38.4</v>
      </c>
      <c r="EI29" s="52">
        <v>7.68</v>
      </c>
      <c r="EJ29" s="52"/>
      <c r="EK29" s="52">
        <v>11.16</v>
      </c>
      <c r="EL29" s="52">
        <v>4.8</v>
      </c>
      <c r="EM29" s="52">
        <v>17.600000000000001</v>
      </c>
      <c r="EN29" s="52">
        <v>9.1</v>
      </c>
      <c r="EO29" s="52">
        <v>0</v>
      </c>
      <c r="EP29" s="52">
        <v>0</v>
      </c>
      <c r="EQ29" s="52">
        <v>170</v>
      </c>
      <c r="ER29" s="52">
        <f t="shared" si="1"/>
        <v>0</v>
      </c>
      <c r="ES29" s="187" t="s">
        <v>1019</v>
      </c>
      <c r="ET29" s="187">
        <v>0</v>
      </c>
      <c r="EU29" s="52">
        <v>0</v>
      </c>
      <c r="EV29" s="52">
        <v>1</v>
      </c>
      <c r="EW29" s="52">
        <v>0</v>
      </c>
      <c r="EX29" s="52">
        <v>0</v>
      </c>
      <c r="EY29" s="52">
        <v>0</v>
      </c>
      <c r="EZ29" s="52"/>
      <c r="FA29" s="52"/>
      <c r="FB29" s="52"/>
      <c r="FC29" s="52"/>
      <c r="FD29" s="52"/>
      <c r="FE29" s="52"/>
      <c r="FF29" s="52"/>
      <c r="FG29" s="52"/>
      <c r="FH29" s="39">
        <v>0</v>
      </c>
      <c r="FI29" s="72">
        <v>5</v>
      </c>
    </row>
    <row r="30" spans="1:165" x14ac:dyDescent="0.25">
      <c r="A30" s="56">
        <v>4156</v>
      </c>
      <c r="B30" s="36" t="str">
        <f t="shared" si="2"/>
        <v>Арх. Власова ул. д. 27</v>
      </c>
      <c r="C30" s="57" t="s">
        <v>1011</v>
      </c>
      <c r="D30" s="58">
        <v>27</v>
      </c>
      <c r="E30" s="59"/>
      <c r="F30" s="39" t="s">
        <v>1012</v>
      </c>
      <c r="G30" s="60"/>
      <c r="H30" s="61"/>
      <c r="I30" s="62" t="s">
        <v>218</v>
      </c>
      <c r="J30" s="62"/>
      <c r="K30" s="62" t="s">
        <v>218</v>
      </c>
      <c r="L30" s="39" t="s">
        <v>1013</v>
      </c>
      <c r="M30" s="39" t="s">
        <v>1014</v>
      </c>
      <c r="N30" s="63">
        <v>1973</v>
      </c>
      <c r="O30" s="63">
        <v>1973</v>
      </c>
      <c r="P30" s="64" t="s">
        <v>1038</v>
      </c>
      <c r="Q30" s="61" t="s">
        <v>1016</v>
      </c>
      <c r="R30" s="63">
        <v>16</v>
      </c>
      <c r="S30" s="63">
        <v>16</v>
      </c>
      <c r="T30" s="65">
        <v>1</v>
      </c>
      <c r="U30" s="63">
        <v>1</v>
      </c>
      <c r="V30" s="63">
        <v>1</v>
      </c>
      <c r="W30" s="66">
        <v>66</v>
      </c>
      <c r="X30" s="67">
        <v>62</v>
      </c>
      <c r="Y30" s="61">
        <v>4</v>
      </c>
      <c r="Z30" s="39">
        <v>3</v>
      </c>
      <c r="AA30" s="61">
        <v>16</v>
      </c>
      <c r="AB30" s="61">
        <v>16</v>
      </c>
      <c r="AC30" s="42">
        <v>4</v>
      </c>
      <c r="AD30" s="61">
        <v>16</v>
      </c>
      <c r="AE30" s="61">
        <v>1</v>
      </c>
      <c r="AF30" s="61">
        <v>1</v>
      </c>
      <c r="AG30" s="68">
        <v>0</v>
      </c>
      <c r="AH30" s="69">
        <v>3462.7999999999997</v>
      </c>
      <c r="AI30" s="70">
        <v>3190.7</v>
      </c>
      <c r="AJ30" s="71">
        <v>272.10000000000002</v>
      </c>
      <c r="AK30" s="72">
        <v>1672.8</v>
      </c>
      <c r="AL30" s="61">
        <v>281</v>
      </c>
      <c r="AM30" s="73">
        <v>281</v>
      </c>
      <c r="AN30" s="73">
        <v>457</v>
      </c>
      <c r="AO30" s="61">
        <v>66</v>
      </c>
      <c r="AP30" s="64">
        <v>467.4</v>
      </c>
      <c r="AQ30" s="42">
        <v>97.110000000000014</v>
      </c>
      <c r="AR30" s="42">
        <v>640.89</v>
      </c>
      <c r="AS30" s="42">
        <v>18</v>
      </c>
      <c r="AT30" s="72" t="s">
        <v>1025</v>
      </c>
      <c r="AU30" s="72" t="s">
        <v>1018</v>
      </c>
      <c r="AV30" s="67">
        <v>62</v>
      </c>
      <c r="AW30" s="61"/>
      <c r="AX30" s="61"/>
      <c r="AY30" s="61"/>
      <c r="AZ30" s="61" t="s">
        <v>1019</v>
      </c>
      <c r="BA30" s="61" t="s">
        <v>218</v>
      </c>
      <c r="BB30" s="61" t="s">
        <v>218</v>
      </c>
      <c r="BC30" s="61" t="s">
        <v>218</v>
      </c>
      <c r="BD30" s="61" t="s">
        <v>218</v>
      </c>
      <c r="BE30" s="61" t="s">
        <v>218</v>
      </c>
      <c r="BF30" s="61" t="s">
        <v>218</v>
      </c>
      <c r="BG30" s="61" t="s">
        <v>218</v>
      </c>
      <c r="BH30" s="61" t="s">
        <v>218</v>
      </c>
      <c r="BI30" s="61" t="s">
        <v>218</v>
      </c>
      <c r="BJ30" s="61" t="s">
        <v>218</v>
      </c>
      <c r="BK30" s="61" t="s">
        <v>218</v>
      </c>
      <c r="BL30" s="61" t="s">
        <v>218</v>
      </c>
      <c r="BM30" s="61" t="s">
        <v>218</v>
      </c>
      <c r="BN30" s="61" t="s">
        <v>218</v>
      </c>
      <c r="BO30" s="61" t="s">
        <v>218</v>
      </c>
      <c r="BP30" s="61" t="s">
        <v>218</v>
      </c>
      <c r="BQ30" s="61" t="s">
        <v>1020</v>
      </c>
      <c r="BR30" s="61"/>
      <c r="BS30" s="59" t="s">
        <v>1021</v>
      </c>
      <c r="BT30" s="52">
        <v>7558.8</v>
      </c>
      <c r="BU30" s="61">
        <v>1</v>
      </c>
      <c r="BV30" s="61" t="s">
        <v>1027</v>
      </c>
      <c r="BW30" s="52">
        <v>1955.7</v>
      </c>
      <c r="BX30" s="52">
        <v>738</v>
      </c>
      <c r="BY30" s="52">
        <v>1955.7</v>
      </c>
      <c r="BZ30" s="52">
        <v>738</v>
      </c>
      <c r="CA30" s="61" t="s">
        <v>1022</v>
      </c>
      <c r="CB30" s="52">
        <v>5325</v>
      </c>
      <c r="CC30" s="53">
        <v>1952.9</v>
      </c>
      <c r="CD30" s="61">
        <v>1</v>
      </c>
      <c r="CE30" s="61">
        <v>444</v>
      </c>
      <c r="CF30" s="61" t="s">
        <v>1023</v>
      </c>
      <c r="CG30" s="52">
        <v>65.3</v>
      </c>
      <c r="CH30" s="52">
        <v>103.3</v>
      </c>
      <c r="CI30" s="72">
        <v>467.4</v>
      </c>
      <c r="CJ30" s="74" t="s">
        <v>1032</v>
      </c>
      <c r="CK30" s="61">
        <v>1</v>
      </c>
      <c r="CL30" s="61">
        <v>42.08</v>
      </c>
      <c r="CM30" s="75">
        <v>15</v>
      </c>
      <c r="CN30" s="39"/>
      <c r="CO30" s="39"/>
      <c r="CP30" s="61"/>
      <c r="CQ30" s="61"/>
      <c r="CR30" s="39">
        <v>4.0999999999999996</v>
      </c>
      <c r="CS30" s="61"/>
      <c r="CT30" s="61"/>
      <c r="CU30" s="61"/>
      <c r="CV30" s="61"/>
      <c r="CW30" s="61"/>
      <c r="CX30" s="61"/>
      <c r="CY30" s="61"/>
      <c r="CZ30" s="52">
        <v>1</v>
      </c>
      <c r="DA30" s="52">
        <v>1</v>
      </c>
      <c r="DB30" s="39">
        <v>0</v>
      </c>
      <c r="DC30" s="52">
        <v>1095.5899999999999</v>
      </c>
      <c r="DD30" s="52">
        <v>46</v>
      </c>
      <c r="DE30" s="61">
        <v>0</v>
      </c>
      <c r="DF30" s="61">
        <v>0</v>
      </c>
      <c r="DG30" s="52">
        <v>1</v>
      </c>
      <c r="DH30" s="52">
        <v>1</v>
      </c>
      <c r="DI30" s="52">
        <v>448</v>
      </c>
      <c r="DJ30" s="61"/>
      <c r="DK30" s="39">
        <v>0</v>
      </c>
      <c r="DL30" s="61">
        <v>760.42</v>
      </c>
      <c r="DM30" s="39">
        <v>62</v>
      </c>
      <c r="DN30" s="61"/>
      <c r="DO30" s="61">
        <v>760.42</v>
      </c>
      <c r="DP30" s="61"/>
      <c r="DQ30" s="39">
        <v>706</v>
      </c>
      <c r="DR30" s="39">
        <v>627.04</v>
      </c>
      <c r="DS30" s="39">
        <v>113</v>
      </c>
      <c r="DT30" s="61">
        <v>4</v>
      </c>
      <c r="DU30" s="52">
        <v>105</v>
      </c>
      <c r="DV30" s="52">
        <v>16</v>
      </c>
      <c r="DW30" s="52">
        <v>1</v>
      </c>
      <c r="DX30" s="39" t="str">
        <f t="shared" si="0"/>
        <v>внутренние</v>
      </c>
      <c r="DY30" s="52"/>
      <c r="DZ30" s="61"/>
      <c r="EA30" s="61"/>
      <c r="EB30" s="61"/>
      <c r="EC30" s="61"/>
      <c r="ED30" s="61"/>
      <c r="EE30" s="52">
        <v>16</v>
      </c>
      <c r="EF30" s="52">
        <v>23.2</v>
      </c>
      <c r="EG30" s="52">
        <v>66</v>
      </c>
      <c r="EH30" s="52">
        <f t="shared" si="3"/>
        <v>316.8</v>
      </c>
      <c r="EI30" s="52">
        <v>6.72</v>
      </c>
      <c r="EJ30" s="52"/>
      <c r="EK30" s="52">
        <v>2.79</v>
      </c>
      <c r="EL30" s="52">
        <v>3.84</v>
      </c>
      <c r="EM30" s="52">
        <v>14.08</v>
      </c>
      <c r="EN30" s="52">
        <v>7.15</v>
      </c>
      <c r="EO30" s="52">
        <v>10.8</v>
      </c>
      <c r="EP30" s="52">
        <v>3.5</v>
      </c>
      <c r="EQ30" s="52">
        <v>107</v>
      </c>
      <c r="ER30" s="52">
        <f t="shared" si="1"/>
        <v>0.42</v>
      </c>
      <c r="ES30" s="187" t="s">
        <v>1140</v>
      </c>
      <c r="ET30" s="187" t="s">
        <v>1139</v>
      </c>
      <c r="EU30" s="52">
        <v>0</v>
      </c>
      <c r="EV30" s="52">
        <v>0</v>
      </c>
      <c r="EW30" s="52">
        <v>0</v>
      </c>
      <c r="EX30" s="52">
        <v>0</v>
      </c>
      <c r="EY30" s="52">
        <v>0</v>
      </c>
      <c r="EZ30" s="52"/>
      <c r="FA30" s="52"/>
      <c r="FB30" s="52"/>
      <c r="FC30" s="52"/>
      <c r="FD30" s="52"/>
      <c r="FE30" s="52"/>
      <c r="FF30" s="52"/>
      <c r="FG30" s="52"/>
      <c r="FH30" s="39">
        <v>0</v>
      </c>
      <c r="FI30" s="72">
        <v>2</v>
      </c>
    </row>
    <row r="31" spans="1:165" x14ac:dyDescent="0.25">
      <c r="A31" s="56">
        <v>5226</v>
      </c>
      <c r="B31" s="36" t="str">
        <f t="shared" si="2"/>
        <v>Гарибальди ул. д. 17 к. 1</v>
      </c>
      <c r="C31" s="57" t="s">
        <v>1039</v>
      </c>
      <c r="D31" s="58">
        <v>17</v>
      </c>
      <c r="E31" s="59">
        <v>1</v>
      </c>
      <c r="F31" s="39" t="s">
        <v>1012</v>
      </c>
      <c r="G31" s="60"/>
      <c r="H31" s="39"/>
      <c r="I31" s="62" t="s">
        <v>218</v>
      </c>
      <c r="J31" s="62"/>
      <c r="K31" s="62" t="s">
        <v>218</v>
      </c>
      <c r="L31" s="39" t="s">
        <v>1013</v>
      </c>
      <c r="M31" s="39" t="s">
        <v>1014</v>
      </c>
      <c r="N31" s="63">
        <v>1960</v>
      </c>
      <c r="O31" s="63">
        <v>1960</v>
      </c>
      <c r="P31" s="64" t="s">
        <v>1015</v>
      </c>
      <c r="Q31" s="61" t="s">
        <v>1016</v>
      </c>
      <c r="R31" s="63">
        <v>5</v>
      </c>
      <c r="S31" s="63">
        <v>5</v>
      </c>
      <c r="T31" s="65">
        <v>3</v>
      </c>
      <c r="U31" s="63"/>
      <c r="V31" s="63"/>
      <c r="W31" s="66">
        <v>60</v>
      </c>
      <c r="X31" s="67">
        <v>60</v>
      </c>
      <c r="Y31" s="61">
        <v>0</v>
      </c>
      <c r="Z31" s="39">
        <v>0</v>
      </c>
      <c r="AA31" s="61">
        <v>15</v>
      </c>
      <c r="AB31" s="61">
        <v>15</v>
      </c>
      <c r="AC31" s="42">
        <v>0</v>
      </c>
      <c r="AD31" s="61">
        <v>0</v>
      </c>
      <c r="AE31" s="61">
        <v>0</v>
      </c>
      <c r="AF31" s="61">
        <v>1</v>
      </c>
      <c r="AG31" s="68">
        <v>1</v>
      </c>
      <c r="AH31" s="69">
        <v>2511.1</v>
      </c>
      <c r="AI31" s="70">
        <v>2511.1</v>
      </c>
      <c r="AJ31" s="71">
        <v>0</v>
      </c>
      <c r="AK31" s="72">
        <v>1696.8</v>
      </c>
      <c r="AL31" s="61">
        <v>84.6</v>
      </c>
      <c r="AM31" s="73">
        <v>331</v>
      </c>
      <c r="AN31" s="73">
        <v>5</v>
      </c>
      <c r="AO31" s="61">
        <v>0</v>
      </c>
      <c r="AP31" s="64">
        <v>680.4</v>
      </c>
      <c r="AQ31" s="42">
        <v>133.79</v>
      </c>
      <c r="AR31" s="42">
        <v>197.21</v>
      </c>
      <c r="AS31" s="42">
        <v>0</v>
      </c>
      <c r="AT31" s="72" t="s">
        <v>1025</v>
      </c>
      <c r="AU31" s="72" t="s">
        <v>1037</v>
      </c>
      <c r="AV31" s="67">
        <v>60</v>
      </c>
      <c r="AW31" s="61"/>
      <c r="AX31" s="61"/>
      <c r="AY31" s="61"/>
      <c r="AZ31" s="61" t="s">
        <v>1019</v>
      </c>
      <c r="BA31" s="61" t="s">
        <v>218</v>
      </c>
      <c r="BB31" s="61" t="s">
        <v>218</v>
      </c>
      <c r="BC31" s="61" t="s">
        <v>218</v>
      </c>
      <c r="BD31" s="61" t="s">
        <v>218</v>
      </c>
      <c r="BE31" s="61" t="s">
        <v>218</v>
      </c>
      <c r="BF31" s="61" t="s">
        <v>218</v>
      </c>
      <c r="BG31" s="61" t="s">
        <v>218</v>
      </c>
      <c r="BH31" s="61" t="s">
        <v>218</v>
      </c>
      <c r="BI31" s="61" t="s">
        <v>218</v>
      </c>
      <c r="BJ31" s="61" t="s">
        <v>218</v>
      </c>
      <c r="BK31" s="61" t="s">
        <v>218</v>
      </c>
      <c r="BL31" s="61" t="s">
        <v>218</v>
      </c>
      <c r="BM31" s="61" t="s">
        <v>218</v>
      </c>
      <c r="BN31" s="61" t="s">
        <v>218</v>
      </c>
      <c r="BO31" s="61" t="s">
        <v>218</v>
      </c>
      <c r="BP31" s="61" t="s">
        <v>218</v>
      </c>
      <c r="BQ31" s="61" t="s">
        <v>1020</v>
      </c>
      <c r="BR31" s="61"/>
      <c r="BS31" s="59" t="s">
        <v>1021</v>
      </c>
      <c r="BT31" s="52">
        <v>4320</v>
      </c>
      <c r="BU31" s="61">
        <v>4</v>
      </c>
      <c r="BV31" s="61" t="s">
        <v>1027</v>
      </c>
      <c r="BW31" s="52">
        <v>1827.5</v>
      </c>
      <c r="BX31" s="52">
        <v>831</v>
      </c>
      <c r="BY31" s="52">
        <v>827.5</v>
      </c>
      <c r="BZ31" s="52">
        <v>331</v>
      </c>
      <c r="CA31" s="61" t="s">
        <v>1022</v>
      </c>
      <c r="CB31" s="52">
        <v>1458</v>
      </c>
      <c r="CC31" s="53">
        <v>1354.8</v>
      </c>
      <c r="CD31" s="39">
        <v>1</v>
      </c>
      <c r="CE31" s="61">
        <v>851</v>
      </c>
      <c r="CF31" s="61" t="s">
        <v>1023</v>
      </c>
      <c r="CG31" s="52">
        <v>125.1</v>
      </c>
      <c r="CH31" s="52">
        <v>197.9</v>
      </c>
      <c r="CI31" s="72">
        <v>680.4</v>
      </c>
      <c r="CJ31" s="74"/>
      <c r="CK31" s="61">
        <v>0</v>
      </c>
      <c r="CL31" s="61">
        <v>0</v>
      </c>
      <c r="CM31" s="75">
        <v>0</v>
      </c>
      <c r="CN31" s="39"/>
      <c r="CO31" s="39"/>
      <c r="CP31" s="61"/>
      <c r="CQ31" s="61"/>
      <c r="CR31" s="39">
        <v>0</v>
      </c>
      <c r="CS31" s="61"/>
      <c r="CT31" s="61"/>
      <c r="CU31" s="61"/>
      <c r="CV31" s="61"/>
      <c r="CW31" s="61"/>
      <c r="CX31" s="61"/>
      <c r="CY31" s="61"/>
      <c r="CZ31" s="52">
        <v>1</v>
      </c>
      <c r="DA31" s="52">
        <v>1</v>
      </c>
      <c r="DB31" s="52">
        <v>180</v>
      </c>
      <c r="DC31" s="52">
        <v>1300</v>
      </c>
      <c r="DD31" s="52">
        <v>33</v>
      </c>
      <c r="DE31" s="61">
        <v>1317.5</v>
      </c>
      <c r="DF31" s="39">
        <v>0</v>
      </c>
      <c r="DG31" s="39">
        <v>0</v>
      </c>
      <c r="DH31" s="52">
        <v>3</v>
      </c>
      <c r="DI31" s="52">
        <v>187</v>
      </c>
      <c r="DJ31" s="61"/>
      <c r="DK31" s="39">
        <v>39</v>
      </c>
      <c r="DL31" s="61">
        <v>724.5</v>
      </c>
      <c r="DM31" s="39">
        <v>60</v>
      </c>
      <c r="DN31" s="61"/>
      <c r="DO31" s="61">
        <v>474.21999999999997</v>
      </c>
      <c r="DP31" s="61"/>
      <c r="DQ31" s="39">
        <v>666</v>
      </c>
      <c r="DR31" s="39">
        <v>484</v>
      </c>
      <c r="DS31" s="39">
        <v>87</v>
      </c>
      <c r="DT31" s="61">
        <v>12</v>
      </c>
      <c r="DU31" s="52">
        <v>12</v>
      </c>
      <c r="DV31" s="52">
        <v>15</v>
      </c>
      <c r="DW31" s="39">
        <v>0</v>
      </c>
      <c r="DX31" s="39" t="str">
        <f t="shared" si="0"/>
        <v>наружные</v>
      </c>
      <c r="DY31" s="52"/>
      <c r="DZ31" s="61"/>
      <c r="EA31" s="61"/>
      <c r="EB31" s="61"/>
      <c r="EC31" s="61"/>
      <c r="ED31" s="61"/>
      <c r="EE31" s="52">
        <v>12</v>
      </c>
      <c r="EF31" s="52">
        <v>22.1</v>
      </c>
      <c r="EG31" s="52">
        <v>6</v>
      </c>
      <c r="EH31" s="52">
        <f t="shared" si="3"/>
        <v>28.799999999999997</v>
      </c>
      <c r="EI31" s="52">
        <v>5.76</v>
      </c>
      <c r="EJ31" s="52"/>
      <c r="EK31" s="52">
        <v>8.370000000000001</v>
      </c>
      <c r="EL31" s="52">
        <v>3.5999999999999996</v>
      </c>
      <c r="EM31" s="52">
        <v>13.200000000000001</v>
      </c>
      <c r="EN31" s="52">
        <v>6.5</v>
      </c>
      <c r="EO31" s="52">
        <v>0</v>
      </c>
      <c r="EP31" s="52">
        <v>0</v>
      </c>
      <c r="EQ31" s="52">
        <v>160</v>
      </c>
      <c r="ER31" s="52">
        <f t="shared" si="1"/>
        <v>0</v>
      </c>
      <c r="ES31" s="187" t="s">
        <v>1019</v>
      </c>
      <c r="ET31" s="187">
        <v>0</v>
      </c>
      <c r="EU31" s="52">
        <v>0</v>
      </c>
      <c r="EV31" s="52">
        <v>1</v>
      </c>
      <c r="EW31" s="52">
        <v>0</v>
      </c>
      <c r="EX31" s="52">
        <v>0</v>
      </c>
      <c r="EY31" s="52">
        <v>0</v>
      </c>
      <c r="EZ31" s="52"/>
      <c r="FA31" s="52"/>
      <c r="FB31" s="52"/>
      <c r="FC31" s="52"/>
      <c r="FD31" s="52"/>
      <c r="FE31" s="52"/>
      <c r="FF31" s="52"/>
      <c r="FG31" s="52"/>
      <c r="FH31" s="39">
        <v>0</v>
      </c>
      <c r="FI31" s="72">
        <v>4</v>
      </c>
    </row>
    <row r="32" spans="1:165" x14ac:dyDescent="0.25">
      <c r="A32" s="56">
        <v>5227</v>
      </c>
      <c r="B32" s="36" t="str">
        <f t="shared" si="2"/>
        <v>Гарибальди ул. д. 17 к. 2</v>
      </c>
      <c r="C32" s="57" t="s">
        <v>1039</v>
      </c>
      <c r="D32" s="58">
        <v>17</v>
      </c>
      <c r="E32" s="59">
        <v>2</v>
      </c>
      <c r="F32" s="39" t="s">
        <v>1012</v>
      </c>
      <c r="G32" s="60"/>
      <c r="H32" s="61"/>
      <c r="I32" s="62" t="s">
        <v>218</v>
      </c>
      <c r="J32" s="62"/>
      <c r="K32" s="62" t="s">
        <v>218</v>
      </c>
      <c r="L32" s="39" t="s">
        <v>1013</v>
      </c>
      <c r="M32" s="39" t="s">
        <v>1014</v>
      </c>
      <c r="N32" s="63">
        <v>1960</v>
      </c>
      <c r="O32" s="63">
        <v>1960</v>
      </c>
      <c r="P32" s="64" t="s">
        <v>1015</v>
      </c>
      <c r="Q32" s="61" t="s">
        <v>1016</v>
      </c>
      <c r="R32" s="63">
        <v>5</v>
      </c>
      <c r="S32" s="63">
        <v>5</v>
      </c>
      <c r="T32" s="65">
        <v>4</v>
      </c>
      <c r="U32" s="63"/>
      <c r="V32" s="63"/>
      <c r="W32" s="66">
        <v>84</v>
      </c>
      <c r="X32" s="67">
        <v>80</v>
      </c>
      <c r="Y32" s="61">
        <v>4</v>
      </c>
      <c r="Z32" s="39">
        <v>1</v>
      </c>
      <c r="AA32" s="61">
        <v>20</v>
      </c>
      <c r="AB32" s="61">
        <v>36</v>
      </c>
      <c r="AC32" s="42">
        <v>0</v>
      </c>
      <c r="AD32" s="61">
        <v>0</v>
      </c>
      <c r="AE32" s="61">
        <v>0</v>
      </c>
      <c r="AF32" s="61">
        <v>1</v>
      </c>
      <c r="AG32" s="68">
        <v>1</v>
      </c>
      <c r="AH32" s="69">
        <v>4112.5</v>
      </c>
      <c r="AI32" s="70">
        <v>3414.9</v>
      </c>
      <c r="AJ32" s="71">
        <v>697.6</v>
      </c>
      <c r="AK32" s="72">
        <v>2262.4</v>
      </c>
      <c r="AL32" s="61">
        <v>397</v>
      </c>
      <c r="AM32" s="73">
        <v>397</v>
      </c>
      <c r="AN32" s="73">
        <v>5</v>
      </c>
      <c r="AO32" s="61">
        <v>0</v>
      </c>
      <c r="AP32" s="64">
        <v>930.2</v>
      </c>
      <c r="AQ32" s="42">
        <v>159.76000000000002</v>
      </c>
      <c r="AR32" s="42">
        <v>237.23999999999998</v>
      </c>
      <c r="AS32" s="42">
        <v>0</v>
      </c>
      <c r="AT32" s="72" t="s">
        <v>1025</v>
      </c>
      <c r="AU32" s="72" t="s">
        <v>1018</v>
      </c>
      <c r="AV32" s="67">
        <v>80</v>
      </c>
      <c r="AW32" s="61"/>
      <c r="AX32" s="61"/>
      <c r="AY32" s="61"/>
      <c r="AZ32" s="61" t="s">
        <v>1019</v>
      </c>
      <c r="BA32" s="61" t="s">
        <v>218</v>
      </c>
      <c r="BB32" s="61" t="s">
        <v>218</v>
      </c>
      <c r="BC32" s="61" t="s">
        <v>218</v>
      </c>
      <c r="BD32" s="61" t="s">
        <v>218</v>
      </c>
      <c r="BE32" s="61" t="s">
        <v>218</v>
      </c>
      <c r="BF32" s="61" t="s">
        <v>218</v>
      </c>
      <c r="BG32" s="61" t="s">
        <v>218</v>
      </c>
      <c r="BH32" s="61" t="s">
        <v>218</v>
      </c>
      <c r="BI32" s="61" t="s">
        <v>218</v>
      </c>
      <c r="BJ32" s="61" t="s">
        <v>218</v>
      </c>
      <c r="BK32" s="61" t="s">
        <v>218</v>
      </c>
      <c r="BL32" s="61" t="s">
        <v>218</v>
      </c>
      <c r="BM32" s="61" t="s">
        <v>218</v>
      </c>
      <c r="BN32" s="61" t="s">
        <v>218</v>
      </c>
      <c r="BO32" s="61" t="s">
        <v>218</v>
      </c>
      <c r="BP32" s="61" t="s">
        <v>218</v>
      </c>
      <c r="BQ32" s="61" t="s">
        <v>1020</v>
      </c>
      <c r="BR32" s="61"/>
      <c r="BS32" s="59" t="s">
        <v>1021</v>
      </c>
      <c r="BT32" s="52">
        <v>7760</v>
      </c>
      <c r="BU32" s="61">
        <v>5</v>
      </c>
      <c r="BV32" s="61" t="s">
        <v>1027</v>
      </c>
      <c r="BW32" s="52">
        <v>985</v>
      </c>
      <c r="BX32" s="52">
        <v>394</v>
      </c>
      <c r="BY32" s="52">
        <v>985</v>
      </c>
      <c r="BZ32" s="52">
        <v>394</v>
      </c>
      <c r="CA32" s="61" t="s">
        <v>1022</v>
      </c>
      <c r="CB32" s="52">
        <v>1852</v>
      </c>
      <c r="CC32" s="53">
        <v>1722</v>
      </c>
      <c r="CD32" s="61">
        <v>1</v>
      </c>
      <c r="CE32" s="61">
        <v>1188</v>
      </c>
      <c r="CF32" s="61" t="s">
        <v>1023</v>
      </c>
      <c r="CG32" s="52">
        <v>160</v>
      </c>
      <c r="CH32" s="52">
        <v>253</v>
      </c>
      <c r="CI32" s="72">
        <v>930.2</v>
      </c>
      <c r="CJ32" s="74"/>
      <c r="CK32" s="61">
        <v>0</v>
      </c>
      <c r="CL32" s="61">
        <v>0</v>
      </c>
      <c r="CM32" s="75">
        <v>0</v>
      </c>
      <c r="CN32" s="39"/>
      <c r="CO32" s="39"/>
      <c r="CP32" s="61"/>
      <c r="CQ32" s="61"/>
      <c r="CR32" s="39">
        <v>0</v>
      </c>
      <c r="CS32" s="61"/>
      <c r="CT32" s="61"/>
      <c r="CU32" s="61"/>
      <c r="CV32" s="61"/>
      <c r="CW32" s="61"/>
      <c r="CX32" s="61"/>
      <c r="CY32" s="61"/>
      <c r="CZ32" s="52">
        <v>1</v>
      </c>
      <c r="DA32" s="52">
        <v>1</v>
      </c>
      <c r="DB32" s="52">
        <v>162</v>
      </c>
      <c r="DC32" s="52">
        <v>400</v>
      </c>
      <c r="DD32" s="52">
        <v>48</v>
      </c>
      <c r="DE32" s="61">
        <v>2032</v>
      </c>
      <c r="DF32" s="61">
        <v>0</v>
      </c>
      <c r="DG32" s="39">
        <v>0</v>
      </c>
      <c r="DH32" s="52">
        <v>4</v>
      </c>
      <c r="DI32" s="52">
        <v>248</v>
      </c>
      <c r="DJ32" s="61"/>
      <c r="DK32" s="39">
        <v>85</v>
      </c>
      <c r="DL32" s="61">
        <v>935</v>
      </c>
      <c r="DM32" s="39">
        <v>80</v>
      </c>
      <c r="DN32" s="61"/>
      <c r="DO32" s="61">
        <v>967</v>
      </c>
      <c r="DP32" s="61"/>
      <c r="DQ32" s="39">
        <v>648</v>
      </c>
      <c r="DR32" s="39">
        <v>594</v>
      </c>
      <c r="DS32" s="39">
        <v>87</v>
      </c>
      <c r="DT32" s="61">
        <v>16</v>
      </c>
      <c r="DU32" s="52">
        <v>16</v>
      </c>
      <c r="DV32" s="52">
        <v>16</v>
      </c>
      <c r="DW32" s="39">
        <v>0</v>
      </c>
      <c r="DX32" s="39" t="str">
        <f t="shared" si="0"/>
        <v>наружные</v>
      </c>
      <c r="DY32" s="52"/>
      <c r="DZ32" s="61"/>
      <c r="EA32" s="61"/>
      <c r="EB32" s="61"/>
      <c r="EC32" s="61"/>
      <c r="ED32" s="61"/>
      <c r="EE32" s="52">
        <v>32</v>
      </c>
      <c r="EF32" s="52">
        <v>29.44</v>
      </c>
      <c r="EG32" s="52">
        <v>8</v>
      </c>
      <c r="EH32" s="52">
        <f t="shared" si="3"/>
        <v>38.4</v>
      </c>
      <c r="EI32" s="52">
        <v>7.68</v>
      </c>
      <c r="EJ32" s="52"/>
      <c r="EK32" s="52">
        <v>11.16</v>
      </c>
      <c r="EL32" s="52">
        <v>4.8</v>
      </c>
      <c r="EM32" s="52">
        <v>17.600000000000001</v>
      </c>
      <c r="EN32" s="52">
        <v>9.1</v>
      </c>
      <c r="EO32" s="52">
        <v>0</v>
      </c>
      <c r="EP32" s="52">
        <v>0</v>
      </c>
      <c r="EQ32" s="52">
        <v>186</v>
      </c>
      <c r="ER32" s="52">
        <f t="shared" si="1"/>
        <v>0</v>
      </c>
      <c r="ES32" s="187" t="s">
        <v>1019</v>
      </c>
      <c r="ET32" s="187">
        <v>0</v>
      </c>
      <c r="EU32" s="52">
        <v>0</v>
      </c>
      <c r="EV32" s="52">
        <v>1</v>
      </c>
      <c r="EW32" s="52">
        <v>0</v>
      </c>
      <c r="EX32" s="52">
        <v>0</v>
      </c>
      <c r="EY32" s="52">
        <v>0</v>
      </c>
      <c r="EZ32" s="52"/>
      <c r="FA32" s="52"/>
      <c r="FB32" s="52"/>
      <c r="FC32" s="52"/>
      <c r="FD32" s="52"/>
      <c r="FE32" s="52"/>
      <c r="FF32" s="52"/>
      <c r="FG32" s="52"/>
      <c r="FH32" s="39">
        <v>0</v>
      </c>
      <c r="FI32" s="72">
        <v>5</v>
      </c>
    </row>
    <row r="33" spans="1:165" x14ac:dyDescent="0.25">
      <c r="A33" s="56">
        <v>5228</v>
      </c>
      <c r="B33" s="36" t="str">
        <f t="shared" si="2"/>
        <v>Гарибальди ул. д. 17 к. 3</v>
      </c>
      <c r="C33" s="57" t="s">
        <v>1039</v>
      </c>
      <c r="D33" s="58">
        <v>17</v>
      </c>
      <c r="E33" s="59">
        <v>3</v>
      </c>
      <c r="F33" s="39" t="s">
        <v>1012</v>
      </c>
      <c r="G33" s="60"/>
      <c r="H33" s="39"/>
      <c r="I33" s="62" t="s">
        <v>218</v>
      </c>
      <c r="J33" s="62"/>
      <c r="K33" s="62" t="s">
        <v>218</v>
      </c>
      <c r="L33" s="39" t="s">
        <v>1013</v>
      </c>
      <c r="M33" s="39" t="s">
        <v>1014</v>
      </c>
      <c r="N33" s="63">
        <v>1960</v>
      </c>
      <c r="O33" s="63">
        <v>1960</v>
      </c>
      <c r="P33" s="64" t="s">
        <v>1015</v>
      </c>
      <c r="Q33" s="61" t="s">
        <v>1016</v>
      </c>
      <c r="R33" s="63">
        <v>5</v>
      </c>
      <c r="S33" s="63">
        <v>5</v>
      </c>
      <c r="T33" s="65">
        <v>4</v>
      </c>
      <c r="U33" s="63"/>
      <c r="V33" s="63"/>
      <c r="W33" s="66">
        <v>80</v>
      </c>
      <c r="X33" s="67">
        <v>80</v>
      </c>
      <c r="Y33" s="61">
        <v>0</v>
      </c>
      <c r="Z33" s="39">
        <v>0</v>
      </c>
      <c r="AA33" s="61">
        <v>20</v>
      </c>
      <c r="AB33" s="61">
        <v>36</v>
      </c>
      <c r="AC33" s="42">
        <v>0</v>
      </c>
      <c r="AD33" s="61">
        <v>0</v>
      </c>
      <c r="AE33" s="61">
        <v>0</v>
      </c>
      <c r="AF33" s="61">
        <v>1</v>
      </c>
      <c r="AG33" s="68">
        <v>1</v>
      </c>
      <c r="AH33" s="69">
        <v>3430.9999999999995</v>
      </c>
      <c r="AI33" s="70">
        <v>3430.9999999999995</v>
      </c>
      <c r="AJ33" s="71">
        <v>0</v>
      </c>
      <c r="AK33" s="72">
        <v>2252.6</v>
      </c>
      <c r="AL33" s="61">
        <v>397</v>
      </c>
      <c r="AM33" s="73">
        <v>410</v>
      </c>
      <c r="AN33" s="73">
        <v>10</v>
      </c>
      <c r="AO33" s="61">
        <v>0</v>
      </c>
      <c r="AP33" s="64">
        <v>916.3</v>
      </c>
      <c r="AQ33" s="42">
        <v>167.84</v>
      </c>
      <c r="AR33" s="42">
        <v>242.16</v>
      </c>
      <c r="AS33" s="42">
        <v>0</v>
      </c>
      <c r="AT33" s="72" t="s">
        <v>1025</v>
      </c>
      <c r="AU33" s="72" t="s">
        <v>1018</v>
      </c>
      <c r="AV33" s="67">
        <v>80</v>
      </c>
      <c r="AW33" s="61"/>
      <c r="AX33" s="61"/>
      <c r="AY33" s="61"/>
      <c r="AZ33" s="61" t="s">
        <v>1019</v>
      </c>
      <c r="BA33" s="61" t="s">
        <v>218</v>
      </c>
      <c r="BB33" s="61" t="s">
        <v>218</v>
      </c>
      <c r="BC33" s="61" t="s">
        <v>218</v>
      </c>
      <c r="BD33" s="61" t="s">
        <v>218</v>
      </c>
      <c r="BE33" s="61" t="s">
        <v>218</v>
      </c>
      <c r="BF33" s="61" t="s">
        <v>218</v>
      </c>
      <c r="BG33" s="61" t="s">
        <v>218</v>
      </c>
      <c r="BH33" s="61" t="s">
        <v>218</v>
      </c>
      <c r="BI33" s="61" t="s">
        <v>218</v>
      </c>
      <c r="BJ33" s="61" t="s">
        <v>218</v>
      </c>
      <c r="BK33" s="61" t="s">
        <v>218</v>
      </c>
      <c r="BL33" s="61" t="s">
        <v>218</v>
      </c>
      <c r="BM33" s="61" t="s">
        <v>218</v>
      </c>
      <c r="BN33" s="61" t="s">
        <v>218</v>
      </c>
      <c r="BO33" s="61" t="s">
        <v>218</v>
      </c>
      <c r="BP33" s="61" t="s">
        <v>218</v>
      </c>
      <c r="BQ33" s="61" t="s">
        <v>1020</v>
      </c>
      <c r="BR33" s="61"/>
      <c r="BS33" s="59" t="s">
        <v>1021</v>
      </c>
      <c r="BT33" s="52">
        <v>7760</v>
      </c>
      <c r="BU33" s="61">
        <v>5</v>
      </c>
      <c r="BV33" s="61" t="s">
        <v>1027</v>
      </c>
      <c r="BW33" s="52">
        <v>985</v>
      </c>
      <c r="BX33" s="52">
        <v>394</v>
      </c>
      <c r="BY33" s="52">
        <v>985</v>
      </c>
      <c r="BZ33" s="52">
        <v>394</v>
      </c>
      <c r="CA33" s="61" t="s">
        <v>1022</v>
      </c>
      <c r="CB33" s="52">
        <v>1852</v>
      </c>
      <c r="CC33" s="53">
        <v>1722</v>
      </c>
      <c r="CD33" s="39">
        <v>1</v>
      </c>
      <c r="CE33" s="61">
        <v>1145</v>
      </c>
      <c r="CF33" s="61" t="s">
        <v>1023</v>
      </c>
      <c r="CG33" s="52">
        <v>160</v>
      </c>
      <c r="CH33" s="52">
        <v>253</v>
      </c>
      <c r="CI33" s="72">
        <v>916.3</v>
      </c>
      <c r="CJ33" s="74"/>
      <c r="CK33" s="61">
        <v>0</v>
      </c>
      <c r="CL33" s="61">
        <v>0</v>
      </c>
      <c r="CM33" s="75">
        <v>0</v>
      </c>
      <c r="CN33" s="39"/>
      <c r="CO33" s="39"/>
      <c r="CP33" s="61"/>
      <c r="CQ33" s="61"/>
      <c r="CR33" s="39">
        <v>0</v>
      </c>
      <c r="CS33" s="61"/>
      <c r="CT33" s="61"/>
      <c r="CU33" s="61"/>
      <c r="CV33" s="61"/>
      <c r="CW33" s="61"/>
      <c r="CX33" s="61"/>
      <c r="CY33" s="61"/>
      <c r="CZ33" s="52">
        <v>1</v>
      </c>
      <c r="DA33" s="52">
        <v>1</v>
      </c>
      <c r="DB33" s="52">
        <v>162</v>
      </c>
      <c r="DC33" s="52">
        <v>400</v>
      </c>
      <c r="DD33" s="52">
        <v>48</v>
      </c>
      <c r="DE33" s="61">
        <v>2032</v>
      </c>
      <c r="DF33" s="39">
        <v>0</v>
      </c>
      <c r="DG33" s="39">
        <v>0</v>
      </c>
      <c r="DH33" s="52">
        <v>4</v>
      </c>
      <c r="DI33" s="52">
        <v>248</v>
      </c>
      <c r="DJ33" s="61"/>
      <c r="DK33" s="39">
        <v>85</v>
      </c>
      <c r="DL33" s="61">
        <v>935</v>
      </c>
      <c r="DM33" s="39">
        <v>80</v>
      </c>
      <c r="DN33" s="61"/>
      <c r="DO33" s="61">
        <v>967</v>
      </c>
      <c r="DP33" s="61"/>
      <c r="DQ33" s="39">
        <v>648</v>
      </c>
      <c r="DR33" s="39">
        <v>594</v>
      </c>
      <c r="DS33" s="39">
        <v>87</v>
      </c>
      <c r="DT33" s="61">
        <v>16</v>
      </c>
      <c r="DU33" s="52">
        <v>16</v>
      </c>
      <c r="DV33" s="52">
        <v>16</v>
      </c>
      <c r="DW33" s="39">
        <v>0</v>
      </c>
      <c r="DX33" s="39" t="str">
        <f t="shared" si="0"/>
        <v>наружные</v>
      </c>
      <c r="DY33" s="52"/>
      <c r="DZ33" s="61"/>
      <c r="EA33" s="61"/>
      <c r="EB33" s="61"/>
      <c r="EC33" s="61"/>
      <c r="ED33" s="61"/>
      <c r="EE33" s="52">
        <v>32</v>
      </c>
      <c r="EF33" s="52">
        <v>29.44</v>
      </c>
      <c r="EG33" s="52">
        <v>8</v>
      </c>
      <c r="EH33" s="52">
        <f t="shared" si="3"/>
        <v>38.4</v>
      </c>
      <c r="EI33" s="52">
        <v>7.68</v>
      </c>
      <c r="EJ33" s="52"/>
      <c r="EK33" s="52">
        <v>11.16</v>
      </c>
      <c r="EL33" s="52">
        <v>4.8</v>
      </c>
      <c r="EM33" s="52">
        <v>17.600000000000001</v>
      </c>
      <c r="EN33" s="52">
        <v>9.1</v>
      </c>
      <c r="EO33" s="52">
        <v>0</v>
      </c>
      <c r="EP33" s="52">
        <v>0</v>
      </c>
      <c r="EQ33" s="52">
        <v>183</v>
      </c>
      <c r="ER33" s="52">
        <f t="shared" si="1"/>
        <v>0</v>
      </c>
      <c r="ES33" s="187" t="s">
        <v>1019</v>
      </c>
      <c r="ET33" s="187">
        <v>0</v>
      </c>
      <c r="EU33" s="52">
        <v>0</v>
      </c>
      <c r="EV33" s="52">
        <v>1</v>
      </c>
      <c r="EW33" s="52">
        <v>0</v>
      </c>
      <c r="EX33" s="52">
        <v>0</v>
      </c>
      <c r="EY33" s="52">
        <v>0</v>
      </c>
      <c r="EZ33" s="52"/>
      <c r="FA33" s="52"/>
      <c r="FB33" s="52"/>
      <c r="FC33" s="52"/>
      <c r="FD33" s="52"/>
      <c r="FE33" s="52"/>
      <c r="FF33" s="52"/>
      <c r="FG33" s="52"/>
      <c r="FH33" s="39">
        <v>0</v>
      </c>
      <c r="FI33" s="72">
        <v>5</v>
      </c>
    </row>
    <row r="34" spans="1:165" x14ac:dyDescent="0.25">
      <c r="A34" s="56">
        <v>5229</v>
      </c>
      <c r="B34" s="36" t="str">
        <f t="shared" si="2"/>
        <v>Гарибальди ул. д. 17 к. 4</v>
      </c>
      <c r="C34" s="57" t="s">
        <v>1039</v>
      </c>
      <c r="D34" s="58">
        <v>17</v>
      </c>
      <c r="E34" s="59">
        <v>4</v>
      </c>
      <c r="F34" s="39" t="s">
        <v>1012</v>
      </c>
      <c r="G34" s="60"/>
      <c r="H34" s="61"/>
      <c r="I34" s="62" t="s">
        <v>218</v>
      </c>
      <c r="J34" s="62"/>
      <c r="K34" s="62" t="s">
        <v>218</v>
      </c>
      <c r="L34" s="39" t="s">
        <v>1013</v>
      </c>
      <c r="M34" s="39" t="s">
        <v>1014</v>
      </c>
      <c r="N34" s="63">
        <v>1960</v>
      </c>
      <c r="O34" s="63">
        <v>1960</v>
      </c>
      <c r="P34" s="64" t="s">
        <v>1015</v>
      </c>
      <c r="Q34" s="61" t="s">
        <v>1016</v>
      </c>
      <c r="R34" s="63">
        <v>5</v>
      </c>
      <c r="S34" s="63">
        <v>5</v>
      </c>
      <c r="T34" s="65">
        <v>4</v>
      </c>
      <c r="U34" s="63"/>
      <c r="V34" s="63"/>
      <c r="W34" s="66">
        <v>86</v>
      </c>
      <c r="X34" s="67">
        <v>80</v>
      </c>
      <c r="Y34" s="61">
        <v>6</v>
      </c>
      <c r="Z34" s="39">
        <v>2</v>
      </c>
      <c r="AA34" s="61">
        <v>20</v>
      </c>
      <c r="AB34" s="61">
        <v>36</v>
      </c>
      <c r="AC34" s="42">
        <v>0</v>
      </c>
      <c r="AD34" s="61">
        <v>0</v>
      </c>
      <c r="AE34" s="61">
        <v>0</v>
      </c>
      <c r="AF34" s="61">
        <v>1</v>
      </c>
      <c r="AG34" s="68">
        <v>1</v>
      </c>
      <c r="AH34" s="69">
        <v>4115.5</v>
      </c>
      <c r="AI34" s="70">
        <v>3445.2</v>
      </c>
      <c r="AJ34" s="71">
        <v>670.3</v>
      </c>
      <c r="AK34" s="72">
        <v>2249.6</v>
      </c>
      <c r="AL34" s="61">
        <v>397</v>
      </c>
      <c r="AM34" s="73">
        <v>395</v>
      </c>
      <c r="AN34" s="73">
        <v>8</v>
      </c>
      <c r="AO34" s="61">
        <v>0</v>
      </c>
      <c r="AP34" s="64">
        <v>923.3</v>
      </c>
      <c r="AQ34" s="42">
        <v>161.21</v>
      </c>
      <c r="AR34" s="42">
        <v>233.79</v>
      </c>
      <c r="AS34" s="42">
        <v>0</v>
      </c>
      <c r="AT34" s="72" t="s">
        <v>1025</v>
      </c>
      <c r="AU34" s="72" t="s">
        <v>1018</v>
      </c>
      <c r="AV34" s="67">
        <v>80</v>
      </c>
      <c r="AW34" s="61"/>
      <c r="AX34" s="61"/>
      <c r="AY34" s="61"/>
      <c r="AZ34" s="61" t="s">
        <v>1019</v>
      </c>
      <c r="BA34" s="61" t="s">
        <v>218</v>
      </c>
      <c r="BB34" s="61" t="s">
        <v>218</v>
      </c>
      <c r="BC34" s="61" t="s">
        <v>218</v>
      </c>
      <c r="BD34" s="61" t="s">
        <v>218</v>
      </c>
      <c r="BE34" s="61" t="s">
        <v>218</v>
      </c>
      <c r="BF34" s="61" t="s">
        <v>218</v>
      </c>
      <c r="BG34" s="61" t="s">
        <v>218</v>
      </c>
      <c r="BH34" s="61" t="s">
        <v>218</v>
      </c>
      <c r="BI34" s="61" t="s">
        <v>218</v>
      </c>
      <c r="BJ34" s="61" t="s">
        <v>218</v>
      </c>
      <c r="BK34" s="61" t="s">
        <v>218</v>
      </c>
      <c r="BL34" s="61" t="s">
        <v>218</v>
      </c>
      <c r="BM34" s="61" t="s">
        <v>218</v>
      </c>
      <c r="BN34" s="61" t="s">
        <v>218</v>
      </c>
      <c r="BO34" s="61" t="s">
        <v>218</v>
      </c>
      <c r="BP34" s="61" t="s">
        <v>218</v>
      </c>
      <c r="BQ34" s="61" t="s">
        <v>1020</v>
      </c>
      <c r="BR34" s="61"/>
      <c r="BS34" s="59" t="s">
        <v>1021</v>
      </c>
      <c r="BT34" s="52">
        <v>7760</v>
      </c>
      <c r="BU34" s="61">
        <v>5</v>
      </c>
      <c r="BV34" s="61" t="s">
        <v>1027</v>
      </c>
      <c r="BW34" s="52">
        <v>985</v>
      </c>
      <c r="BX34" s="52">
        <v>394</v>
      </c>
      <c r="BY34" s="52">
        <v>985</v>
      </c>
      <c r="BZ34" s="52">
        <v>394</v>
      </c>
      <c r="CA34" s="61" t="s">
        <v>1022</v>
      </c>
      <c r="CB34" s="52">
        <v>1852</v>
      </c>
      <c r="CC34" s="53">
        <v>1722</v>
      </c>
      <c r="CD34" s="61">
        <v>1</v>
      </c>
      <c r="CE34" s="61">
        <v>1161</v>
      </c>
      <c r="CF34" s="61" t="s">
        <v>1023</v>
      </c>
      <c r="CG34" s="52">
        <v>160</v>
      </c>
      <c r="CH34" s="52">
        <v>253</v>
      </c>
      <c r="CI34" s="72">
        <v>923.3</v>
      </c>
      <c r="CJ34" s="74"/>
      <c r="CK34" s="61">
        <v>0</v>
      </c>
      <c r="CL34" s="61">
        <v>0</v>
      </c>
      <c r="CM34" s="75">
        <v>0</v>
      </c>
      <c r="CN34" s="39"/>
      <c r="CO34" s="39"/>
      <c r="CP34" s="61"/>
      <c r="CQ34" s="61"/>
      <c r="CR34" s="39">
        <v>0</v>
      </c>
      <c r="CS34" s="61"/>
      <c r="CT34" s="61"/>
      <c r="CU34" s="61"/>
      <c r="CV34" s="61"/>
      <c r="CW34" s="61"/>
      <c r="CX34" s="61"/>
      <c r="CY34" s="61"/>
      <c r="CZ34" s="52">
        <v>1</v>
      </c>
      <c r="DA34" s="52">
        <v>1</v>
      </c>
      <c r="DB34" s="52">
        <v>162</v>
      </c>
      <c r="DC34" s="52">
        <v>400</v>
      </c>
      <c r="DD34" s="52">
        <v>48</v>
      </c>
      <c r="DE34" s="61">
        <v>2032</v>
      </c>
      <c r="DF34" s="61">
        <v>0</v>
      </c>
      <c r="DG34" s="39">
        <v>0</v>
      </c>
      <c r="DH34" s="52">
        <v>4</v>
      </c>
      <c r="DI34" s="52">
        <v>248</v>
      </c>
      <c r="DJ34" s="61"/>
      <c r="DK34" s="39">
        <v>85</v>
      </c>
      <c r="DL34" s="61">
        <v>935</v>
      </c>
      <c r="DM34" s="39">
        <v>80</v>
      </c>
      <c r="DN34" s="61"/>
      <c r="DO34" s="61">
        <v>967</v>
      </c>
      <c r="DP34" s="61"/>
      <c r="DQ34" s="39">
        <v>648</v>
      </c>
      <c r="DR34" s="39">
        <v>594</v>
      </c>
      <c r="DS34" s="39">
        <v>87</v>
      </c>
      <c r="DT34" s="61">
        <v>16</v>
      </c>
      <c r="DU34" s="52">
        <v>16</v>
      </c>
      <c r="DV34" s="52">
        <v>16</v>
      </c>
      <c r="DW34" s="39">
        <v>0</v>
      </c>
      <c r="DX34" s="39" t="str">
        <f t="shared" si="0"/>
        <v>наружные</v>
      </c>
      <c r="DY34" s="52"/>
      <c r="DZ34" s="61"/>
      <c r="EA34" s="61"/>
      <c r="EB34" s="61"/>
      <c r="EC34" s="61"/>
      <c r="ED34" s="61"/>
      <c r="EE34" s="52">
        <v>32</v>
      </c>
      <c r="EF34" s="52">
        <v>29.44</v>
      </c>
      <c r="EG34" s="52">
        <v>8</v>
      </c>
      <c r="EH34" s="52">
        <f t="shared" si="3"/>
        <v>38.4</v>
      </c>
      <c r="EI34" s="52">
        <v>7.68</v>
      </c>
      <c r="EJ34" s="52"/>
      <c r="EK34" s="52">
        <v>11.16</v>
      </c>
      <c r="EL34" s="52">
        <v>4.8</v>
      </c>
      <c r="EM34" s="52">
        <v>17.600000000000001</v>
      </c>
      <c r="EN34" s="52">
        <v>9.1</v>
      </c>
      <c r="EO34" s="52">
        <v>0</v>
      </c>
      <c r="EP34" s="52">
        <v>0</v>
      </c>
      <c r="EQ34" s="52">
        <v>173</v>
      </c>
      <c r="ER34" s="52">
        <f t="shared" si="1"/>
        <v>0</v>
      </c>
      <c r="ES34" s="187" t="s">
        <v>1019</v>
      </c>
      <c r="ET34" s="187">
        <v>0</v>
      </c>
      <c r="EU34" s="52">
        <v>0</v>
      </c>
      <c r="EV34" s="52">
        <v>1</v>
      </c>
      <c r="EW34" s="52">
        <v>0</v>
      </c>
      <c r="EX34" s="52">
        <v>0</v>
      </c>
      <c r="EY34" s="52">
        <v>0</v>
      </c>
      <c r="EZ34" s="52"/>
      <c r="FA34" s="52"/>
      <c r="FB34" s="52"/>
      <c r="FC34" s="52"/>
      <c r="FD34" s="52"/>
      <c r="FE34" s="52"/>
      <c r="FF34" s="52"/>
      <c r="FG34" s="52"/>
      <c r="FH34" s="39">
        <v>0</v>
      </c>
      <c r="FI34" s="72">
        <v>5</v>
      </c>
    </row>
    <row r="35" spans="1:165" x14ac:dyDescent="0.25">
      <c r="A35" s="56">
        <v>5232</v>
      </c>
      <c r="B35" s="36" t="str">
        <f t="shared" si="2"/>
        <v>Гарибальди ул. д. 21 к. 1</v>
      </c>
      <c r="C35" s="57" t="s">
        <v>1039</v>
      </c>
      <c r="D35" s="58">
        <v>21</v>
      </c>
      <c r="E35" s="59">
        <v>1</v>
      </c>
      <c r="F35" s="39" t="s">
        <v>1012</v>
      </c>
      <c r="G35" s="60"/>
      <c r="H35" s="39"/>
      <c r="I35" s="62" t="s">
        <v>218</v>
      </c>
      <c r="J35" s="62"/>
      <c r="K35" s="62" t="s">
        <v>218</v>
      </c>
      <c r="L35" s="39" t="s">
        <v>1013</v>
      </c>
      <c r="M35" s="39" t="s">
        <v>1014</v>
      </c>
      <c r="N35" s="63">
        <v>1960</v>
      </c>
      <c r="O35" s="63">
        <v>1960</v>
      </c>
      <c r="P35" s="64" t="s">
        <v>1015</v>
      </c>
      <c r="Q35" s="61" t="s">
        <v>1016</v>
      </c>
      <c r="R35" s="63">
        <v>5</v>
      </c>
      <c r="S35" s="63">
        <v>5</v>
      </c>
      <c r="T35" s="65">
        <v>4</v>
      </c>
      <c r="U35" s="63"/>
      <c r="V35" s="63"/>
      <c r="W35" s="66">
        <v>84</v>
      </c>
      <c r="X35" s="67">
        <v>80</v>
      </c>
      <c r="Y35" s="61">
        <v>4</v>
      </c>
      <c r="Z35" s="39">
        <v>3</v>
      </c>
      <c r="AA35" s="61">
        <v>20</v>
      </c>
      <c r="AB35" s="61">
        <v>36</v>
      </c>
      <c r="AC35" s="42">
        <v>0</v>
      </c>
      <c r="AD35" s="61">
        <v>0</v>
      </c>
      <c r="AE35" s="61">
        <v>0</v>
      </c>
      <c r="AF35" s="61">
        <v>1</v>
      </c>
      <c r="AG35" s="68">
        <v>1</v>
      </c>
      <c r="AH35" s="69">
        <v>4248.8</v>
      </c>
      <c r="AI35" s="70">
        <v>3537.2</v>
      </c>
      <c r="AJ35" s="71">
        <v>711.6</v>
      </c>
      <c r="AK35" s="72">
        <v>2143.1000000000004</v>
      </c>
      <c r="AL35" s="61">
        <v>397</v>
      </c>
      <c r="AM35" s="73">
        <v>270</v>
      </c>
      <c r="AN35" s="73">
        <v>69.900000000000006</v>
      </c>
      <c r="AO35" s="61">
        <v>0</v>
      </c>
      <c r="AP35" s="64">
        <v>901.6</v>
      </c>
      <c r="AQ35" s="42">
        <v>134.68</v>
      </c>
      <c r="AR35" s="42">
        <v>196.71999999999997</v>
      </c>
      <c r="AS35" s="42">
        <v>0</v>
      </c>
      <c r="AT35" s="72" t="s">
        <v>1017</v>
      </c>
      <c r="AU35" s="72" t="s">
        <v>1018</v>
      </c>
      <c r="AV35" s="67">
        <v>80</v>
      </c>
      <c r="AW35" s="61"/>
      <c r="AX35" s="61"/>
      <c r="AY35" s="61"/>
      <c r="AZ35" s="61" t="s">
        <v>1019</v>
      </c>
      <c r="BA35" s="61" t="s">
        <v>218</v>
      </c>
      <c r="BB35" s="61" t="s">
        <v>218</v>
      </c>
      <c r="BC35" s="61" t="s">
        <v>218</v>
      </c>
      <c r="BD35" s="61" t="s">
        <v>218</v>
      </c>
      <c r="BE35" s="61" t="s">
        <v>218</v>
      </c>
      <c r="BF35" s="61" t="s">
        <v>218</v>
      </c>
      <c r="BG35" s="61" t="s">
        <v>218</v>
      </c>
      <c r="BH35" s="61" t="s">
        <v>218</v>
      </c>
      <c r="BI35" s="61" t="s">
        <v>218</v>
      </c>
      <c r="BJ35" s="61" t="s">
        <v>218</v>
      </c>
      <c r="BK35" s="61" t="s">
        <v>218</v>
      </c>
      <c r="BL35" s="61" t="s">
        <v>218</v>
      </c>
      <c r="BM35" s="61" t="s">
        <v>218</v>
      </c>
      <c r="BN35" s="61" t="s">
        <v>218</v>
      </c>
      <c r="BO35" s="61" t="s">
        <v>218</v>
      </c>
      <c r="BP35" s="61" t="s">
        <v>218</v>
      </c>
      <c r="BQ35" s="61" t="s">
        <v>1020</v>
      </c>
      <c r="BR35" s="61"/>
      <c r="BS35" s="59" t="s">
        <v>1021</v>
      </c>
      <c r="BT35" s="52">
        <v>7760</v>
      </c>
      <c r="BU35" s="61">
        <v>5</v>
      </c>
      <c r="BV35" s="61" t="s">
        <v>1017</v>
      </c>
      <c r="BW35" s="52">
        <v>985</v>
      </c>
      <c r="BX35" s="52">
        <v>394</v>
      </c>
      <c r="BY35" s="52">
        <v>985</v>
      </c>
      <c r="BZ35" s="52">
        <v>394</v>
      </c>
      <c r="CA35" s="61" t="s">
        <v>1024</v>
      </c>
      <c r="CB35" s="52">
        <v>1852</v>
      </c>
      <c r="CC35" s="53">
        <v>1722</v>
      </c>
      <c r="CD35" s="39">
        <v>1</v>
      </c>
      <c r="CE35" s="61">
        <v>981</v>
      </c>
      <c r="CF35" s="61" t="s">
        <v>1023</v>
      </c>
      <c r="CG35" s="52">
        <v>160</v>
      </c>
      <c r="CH35" s="52">
        <v>253</v>
      </c>
      <c r="CI35" s="72">
        <v>901.6</v>
      </c>
      <c r="CJ35" s="74"/>
      <c r="CK35" s="61">
        <v>0</v>
      </c>
      <c r="CL35" s="61">
        <v>0</v>
      </c>
      <c r="CM35" s="75">
        <v>0</v>
      </c>
      <c r="CN35" s="39"/>
      <c r="CO35" s="39"/>
      <c r="CP35" s="61"/>
      <c r="CQ35" s="61"/>
      <c r="CR35" s="39">
        <v>0</v>
      </c>
      <c r="CS35" s="61"/>
      <c r="CT35" s="61"/>
      <c r="CU35" s="61"/>
      <c r="CV35" s="61"/>
      <c r="CW35" s="61"/>
      <c r="CX35" s="61"/>
      <c r="CY35" s="61"/>
      <c r="CZ35" s="52">
        <v>1</v>
      </c>
      <c r="DA35" s="52">
        <v>1</v>
      </c>
      <c r="DB35" s="52">
        <v>162</v>
      </c>
      <c r="DC35" s="52">
        <v>400</v>
      </c>
      <c r="DD35" s="52">
        <v>48</v>
      </c>
      <c r="DE35" s="61">
        <v>2032</v>
      </c>
      <c r="DF35" s="39">
        <v>0</v>
      </c>
      <c r="DG35" s="39">
        <v>0</v>
      </c>
      <c r="DH35" s="52">
        <v>4</v>
      </c>
      <c r="DI35" s="52">
        <v>248</v>
      </c>
      <c r="DJ35" s="61"/>
      <c r="DK35" s="39">
        <v>85</v>
      </c>
      <c r="DL35" s="61">
        <v>935</v>
      </c>
      <c r="DM35" s="39">
        <v>80</v>
      </c>
      <c r="DN35" s="61"/>
      <c r="DO35" s="61">
        <v>967</v>
      </c>
      <c r="DP35" s="61"/>
      <c r="DQ35" s="39">
        <v>648</v>
      </c>
      <c r="DR35" s="39">
        <v>594</v>
      </c>
      <c r="DS35" s="39">
        <v>87</v>
      </c>
      <c r="DT35" s="61">
        <v>16</v>
      </c>
      <c r="DU35" s="52">
        <v>16</v>
      </c>
      <c r="DV35" s="52">
        <v>16</v>
      </c>
      <c r="DW35" s="39">
        <v>0</v>
      </c>
      <c r="DX35" s="39" t="str">
        <f t="shared" si="0"/>
        <v>наружные</v>
      </c>
      <c r="DY35" s="52"/>
      <c r="DZ35" s="61"/>
      <c r="EA35" s="61"/>
      <c r="EB35" s="61"/>
      <c r="EC35" s="61"/>
      <c r="ED35" s="61"/>
      <c r="EE35" s="52">
        <v>32</v>
      </c>
      <c r="EF35" s="52">
        <v>29.44</v>
      </c>
      <c r="EG35" s="52">
        <v>8</v>
      </c>
      <c r="EH35" s="52">
        <f t="shared" si="3"/>
        <v>38.4</v>
      </c>
      <c r="EI35" s="52">
        <v>7.68</v>
      </c>
      <c r="EJ35" s="52"/>
      <c r="EK35" s="52">
        <v>11.16</v>
      </c>
      <c r="EL35" s="52">
        <v>4.8</v>
      </c>
      <c r="EM35" s="52">
        <v>17.600000000000001</v>
      </c>
      <c r="EN35" s="52">
        <v>9.1</v>
      </c>
      <c r="EO35" s="52">
        <v>0</v>
      </c>
      <c r="EP35" s="52">
        <v>0</v>
      </c>
      <c r="EQ35" s="52">
        <v>194</v>
      </c>
      <c r="ER35" s="52">
        <f t="shared" si="1"/>
        <v>0</v>
      </c>
      <c r="ES35" s="187" t="s">
        <v>1019</v>
      </c>
      <c r="ET35" s="187">
        <v>0</v>
      </c>
      <c r="EU35" s="52">
        <v>0</v>
      </c>
      <c r="EV35" s="52">
        <v>1</v>
      </c>
      <c r="EW35" s="52">
        <v>0</v>
      </c>
      <c r="EX35" s="52">
        <v>0</v>
      </c>
      <c r="EY35" s="52">
        <v>0</v>
      </c>
      <c r="EZ35" s="52"/>
      <c r="FA35" s="52"/>
      <c r="FB35" s="52"/>
      <c r="FC35" s="52"/>
      <c r="FD35" s="52"/>
      <c r="FE35" s="52"/>
      <c r="FF35" s="52"/>
      <c r="FG35" s="52"/>
      <c r="FH35" s="39">
        <v>0</v>
      </c>
      <c r="FI35" s="72">
        <v>5</v>
      </c>
    </row>
    <row r="36" spans="1:165" x14ac:dyDescent="0.25">
      <c r="A36" s="56">
        <v>5233</v>
      </c>
      <c r="B36" s="36" t="str">
        <f t="shared" si="2"/>
        <v>Гарибальди ул. д. 21 к. 3</v>
      </c>
      <c r="C36" s="57" t="s">
        <v>1039</v>
      </c>
      <c r="D36" s="58">
        <v>21</v>
      </c>
      <c r="E36" s="59">
        <v>3</v>
      </c>
      <c r="F36" s="39" t="s">
        <v>1012</v>
      </c>
      <c r="G36" s="60"/>
      <c r="H36" s="61"/>
      <c r="I36" s="62" t="s">
        <v>218</v>
      </c>
      <c r="J36" s="62"/>
      <c r="K36" s="62" t="s">
        <v>218</v>
      </c>
      <c r="L36" s="39" t="s">
        <v>1013</v>
      </c>
      <c r="M36" s="39" t="s">
        <v>1014</v>
      </c>
      <c r="N36" s="63">
        <v>1960</v>
      </c>
      <c r="O36" s="63">
        <v>1960</v>
      </c>
      <c r="P36" s="64" t="s">
        <v>1015</v>
      </c>
      <c r="Q36" s="61" t="s">
        <v>1016</v>
      </c>
      <c r="R36" s="63">
        <v>5</v>
      </c>
      <c r="S36" s="63">
        <v>5</v>
      </c>
      <c r="T36" s="65">
        <v>4</v>
      </c>
      <c r="U36" s="63"/>
      <c r="V36" s="63"/>
      <c r="W36" s="66">
        <v>82</v>
      </c>
      <c r="X36" s="67">
        <v>80</v>
      </c>
      <c r="Y36" s="61">
        <v>2</v>
      </c>
      <c r="Z36" s="39">
        <v>0</v>
      </c>
      <c r="AA36" s="61">
        <v>20</v>
      </c>
      <c r="AB36" s="61">
        <v>36</v>
      </c>
      <c r="AC36" s="42">
        <v>0</v>
      </c>
      <c r="AD36" s="61">
        <v>0</v>
      </c>
      <c r="AE36" s="61">
        <v>0</v>
      </c>
      <c r="AF36" s="61">
        <v>1</v>
      </c>
      <c r="AG36" s="68">
        <v>1</v>
      </c>
      <c r="AH36" s="69">
        <v>3593.8</v>
      </c>
      <c r="AI36" s="70">
        <v>3514.4</v>
      </c>
      <c r="AJ36" s="71">
        <v>79.400000000000006</v>
      </c>
      <c r="AK36" s="72">
        <v>2120.4</v>
      </c>
      <c r="AL36" s="61">
        <v>397</v>
      </c>
      <c r="AM36" s="73">
        <v>332</v>
      </c>
      <c r="AN36" s="73"/>
      <c r="AO36" s="61">
        <v>0</v>
      </c>
      <c r="AP36" s="64">
        <v>894.2</v>
      </c>
      <c r="AQ36" s="42">
        <v>134.22</v>
      </c>
      <c r="AR36" s="42">
        <v>197.78</v>
      </c>
      <c r="AS36" s="42">
        <v>0</v>
      </c>
      <c r="AT36" s="72" t="s">
        <v>1036</v>
      </c>
      <c r="AU36" s="72" t="s">
        <v>1018</v>
      </c>
      <c r="AV36" s="67">
        <v>80</v>
      </c>
      <c r="AW36" s="61"/>
      <c r="AX36" s="61"/>
      <c r="AY36" s="61"/>
      <c r="AZ36" s="61" t="s">
        <v>1019</v>
      </c>
      <c r="BA36" s="61" t="s">
        <v>218</v>
      </c>
      <c r="BB36" s="61" t="s">
        <v>218</v>
      </c>
      <c r="BC36" s="61" t="s">
        <v>218</v>
      </c>
      <c r="BD36" s="61" t="s">
        <v>218</v>
      </c>
      <c r="BE36" s="61" t="s">
        <v>218</v>
      </c>
      <c r="BF36" s="61" t="s">
        <v>218</v>
      </c>
      <c r="BG36" s="61" t="s">
        <v>218</v>
      </c>
      <c r="BH36" s="61" t="s">
        <v>218</v>
      </c>
      <c r="BI36" s="61" t="s">
        <v>218</v>
      </c>
      <c r="BJ36" s="61" t="s">
        <v>218</v>
      </c>
      <c r="BK36" s="61" t="s">
        <v>218</v>
      </c>
      <c r="BL36" s="61" t="s">
        <v>218</v>
      </c>
      <c r="BM36" s="61" t="s">
        <v>218</v>
      </c>
      <c r="BN36" s="61" t="s">
        <v>218</v>
      </c>
      <c r="BO36" s="61" t="s">
        <v>218</v>
      </c>
      <c r="BP36" s="61" t="s">
        <v>218</v>
      </c>
      <c r="BQ36" s="61" t="s">
        <v>1020</v>
      </c>
      <c r="BR36" s="61"/>
      <c r="BS36" s="59" t="s">
        <v>1021</v>
      </c>
      <c r="BT36" s="52">
        <v>7760</v>
      </c>
      <c r="BU36" s="61">
        <v>5</v>
      </c>
      <c r="BV36" s="61" t="s">
        <v>1017</v>
      </c>
      <c r="BW36" s="52">
        <v>985</v>
      </c>
      <c r="BX36" s="52">
        <v>394</v>
      </c>
      <c r="BY36" s="52">
        <v>985</v>
      </c>
      <c r="BZ36" s="52">
        <v>394</v>
      </c>
      <c r="CA36" s="61" t="s">
        <v>1024</v>
      </c>
      <c r="CB36" s="52">
        <v>1852</v>
      </c>
      <c r="CC36" s="53">
        <v>1722</v>
      </c>
      <c r="CD36" s="61">
        <v>1</v>
      </c>
      <c r="CE36" s="61">
        <v>1118</v>
      </c>
      <c r="CF36" s="61" t="s">
        <v>1023</v>
      </c>
      <c r="CG36" s="52">
        <v>160</v>
      </c>
      <c r="CH36" s="52">
        <v>253</v>
      </c>
      <c r="CI36" s="72">
        <v>894.2</v>
      </c>
      <c r="CJ36" s="74"/>
      <c r="CK36" s="61">
        <v>0</v>
      </c>
      <c r="CL36" s="61">
        <v>0</v>
      </c>
      <c r="CM36" s="75">
        <v>0</v>
      </c>
      <c r="CN36" s="39"/>
      <c r="CO36" s="39"/>
      <c r="CP36" s="61"/>
      <c r="CQ36" s="61"/>
      <c r="CR36" s="39">
        <v>0</v>
      </c>
      <c r="CS36" s="61"/>
      <c r="CT36" s="61"/>
      <c r="CU36" s="61"/>
      <c r="CV36" s="61"/>
      <c r="CW36" s="61"/>
      <c r="CX36" s="61"/>
      <c r="CY36" s="61"/>
      <c r="CZ36" s="52">
        <v>1</v>
      </c>
      <c r="DA36" s="52">
        <v>1</v>
      </c>
      <c r="DB36" s="52">
        <v>162</v>
      </c>
      <c r="DC36" s="52">
        <v>400</v>
      </c>
      <c r="DD36" s="52">
        <v>48</v>
      </c>
      <c r="DE36" s="61">
        <v>2032</v>
      </c>
      <c r="DF36" s="61">
        <v>0</v>
      </c>
      <c r="DG36" s="39">
        <v>0</v>
      </c>
      <c r="DH36" s="52">
        <v>4</v>
      </c>
      <c r="DI36" s="52">
        <v>248</v>
      </c>
      <c r="DJ36" s="61"/>
      <c r="DK36" s="39">
        <v>85</v>
      </c>
      <c r="DL36" s="61">
        <v>935</v>
      </c>
      <c r="DM36" s="39">
        <v>80</v>
      </c>
      <c r="DN36" s="61"/>
      <c r="DO36" s="61">
        <v>967</v>
      </c>
      <c r="DP36" s="61"/>
      <c r="DQ36" s="39">
        <v>648</v>
      </c>
      <c r="DR36" s="39">
        <v>594</v>
      </c>
      <c r="DS36" s="39">
        <v>87</v>
      </c>
      <c r="DT36" s="61">
        <v>16</v>
      </c>
      <c r="DU36" s="52">
        <v>16</v>
      </c>
      <c r="DV36" s="52">
        <v>16</v>
      </c>
      <c r="DW36" s="39">
        <v>0</v>
      </c>
      <c r="DX36" s="39" t="str">
        <f t="shared" si="0"/>
        <v>наружные</v>
      </c>
      <c r="DY36" s="52"/>
      <c r="DZ36" s="61"/>
      <c r="EA36" s="61"/>
      <c r="EB36" s="61"/>
      <c r="EC36" s="61"/>
      <c r="ED36" s="61"/>
      <c r="EE36" s="52">
        <v>32</v>
      </c>
      <c r="EF36" s="52">
        <v>29.44</v>
      </c>
      <c r="EG36" s="52">
        <v>8</v>
      </c>
      <c r="EH36" s="52">
        <f t="shared" si="3"/>
        <v>38.4</v>
      </c>
      <c r="EI36" s="52">
        <v>7.68</v>
      </c>
      <c r="EJ36" s="52"/>
      <c r="EK36" s="52">
        <v>11.16</v>
      </c>
      <c r="EL36" s="52">
        <v>4.8</v>
      </c>
      <c r="EM36" s="52">
        <v>17.600000000000001</v>
      </c>
      <c r="EN36" s="52">
        <v>9.1</v>
      </c>
      <c r="EO36" s="52">
        <v>0</v>
      </c>
      <c r="EP36" s="52">
        <v>0</v>
      </c>
      <c r="EQ36" s="52">
        <v>184</v>
      </c>
      <c r="ER36" s="52">
        <f t="shared" si="1"/>
        <v>0</v>
      </c>
      <c r="ES36" s="187" t="s">
        <v>1019</v>
      </c>
      <c r="ET36" s="187">
        <v>0</v>
      </c>
      <c r="EU36" s="52">
        <v>0</v>
      </c>
      <c r="EV36" s="52">
        <v>1</v>
      </c>
      <c r="EW36" s="52">
        <v>0</v>
      </c>
      <c r="EX36" s="52">
        <v>0</v>
      </c>
      <c r="EY36" s="52">
        <v>0</v>
      </c>
      <c r="EZ36" s="52"/>
      <c r="FA36" s="52"/>
      <c r="FB36" s="52"/>
      <c r="FC36" s="52"/>
      <c r="FD36" s="52"/>
      <c r="FE36" s="52"/>
      <c r="FF36" s="52"/>
      <c r="FG36" s="52"/>
      <c r="FH36" s="39">
        <v>0</v>
      </c>
      <c r="FI36" s="72">
        <v>5</v>
      </c>
    </row>
    <row r="37" spans="1:165" x14ac:dyDescent="0.25">
      <c r="A37" s="56">
        <v>5234</v>
      </c>
      <c r="B37" s="36" t="str">
        <f t="shared" si="2"/>
        <v>Гарибальди ул. д. 21 к. 4</v>
      </c>
      <c r="C37" s="57" t="s">
        <v>1039</v>
      </c>
      <c r="D37" s="58">
        <v>21</v>
      </c>
      <c r="E37" s="59">
        <v>4</v>
      </c>
      <c r="F37" s="39" t="s">
        <v>1012</v>
      </c>
      <c r="G37" s="60"/>
      <c r="H37" s="39"/>
      <c r="I37" s="62" t="s">
        <v>218</v>
      </c>
      <c r="J37" s="62"/>
      <c r="K37" s="62" t="s">
        <v>218</v>
      </c>
      <c r="L37" s="39" t="s">
        <v>1013</v>
      </c>
      <c r="M37" s="39" t="s">
        <v>1014</v>
      </c>
      <c r="N37" s="63">
        <v>1960</v>
      </c>
      <c r="O37" s="63">
        <v>1960</v>
      </c>
      <c r="P37" s="64" t="s">
        <v>1015</v>
      </c>
      <c r="Q37" s="61" t="s">
        <v>1016</v>
      </c>
      <c r="R37" s="63">
        <v>5</v>
      </c>
      <c r="S37" s="63">
        <v>5</v>
      </c>
      <c r="T37" s="65">
        <v>4</v>
      </c>
      <c r="U37" s="63"/>
      <c r="V37" s="63"/>
      <c r="W37" s="66">
        <v>84</v>
      </c>
      <c r="X37" s="67">
        <v>80</v>
      </c>
      <c r="Y37" s="61">
        <v>4</v>
      </c>
      <c r="Z37" s="39">
        <v>2</v>
      </c>
      <c r="AA37" s="61">
        <v>20</v>
      </c>
      <c r="AB37" s="61">
        <v>36</v>
      </c>
      <c r="AC37" s="42">
        <v>0</v>
      </c>
      <c r="AD37" s="61">
        <v>0</v>
      </c>
      <c r="AE37" s="61">
        <v>0</v>
      </c>
      <c r="AF37" s="61">
        <v>1</v>
      </c>
      <c r="AG37" s="68">
        <v>1</v>
      </c>
      <c r="AH37" s="69">
        <v>4221.3</v>
      </c>
      <c r="AI37" s="70">
        <v>3500.5</v>
      </c>
      <c r="AJ37" s="71">
        <v>720.8</v>
      </c>
      <c r="AK37" s="72">
        <v>1218.4000000000001</v>
      </c>
      <c r="AL37" s="61">
        <v>397</v>
      </c>
      <c r="AM37" s="73">
        <v>331</v>
      </c>
      <c r="AN37" s="73">
        <v>10</v>
      </c>
      <c r="AO37" s="61">
        <v>0</v>
      </c>
      <c r="AP37" s="64">
        <v>438.7</v>
      </c>
      <c r="AQ37" s="42">
        <v>133.1</v>
      </c>
      <c r="AR37" s="42">
        <v>207.9</v>
      </c>
      <c r="AS37" s="42">
        <v>0</v>
      </c>
      <c r="AT37" s="72" t="s">
        <v>1017</v>
      </c>
      <c r="AU37" s="72" t="s">
        <v>1018</v>
      </c>
      <c r="AV37" s="67">
        <v>80</v>
      </c>
      <c r="AW37" s="61"/>
      <c r="AX37" s="61"/>
      <c r="AY37" s="61"/>
      <c r="AZ37" s="61" t="s">
        <v>1019</v>
      </c>
      <c r="BA37" s="61" t="s">
        <v>218</v>
      </c>
      <c r="BB37" s="61" t="s">
        <v>218</v>
      </c>
      <c r="BC37" s="61" t="s">
        <v>218</v>
      </c>
      <c r="BD37" s="61" t="s">
        <v>218</v>
      </c>
      <c r="BE37" s="61" t="s">
        <v>218</v>
      </c>
      <c r="BF37" s="61" t="s">
        <v>218</v>
      </c>
      <c r="BG37" s="61" t="s">
        <v>218</v>
      </c>
      <c r="BH37" s="61" t="s">
        <v>218</v>
      </c>
      <c r="BI37" s="61" t="s">
        <v>218</v>
      </c>
      <c r="BJ37" s="61" t="s">
        <v>218</v>
      </c>
      <c r="BK37" s="61" t="s">
        <v>218</v>
      </c>
      <c r="BL37" s="61" t="s">
        <v>218</v>
      </c>
      <c r="BM37" s="61" t="s">
        <v>218</v>
      </c>
      <c r="BN37" s="61" t="s">
        <v>218</v>
      </c>
      <c r="BO37" s="61" t="s">
        <v>218</v>
      </c>
      <c r="BP37" s="61" t="s">
        <v>218</v>
      </c>
      <c r="BQ37" s="61" t="s">
        <v>1020</v>
      </c>
      <c r="BR37" s="61"/>
      <c r="BS37" s="59" t="s">
        <v>1021</v>
      </c>
      <c r="BT37" s="52">
        <v>7760</v>
      </c>
      <c r="BU37" s="61">
        <v>5</v>
      </c>
      <c r="BV37" s="61" t="s">
        <v>1017</v>
      </c>
      <c r="BW37" s="52">
        <v>985</v>
      </c>
      <c r="BX37" s="52">
        <v>394</v>
      </c>
      <c r="BY37" s="52">
        <v>985</v>
      </c>
      <c r="BZ37" s="52">
        <v>394</v>
      </c>
      <c r="CA37" s="61" t="s">
        <v>1024</v>
      </c>
      <c r="CB37" s="52">
        <v>1852</v>
      </c>
      <c r="CC37" s="53">
        <v>1722</v>
      </c>
      <c r="CD37" s="39">
        <v>1</v>
      </c>
      <c r="CE37" s="61">
        <v>1165</v>
      </c>
      <c r="CF37" s="61" t="s">
        <v>1023</v>
      </c>
      <c r="CG37" s="52">
        <v>160</v>
      </c>
      <c r="CH37" s="52">
        <v>253</v>
      </c>
      <c r="CI37" s="72">
        <v>438.7</v>
      </c>
      <c r="CJ37" s="74"/>
      <c r="CK37" s="61">
        <v>0</v>
      </c>
      <c r="CL37" s="61">
        <v>0</v>
      </c>
      <c r="CM37" s="75">
        <v>0</v>
      </c>
      <c r="CN37" s="39"/>
      <c r="CO37" s="39"/>
      <c r="CP37" s="61"/>
      <c r="CQ37" s="61"/>
      <c r="CR37" s="39">
        <v>0</v>
      </c>
      <c r="CS37" s="61"/>
      <c r="CT37" s="61"/>
      <c r="CU37" s="61"/>
      <c r="CV37" s="61"/>
      <c r="CW37" s="61"/>
      <c r="CX37" s="61"/>
      <c r="CY37" s="61"/>
      <c r="CZ37" s="52">
        <v>1</v>
      </c>
      <c r="DA37" s="52">
        <v>1</v>
      </c>
      <c r="DB37" s="52">
        <v>162</v>
      </c>
      <c r="DC37" s="52">
        <v>400</v>
      </c>
      <c r="DD37" s="52">
        <v>48</v>
      </c>
      <c r="DE37" s="61">
        <v>2032</v>
      </c>
      <c r="DF37" s="39">
        <v>0</v>
      </c>
      <c r="DG37" s="39">
        <v>0</v>
      </c>
      <c r="DH37" s="52">
        <v>4</v>
      </c>
      <c r="DI37" s="52">
        <v>248</v>
      </c>
      <c r="DJ37" s="61"/>
      <c r="DK37" s="39">
        <v>85</v>
      </c>
      <c r="DL37" s="61">
        <v>935</v>
      </c>
      <c r="DM37" s="39">
        <v>80</v>
      </c>
      <c r="DN37" s="61"/>
      <c r="DO37" s="61">
        <v>967</v>
      </c>
      <c r="DP37" s="61"/>
      <c r="DQ37" s="39">
        <v>648</v>
      </c>
      <c r="DR37" s="39">
        <v>594</v>
      </c>
      <c r="DS37" s="39">
        <v>87</v>
      </c>
      <c r="DT37" s="61">
        <v>16</v>
      </c>
      <c r="DU37" s="52">
        <v>16</v>
      </c>
      <c r="DV37" s="52">
        <v>16</v>
      </c>
      <c r="DW37" s="39">
        <v>0</v>
      </c>
      <c r="DX37" s="39" t="str">
        <f t="shared" si="0"/>
        <v>наружные</v>
      </c>
      <c r="DY37" s="52"/>
      <c r="DZ37" s="61"/>
      <c r="EA37" s="61"/>
      <c r="EB37" s="61"/>
      <c r="EC37" s="61"/>
      <c r="ED37" s="61"/>
      <c r="EE37" s="52">
        <v>32</v>
      </c>
      <c r="EF37" s="52">
        <v>29.44</v>
      </c>
      <c r="EG37" s="52">
        <v>8</v>
      </c>
      <c r="EH37" s="52">
        <f t="shared" si="3"/>
        <v>38.4</v>
      </c>
      <c r="EI37" s="52">
        <v>7.68</v>
      </c>
      <c r="EJ37" s="52"/>
      <c r="EK37" s="52">
        <v>11.16</v>
      </c>
      <c r="EL37" s="52">
        <v>4.8</v>
      </c>
      <c r="EM37" s="52">
        <v>17.600000000000001</v>
      </c>
      <c r="EN37" s="52">
        <v>9.1</v>
      </c>
      <c r="EO37" s="52">
        <v>0</v>
      </c>
      <c r="EP37" s="52">
        <v>0</v>
      </c>
      <c r="EQ37" s="52">
        <v>207</v>
      </c>
      <c r="ER37" s="52">
        <f t="shared" si="1"/>
        <v>0</v>
      </c>
      <c r="ES37" s="187" t="s">
        <v>1019</v>
      </c>
      <c r="ET37" s="187">
        <v>0</v>
      </c>
      <c r="EU37" s="52">
        <v>0</v>
      </c>
      <c r="EV37" s="52">
        <v>1</v>
      </c>
      <c r="EW37" s="52">
        <v>0</v>
      </c>
      <c r="EX37" s="52">
        <v>0</v>
      </c>
      <c r="EY37" s="52">
        <v>0</v>
      </c>
      <c r="EZ37" s="52"/>
      <c r="FA37" s="52"/>
      <c r="FB37" s="52"/>
      <c r="FC37" s="52"/>
      <c r="FD37" s="52"/>
      <c r="FE37" s="52"/>
      <c r="FF37" s="52"/>
      <c r="FG37" s="52"/>
      <c r="FH37" s="39">
        <v>0</v>
      </c>
      <c r="FI37" s="72">
        <v>5</v>
      </c>
    </row>
    <row r="38" spans="1:165" x14ac:dyDescent="0.25">
      <c r="A38" s="56">
        <v>5235</v>
      </c>
      <c r="B38" s="36" t="str">
        <f t="shared" si="2"/>
        <v>Гарибальди ул. д. 21 к. 5</v>
      </c>
      <c r="C38" s="57" t="s">
        <v>1039</v>
      </c>
      <c r="D38" s="58">
        <v>21</v>
      </c>
      <c r="E38" s="59">
        <v>5</v>
      </c>
      <c r="F38" s="39" t="s">
        <v>1012</v>
      </c>
      <c r="G38" s="60"/>
      <c r="H38" s="61"/>
      <c r="I38" s="62" t="s">
        <v>218</v>
      </c>
      <c r="J38" s="62"/>
      <c r="K38" s="62" t="s">
        <v>218</v>
      </c>
      <c r="L38" s="39" t="s">
        <v>1013</v>
      </c>
      <c r="M38" s="39" t="s">
        <v>1014</v>
      </c>
      <c r="N38" s="63">
        <v>1960</v>
      </c>
      <c r="O38" s="63">
        <v>1960</v>
      </c>
      <c r="P38" s="64" t="s">
        <v>1015</v>
      </c>
      <c r="Q38" s="61" t="s">
        <v>1016</v>
      </c>
      <c r="R38" s="63">
        <v>5</v>
      </c>
      <c r="S38" s="63">
        <v>5</v>
      </c>
      <c r="T38" s="65">
        <v>3</v>
      </c>
      <c r="U38" s="63"/>
      <c r="V38" s="63"/>
      <c r="W38" s="66">
        <v>61</v>
      </c>
      <c r="X38" s="67">
        <v>60</v>
      </c>
      <c r="Y38" s="61">
        <v>1</v>
      </c>
      <c r="Z38" s="39">
        <v>1</v>
      </c>
      <c r="AA38" s="61">
        <v>15</v>
      </c>
      <c r="AB38" s="61">
        <v>15</v>
      </c>
      <c r="AC38" s="42">
        <v>0</v>
      </c>
      <c r="AD38" s="61">
        <v>0</v>
      </c>
      <c r="AE38" s="61">
        <v>0</v>
      </c>
      <c r="AF38" s="61">
        <v>1</v>
      </c>
      <c r="AG38" s="68">
        <v>1</v>
      </c>
      <c r="AH38" s="69">
        <v>2551.1999999999989</v>
      </c>
      <c r="AI38" s="70">
        <v>2546.4999999999991</v>
      </c>
      <c r="AJ38" s="71">
        <v>4.7</v>
      </c>
      <c r="AK38" s="72">
        <v>1520.5</v>
      </c>
      <c r="AL38" s="61">
        <v>84.6</v>
      </c>
      <c r="AM38" s="73">
        <v>198</v>
      </c>
      <c r="AN38" s="73">
        <v>6.3</v>
      </c>
      <c r="AO38" s="61">
        <v>0</v>
      </c>
      <c r="AP38" s="64">
        <v>658.1</v>
      </c>
      <c r="AQ38" s="42">
        <v>80.84</v>
      </c>
      <c r="AR38" s="42">
        <v>117.16</v>
      </c>
      <c r="AS38" s="42">
        <v>0</v>
      </c>
      <c r="AT38" s="72" t="s">
        <v>1017</v>
      </c>
      <c r="AU38" s="72" t="s">
        <v>1037</v>
      </c>
      <c r="AV38" s="67">
        <v>60</v>
      </c>
      <c r="AW38" s="61"/>
      <c r="AX38" s="61"/>
      <c r="AY38" s="61"/>
      <c r="AZ38" s="61" t="s">
        <v>1019</v>
      </c>
      <c r="BA38" s="61" t="s">
        <v>218</v>
      </c>
      <c r="BB38" s="61" t="s">
        <v>218</v>
      </c>
      <c r="BC38" s="61" t="s">
        <v>218</v>
      </c>
      <c r="BD38" s="61" t="s">
        <v>218</v>
      </c>
      <c r="BE38" s="61" t="s">
        <v>218</v>
      </c>
      <c r="BF38" s="61" t="s">
        <v>218</v>
      </c>
      <c r="BG38" s="61" t="s">
        <v>218</v>
      </c>
      <c r="BH38" s="61" t="s">
        <v>218</v>
      </c>
      <c r="BI38" s="61" t="s">
        <v>218</v>
      </c>
      <c r="BJ38" s="61" t="s">
        <v>218</v>
      </c>
      <c r="BK38" s="61" t="s">
        <v>218</v>
      </c>
      <c r="BL38" s="61" t="s">
        <v>218</v>
      </c>
      <c r="BM38" s="61" t="s">
        <v>218</v>
      </c>
      <c r="BN38" s="61" t="s">
        <v>218</v>
      </c>
      <c r="BO38" s="61" t="s">
        <v>218</v>
      </c>
      <c r="BP38" s="61" t="s">
        <v>218</v>
      </c>
      <c r="BQ38" s="61" t="s">
        <v>1020</v>
      </c>
      <c r="BR38" s="61"/>
      <c r="BS38" s="59" t="s">
        <v>1021</v>
      </c>
      <c r="BT38" s="52">
        <v>4320</v>
      </c>
      <c r="BU38" s="61">
        <v>4</v>
      </c>
      <c r="BV38" s="61" t="s">
        <v>1017</v>
      </c>
      <c r="BW38" s="52">
        <v>1827.5</v>
      </c>
      <c r="BX38" s="52">
        <v>831</v>
      </c>
      <c r="BY38" s="52">
        <v>827.5</v>
      </c>
      <c r="BZ38" s="52">
        <v>331</v>
      </c>
      <c r="CA38" s="61" t="s">
        <v>1024</v>
      </c>
      <c r="CB38" s="52">
        <v>1458</v>
      </c>
      <c r="CC38" s="53">
        <v>1354.8</v>
      </c>
      <c r="CD38" s="61">
        <v>1</v>
      </c>
      <c r="CE38" s="61">
        <v>724</v>
      </c>
      <c r="CF38" s="61" t="s">
        <v>1023</v>
      </c>
      <c r="CG38" s="52">
        <v>125.1</v>
      </c>
      <c r="CH38" s="52">
        <v>197.9</v>
      </c>
      <c r="CI38" s="72">
        <v>658.1</v>
      </c>
      <c r="CJ38" s="74"/>
      <c r="CK38" s="61">
        <v>0</v>
      </c>
      <c r="CL38" s="61">
        <v>0</v>
      </c>
      <c r="CM38" s="75">
        <v>0</v>
      </c>
      <c r="CN38" s="39"/>
      <c r="CO38" s="39"/>
      <c r="CP38" s="61"/>
      <c r="CQ38" s="61"/>
      <c r="CR38" s="39">
        <v>0</v>
      </c>
      <c r="CS38" s="61"/>
      <c r="CT38" s="61"/>
      <c r="CU38" s="61"/>
      <c r="CV38" s="61"/>
      <c r="CW38" s="61"/>
      <c r="CX38" s="61"/>
      <c r="CY38" s="61"/>
      <c r="CZ38" s="52">
        <v>1</v>
      </c>
      <c r="DA38" s="52">
        <v>1</v>
      </c>
      <c r="DB38" s="52">
        <v>180</v>
      </c>
      <c r="DC38" s="52">
        <v>1300</v>
      </c>
      <c r="DD38" s="52">
        <v>33</v>
      </c>
      <c r="DE38" s="61">
        <v>1317.5</v>
      </c>
      <c r="DF38" s="61">
        <v>0</v>
      </c>
      <c r="DG38" s="39">
        <v>0</v>
      </c>
      <c r="DH38" s="52">
        <v>3</v>
      </c>
      <c r="DI38" s="52">
        <v>187</v>
      </c>
      <c r="DJ38" s="61"/>
      <c r="DK38" s="39">
        <v>39</v>
      </c>
      <c r="DL38" s="61">
        <v>724.5</v>
      </c>
      <c r="DM38" s="39">
        <v>60</v>
      </c>
      <c r="DN38" s="61"/>
      <c r="DO38" s="61">
        <v>474.21999999999997</v>
      </c>
      <c r="DP38" s="61"/>
      <c r="DQ38" s="39">
        <v>666</v>
      </c>
      <c r="DR38" s="39">
        <v>484</v>
      </c>
      <c r="DS38" s="39">
        <v>87</v>
      </c>
      <c r="DT38" s="61">
        <v>12</v>
      </c>
      <c r="DU38" s="52">
        <v>12</v>
      </c>
      <c r="DV38" s="52">
        <v>15</v>
      </c>
      <c r="DW38" s="39">
        <v>0</v>
      </c>
      <c r="DX38" s="39" t="str">
        <f t="shared" si="0"/>
        <v>наружные</v>
      </c>
      <c r="DY38" s="52"/>
      <c r="DZ38" s="61"/>
      <c r="EA38" s="61"/>
      <c r="EB38" s="61"/>
      <c r="EC38" s="61"/>
      <c r="ED38" s="61"/>
      <c r="EE38" s="52">
        <v>12</v>
      </c>
      <c r="EF38" s="52">
        <v>22.1</v>
      </c>
      <c r="EG38" s="52">
        <v>6</v>
      </c>
      <c r="EH38" s="52">
        <f t="shared" si="3"/>
        <v>28.799999999999997</v>
      </c>
      <c r="EI38" s="52">
        <v>5.76</v>
      </c>
      <c r="EJ38" s="52"/>
      <c r="EK38" s="52">
        <v>8.370000000000001</v>
      </c>
      <c r="EL38" s="52">
        <v>3.5999999999999996</v>
      </c>
      <c r="EM38" s="52">
        <v>13.200000000000001</v>
      </c>
      <c r="EN38" s="52">
        <v>6.5</v>
      </c>
      <c r="EO38" s="52">
        <v>0</v>
      </c>
      <c r="EP38" s="52">
        <v>0</v>
      </c>
      <c r="EQ38" s="52">
        <v>147</v>
      </c>
      <c r="ER38" s="52">
        <f t="shared" si="1"/>
        <v>0</v>
      </c>
      <c r="ES38" s="187" t="s">
        <v>1019</v>
      </c>
      <c r="ET38" s="187">
        <v>0</v>
      </c>
      <c r="EU38" s="52">
        <v>0</v>
      </c>
      <c r="EV38" s="52">
        <v>1</v>
      </c>
      <c r="EW38" s="52">
        <v>0</v>
      </c>
      <c r="EX38" s="52">
        <v>0</v>
      </c>
      <c r="EY38" s="52">
        <v>0</v>
      </c>
      <c r="EZ38" s="52"/>
      <c r="FA38" s="52"/>
      <c r="FB38" s="52">
        <v>15</v>
      </c>
      <c r="FC38" s="52"/>
      <c r="FD38" s="52"/>
      <c r="FE38" s="52"/>
      <c r="FF38" s="52"/>
      <c r="FG38" s="52"/>
      <c r="FH38" s="39">
        <v>0</v>
      </c>
      <c r="FI38" s="72">
        <v>4</v>
      </c>
    </row>
    <row r="39" spans="1:165" x14ac:dyDescent="0.25">
      <c r="A39" s="56">
        <v>5236</v>
      </c>
      <c r="B39" s="36" t="str">
        <f t="shared" si="2"/>
        <v>Гарибальди ул. д. 21 к. 6</v>
      </c>
      <c r="C39" s="57" t="s">
        <v>1039</v>
      </c>
      <c r="D39" s="58">
        <v>21</v>
      </c>
      <c r="E39" s="59">
        <v>6</v>
      </c>
      <c r="F39" s="39" t="s">
        <v>1012</v>
      </c>
      <c r="G39" s="60"/>
      <c r="H39" s="39"/>
      <c r="I39" s="62" t="s">
        <v>218</v>
      </c>
      <c r="J39" s="62"/>
      <c r="K39" s="62" t="s">
        <v>218</v>
      </c>
      <c r="L39" s="39" t="s">
        <v>1013</v>
      </c>
      <c r="M39" s="39" t="s">
        <v>1014</v>
      </c>
      <c r="N39" s="63">
        <v>1960</v>
      </c>
      <c r="O39" s="63">
        <v>1960</v>
      </c>
      <c r="P39" s="64" t="s">
        <v>1015</v>
      </c>
      <c r="Q39" s="61" t="s">
        <v>1016</v>
      </c>
      <c r="R39" s="63">
        <v>5</v>
      </c>
      <c r="S39" s="63">
        <v>5</v>
      </c>
      <c r="T39" s="65">
        <v>4</v>
      </c>
      <c r="U39" s="63"/>
      <c r="V39" s="63"/>
      <c r="W39" s="66">
        <v>82</v>
      </c>
      <c r="X39" s="67">
        <v>80</v>
      </c>
      <c r="Y39" s="61">
        <v>2</v>
      </c>
      <c r="Z39" s="39">
        <v>1</v>
      </c>
      <c r="AA39" s="61">
        <v>20</v>
      </c>
      <c r="AB39" s="61">
        <v>36</v>
      </c>
      <c r="AC39" s="42">
        <v>0</v>
      </c>
      <c r="AD39" s="61">
        <v>1</v>
      </c>
      <c r="AE39" s="61">
        <v>0</v>
      </c>
      <c r="AF39" s="61">
        <v>1</v>
      </c>
      <c r="AG39" s="68">
        <v>1</v>
      </c>
      <c r="AH39" s="69">
        <v>3670.4</v>
      </c>
      <c r="AI39" s="70">
        <v>3498.5</v>
      </c>
      <c r="AJ39" s="71">
        <v>171.9</v>
      </c>
      <c r="AK39" s="72">
        <v>2158.6</v>
      </c>
      <c r="AL39" s="61">
        <v>397</v>
      </c>
      <c r="AM39" s="73">
        <v>293</v>
      </c>
      <c r="AN39" s="73">
        <v>70</v>
      </c>
      <c r="AO39" s="61"/>
      <c r="AP39" s="64">
        <v>897.8</v>
      </c>
      <c r="AQ39" s="42">
        <v>143.28</v>
      </c>
      <c r="AR39" s="42">
        <v>219.72</v>
      </c>
      <c r="AS39" s="42">
        <v>0</v>
      </c>
      <c r="AT39" s="72" t="s">
        <v>1017</v>
      </c>
      <c r="AU39" s="72" t="s">
        <v>1018</v>
      </c>
      <c r="AV39" s="67">
        <v>80</v>
      </c>
      <c r="AW39" s="61"/>
      <c r="AX39" s="61"/>
      <c r="AY39" s="61"/>
      <c r="AZ39" s="61" t="s">
        <v>1019</v>
      </c>
      <c r="BA39" s="61" t="s">
        <v>218</v>
      </c>
      <c r="BB39" s="61" t="s">
        <v>218</v>
      </c>
      <c r="BC39" s="61" t="s">
        <v>218</v>
      </c>
      <c r="BD39" s="61" t="s">
        <v>218</v>
      </c>
      <c r="BE39" s="61" t="s">
        <v>218</v>
      </c>
      <c r="BF39" s="61" t="s">
        <v>218</v>
      </c>
      <c r="BG39" s="61" t="s">
        <v>218</v>
      </c>
      <c r="BH39" s="61" t="s">
        <v>218</v>
      </c>
      <c r="BI39" s="61" t="s">
        <v>218</v>
      </c>
      <c r="BJ39" s="61" t="s">
        <v>218</v>
      </c>
      <c r="BK39" s="61" t="s">
        <v>218</v>
      </c>
      <c r="BL39" s="61" t="s">
        <v>218</v>
      </c>
      <c r="BM39" s="61" t="s">
        <v>218</v>
      </c>
      <c r="BN39" s="61" t="s">
        <v>218</v>
      </c>
      <c r="BO39" s="61" t="s">
        <v>218</v>
      </c>
      <c r="BP39" s="61" t="s">
        <v>218</v>
      </c>
      <c r="BQ39" s="61" t="s">
        <v>1020</v>
      </c>
      <c r="BR39" s="61"/>
      <c r="BS39" s="59" t="s">
        <v>1021</v>
      </c>
      <c r="BT39" s="52">
        <v>7760</v>
      </c>
      <c r="BU39" s="61">
        <v>5</v>
      </c>
      <c r="BV39" s="61" t="s">
        <v>1017</v>
      </c>
      <c r="BW39" s="52">
        <v>985</v>
      </c>
      <c r="BX39" s="52">
        <v>394</v>
      </c>
      <c r="BY39" s="52">
        <v>985</v>
      </c>
      <c r="BZ39" s="52">
        <v>394</v>
      </c>
      <c r="CA39" s="61" t="s">
        <v>1024</v>
      </c>
      <c r="CB39" s="52">
        <v>1852</v>
      </c>
      <c r="CC39" s="53">
        <v>1722</v>
      </c>
      <c r="CD39" s="39">
        <v>1</v>
      </c>
      <c r="CE39" s="61">
        <v>988</v>
      </c>
      <c r="CF39" s="61" t="s">
        <v>1023</v>
      </c>
      <c r="CG39" s="52">
        <v>160</v>
      </c>
      <c r="CH39" s="52">
        <v>253</v>
      </c>
      <c r="CI39" s="72">
        <v>897.8</v>
      </c>
      <c r="CJ39" s="74"/>
      <c r="CK39" s="61">
        <v>0</v>
      </c>
      <c r="CL39" s="61">
        <v>0</v>
      </c>
      <c r="CM39" s="75">
        <v>0</v>
      </c>
      <c r="CN39" s="39"/>
      <c r="CO39" s="39"/>
      <c r="CP39" s="61"/>
      <c r="CQ39" s="61"/>
      <c r="CR39" s="39">
        <v>0</v>
      </c>
      <c r="CS39" s="61"/>
      <c r="CT39" s="61"/>
      <c r="CU39" s="61"/>
      <c r="CV39" s="61"/>
      <c r="CW39" s="61"/>
      <c r="CX39" s="61"/>
      <c r="CY39" s="61"/>
      <c r="CZ39" s="52">
        <v>1</v>
      </c>
      <c r="DA39" s="52">
        <v>1</v>
      </c>
      <c r="DB39" s="52">
        <v>162</v>
      </c>
      <c r="DC39" s="52">
        <v>400</v>
      </c>
      <c r="DD39" s="52">
        <v>48</v>
      </c>
      <c r="DE39" s="61">
        <v>2032</v>
      </c>
      <c r="DF39" s="39">
        <v>0</v>
      </c>
      <c r="DG39" s="39">
        <v>0</v>
      </c>
      <c r="DH39" s="52">
        <v>4</v>
      </c>
      <c r="DI39" s="52">
        <v>248</v>
      </c>
      <c r="DJ39" s="61"/>
      <c r="DK39" s="39">
        <v>85</v>
      </c>
      <c r="DL39" s="61">
        <v>935</v>
      </c>
      <c r="DM39" s="39">
        <v>80</v>
      </c>
      <c r="DN39" s="61"/>
      <c r="DO39" s="61">
        <v>967</v>
      </c>
      <c r="DP39" s="61"/>
      <c r="DQ39" s="39">
        <v>648</v>
      </c>
      <c r="DR39" s="39">
        <v>594</v>
      </c>
      <c r="DS39" s="39">
        <v>87</v>
      </c>
      <c r="DT39" s="61">
        <v>16</v>
      </c>
      <c r="DU39" s="52">
        <v>16</v>
      </c>
      <c r="DV39" s="52">
        <v>16</v>
      </c>
      <c r="DW39" s="39">
        <v>0</v>
      </c>
      <c r="DX39" s="39" t="str">
        <f t="shared" si="0"/>
        <v>наружные</v>
      </c>
      <c r="DY39" s="52"/>
      <c r="DZ39" s="61"/>
      <c r="EA39" s="61"/>
      <c r="EB39" s="61"/>
      <c r="EC39" s="61"/>
      <c r="ED39" s="61"/>
      <c r="EE39" s="52">
        <v>32</v>
      </c>
      <c r="EF39" s="52">
        <v>29.44</v>
      </c>
      <c r="EG39" s="52">
        <v>8</v>
      </c>
      <c r="EH39" s="52">
        <f t="shared" si="3"/>
        <v>38.4</v>
      </c>
      <c r="EI39" s="52">
        <v>7.68</v>
      </c>
      <c r="EJ39" s="52"/>
      <c r="EK39" s="52">
        <v>11.16</v>
      </c>
      <c r="EL39" s="52">
        <v>4.8</v>
      </c>
      <c r="EM39" s="52">
        <v>17.600000000000001</v>
      </c>
      <c r="EN39" s="52">
        <v>9.1</v>
      </c>
      <c r="EO39" s="52">
        <v>0</v>
      </c>
      <c r="EP39" s="52">
        <v>0</v>
      </c>
      <c r="EQ39" s="52">
        <v>183</v>
      </c>
      <c r="ER39" s="52">
        <f t="shared" si="1"/>
        <v>0</v>
      </c>
      <c r="ES39" s="187" t="s">
        <v>1019</v>
      </c>
      <c r="ET39" s="187">
        <v>0</v>
      </c>
      <c r="EU39" s="52">
        <v>0</v>
      </c>
      <c r="EV39" s="52">
        <v>1</v>
      </c>
      <c r="EW39" s="52">
        <v>0</v>
      </c>
      <c r="EX39" s="52">
        <v>0</v>
      </c>
      <c r="EY39" s="52">
        <v>0</v>
      </c>
      <c r="EZ39" s="52"/>
      <c r="FA39" s="52"/>
      <c r="FB39" s="52"/>
      <c r="FC39" s="52"/>
      <c r="FD39" s="52"/>
      <c r="FE39" s="52"/>
      <c r="FF39" s="52"/>
      <c r="FG39" s="52"/>
      <c r="FH39" s="39">
        <v>0</v>
      </c>
      <c r="FI39" s="72">
        <v>5</v>
      </c>
    </row>
    <row r="40" spans="1:165" x14ac:dyDescent="0.25">
      <c r="A40" s="56">
        <v>5240</v>
      </c>
      <c r="B40" s="36" t="str">
        <f t="shared" si="2"/>
        <v>Гарибальди ул. д. 23 к. 1</v>
      </c>
      <c r="C40" s="57" t="s">
        <v>1039</v>
      </c>
      <c r="D40" s="58">
        <v>23</v>
      </c>
      <c r="E40" s="59">
        <v>1</v>
      </c>
      <c r="F40" s="39" t="s">
        <v>1012</v>
      </c>
      <c r="G40" s="60"/>
      <c r="H40" s="61"/>
      <c r="I40" s="62" t="s">
        <v>218</v>
      </c>
      <c r="J40" s="62"/>
      <c r="K40" s="62" t="s">
        <v>218</v>
      </c>
      <c r="L40" s="39" t="s">
        <v>1013</v>
      </c>
      <c r="M40" s="39" t="s">
        <v>1014</v>
      </c>
      <c r="N40" s="63">
        <v>1961</v>
      </c>
      <c r="O40" s="63">
        <v>1961</v>
      </c>
      <c r="P40" s="64" t="s">
        <v>1015</v>
      </c>
      <c r="Q40" s="61" t="s">
        <v>1016</v>
      </c>
      <c r="R40" s="63">
        <v>5</v>
      </c>
      <c r="S40" s="63">
        <v>5</v>
      </c>
      <c r="T40" s="65">
        <v>4</v>
      </c>
      <c r="U40" s="63"/>
      <c r="V40" s="63"/>
      <c r="W40" s="66">
        <v>80</v>
      </c>
      <c r="X40" s="67">
        <v>80</v>
      </c>
      <c r="Y40" s="61">
        <v>0</v>
      </c>
      <c r="Z40" s="39">
        <v>0</v>
      </c>
      <c r="AA40" s="61">
        <v>20</v>
      </c>
      <c r="AB40" s="61">
        <v>36</v>
      </c>
      <c r="AC40" s="42">
        <v>0</v>
      </c>
      <c r="AD40" s="61">
        <v>1</v>
      </c>
      <c r="AE40" s="61">
        <v>0</v>
      </c>
      <c r="AF40" s="61">
        <v>1</v>
      </c>
      <c r="AG40" s="68">
        <v>1</v>
      </c>
      <c r="AH40" s="69">
        <v>3499.7</v>
      </c>
      <c r="AI40" s="70">
        <v>3499.7</v>
      </c>
      <c r="AJ40" s="71">
        <v>0</v>
      </c>
      <c r="AK40" s="72">
        <v>2166.8000000000002</v>
      </c>
      <c r="AL40" s="61">
        <v>397</v>
      </c>
      <c r="AM40" s="73">
        <v>316</v>
      </c>
      <c r="AN40" s="73">
        <v>62</v>
      </c>
      <c r="AO40" s="61"/>
      <c r="AP40" s="64">
        <v>894.4</v>
      </c>
      <c r="AQ40" s="42">
        <v>148.31</v>
      </c>
      <c r="AR40" s="42">
        <v>229.69</v>
      </c>
      <c r="AS40" s="42">
        <v>0</v>
      </c>
      <c r="AT40" s="72" t="s">
        <v>1017</v>
      </c>
      <c r="AU40" s="72" t="s">
        <v>1018</v>
      </c>
      <c r="AV40" s="67">
        <v>80</v>
      </c>
      <c r="AW40" s="61"/>
      <c r="AX40" s="61"/>
      <c r="AY40" s="61"/>
      <c r="AZ40" s="61" t="s">
        <v>1019</v>
      </c>
      <c r="BA40" s="61" t="s">
        <v>218</v>
      </c>
      <c r="BB40" s="61" t="s">
        <v>218</v>
      </c>
      <c r="BC40" s="61" t="s">
        <v>218</v>
      </c>
      <c r="BD40" s="61" t="s">
        <v>218</v>
      </c>
      <c r="BE40" s="61" t="s">
        <v>218</v>
      </c>
      <c r="BF40" s="61" t="s">
        <v>218</v>
      </c>
      <c r="BG40" s="61" t="s">
        <v>218</v>
      </c>
      <c r="BH40" s="61" t="s">
        <v>218</v>
      </c>
      <c r="BI40" s="61" t="s">
        <v>218</v>
      </c>
      <c r="BJ40" s="61" t="s">
        <v>218</v>
      </c>
      <c r="BK40" s="61" t="s">
        <v>218</v>
      </c>
      <c r="BL40" s="61" t="s">
        <v>218</v>
      </c>
      <c r="BM40" s="61" t="s">
        <v>218</v>
      </c>
      <c r="BN40" s="61" t="s">
        <v>218</v>
      </c>
      <c r="BO40" s="61" t="s">
        <v>218</v>
      </c>
      <c r="BP40" s="61" t="s">
        <v>218</v>
      </c>
      <c r="BQ40" s="61" t="s">
        <v>1020</v>
      </c>
      <c r="BR40" s="61"/>
      <c r="BS40" s="59" t="s">
        <v>1021</v>
      </c>
      <c r="BT40" s="52">
        <v>7760</v>
      </c>
      <c r="BU40" s="61">
        <v>5</v>
      </c>
      <c r="BV40" s="59" t="s">
        <v>1017</v>
      </c>
      <c r="BW40" s="52">
        <v>985</v>
      </c>
      <c r="BX40" s="52">
        <v>394</v>
      </c>
      <c r="BY40" s="52">
        <v>985</v>
      </c>
      <c r="BZ40" s="52">
        <v>394</v>
      </c>
      <c r="CA40" s="61" t="s">
        <v>1024</v>
      </c>
      <c r="CB40" s="52">
        <v>1852</v>
      </c>
      <c r="CC40" s="53">
        <v>1722</v>
      </c>
      <c r="CD40" s="61">
        <v>1</v>
      </c>
      <c r="CE40" s="61">
        <v>1109</v>
      </c>
      <c r="CF40" s="61" t="s">
        <v>1023</v>
      </c>
      <c r="CG40" s="52">
        <v>160</v>
      </c>
      <c r="CH40" s="52">
        <v>253</v>
      </c>
      <c r="CI40" s="72">
        <v>894.4</v>
      </c>
      <c r="CJ40" s="74"/>
      <c r="CK40" s="61">
        <v>0</v>
      </c>
      <c r="CL40" s="61">
        <v>0</v>
      </c>
      <c r="CM40" s="75">
        <v>0</v>
      </c>
      <c r="CN40" s="39"/>
      <c r="CO40" s="39"/>
      <c r="CP40" s="61"/>
      <c r="CQ40" s="61"/>
      <c r="CR40" s="39">
        <v>0</v>
      </c>
      <c r="CS40" s="61"/>
      <c r="CT40" s="61"/>
      <c r="CU40" s="61"/>
      <c r="CV40" s="61"/>
      <c r="CW40" s="61"/>
      <c r="CX40" s="61"/>
      <c r="CY40" s="61"/>
      <c r="CZ40" s="52">
        <v>1</v>
      </c>
      <c r="DA40" s="52">
        <v>1</v>
      </c>
      <c r="DB40" s="52">
        <v>162</v>
      </c>
      <c r="DC40" s="52">
        <v>400</v>
      </c>
      <c r="DD40" s="52">
        <v>48</v>
      </c>
      <c r="DE40" s="61">
        <v>2032</v>
      </c>
      <c r="DF40" s="61">
        <v>0</v>
      </c>
      <c r="DG40" s="39">
        <v>0</v>
      </c>
      <c r="DH40" s="52">
        <v>4</v>
      </c>
      <c r="DI40" s="52">
        <v>248</v>
      </c>
      <c r="DJ40" s="61"/>
      <c r="DK40" s="39">
        <v>85</v>
      </c>
      <c r="DL40" s="61">
        <v>935</v>
      </c>
      <c r="DM40" s="39">
        <v>80</v>
      </c>
      <c r="DN40" s="61"/>
      <c r="DO40" s="61">
        <v>967</v>
      </c>
      <c r="DP40" s="61"/>
      <c r="DQ40" s="39">
        <v>648</v>
      </c>
      <c r="DR40" s="39">
        <v>594</v>
      </c>
      <c r="DS40" s="39">
        <v>87</v>
      </c>
      <c r="DT40" s="61">
        <v>16</v>
      </c>
      <c r="DU40" s="52">
        <v>16</v>
      </c>
      <c r="DV40" s="52">
        <v>16</v>
      </c>
      <c r="DW40" s="39">
        <v>0</v>
      </c>
      <c r="DX40" s="39" t="str">
        <f t="shared" si="0"/>
        <v>наружные</v>
      </c>
      <c r="DY40" s="52"/>
      <c r="DZ40" s="61"/>
      <c r="EA40" s="61"/>
      <c r="EB40" s="61"/>
      <c r="EC40" s="61"/>
      <c r="ED40" s="61"/>
      <c r="EE40" s="52">
        <v>32</v>
      </c>
      <c r="EF40" s="52">
        <v>29.44</v>
      </c>
      <c r="EG40" s="52">
        <v>8</v>
      </c>
      <c r="EH40" s="52">
        <f t="shared" si="3"/>
        <v>38.4</v>
      </c>
      <c r="EI40" s="52">
        <v>7.68</v>
      </c>
      <c r="EJ40" s="52"/>
      <c r="EK40" s="52">
        <v>11.16</v>
      </c>
      <c r="EL40" s="52">
        <v>4.8</v>
      </c>
      <c r="EM40" s="52">
        <v>17.600000000000001</v>
      </c>
      <c r="EN40" s="52">
        <v>9.1</v>
      </c>
      <c r="EO40" s="52">
        <v>0</v>
      </c>
      <c r="EP40" s="52">
        <v>0</v>
      </c>
      <c r="EQ40" s="52">
        <v>195</v>
      </c>
      <c r="ER40" s="52">
        <f t="shared" si="1"/>
        <v>0</v>
      </c>
      <c r="ES40" s="187" t="s">
        <v>1019</v>
      </c>
      <c r="ET40" s="187">
        <v>0</v>
      </c>
      <c r="EU40" s="52">
        <v>0</v>
      </c>
      <c r="EV40" s="52">
        <v>1</v>
      </c>
      <c r="EW40" s="52">
        <v>0</v>
      </c>
      <c r="EX40" s="52">
        <v>0</v>
      </c>
      <c r="EY40" s="52">
        <v>0</v>
      </c>
      <c r="EZ40" s="52"/>
      <c r="FA40" s="52"/>
      <c r="FB40" s="52"/>
      <c r="FC40" s="52"/>
      <c r="FD40" s="52"/>
      <c r="FE40" s="52"/>
      <c r="FF40" s="52"/>
      <c r="FG40" s="52"/>
      <c r="FH40" s="39">
        <v>0</v>
      </c>
      <c r="FI40" s="72">
        <v>5</v>
      </c>
    </row>
    <row r="41" spans="1:165" x14ac:dyDescent="0.25">
      <c r="A41" s="56">
        <v>5241</v>
      </c>
      <c r="B41" s="36" t="str">
        <f t="shared" si="2"/>
        <v>Гарибальди ул. д. 23 к. 3</v>
      </c>
      <c r="C41" s="57" t="s">
        <v>1039</v>
      </c>
      <c r="D41" s="58">
        <v>23</v>
      </c>
      <c r="E41" s="59">
        <v>3</v>
      </c>
      <c r="F41" s="39" t="s">
        <v>1012</v>
      </c>
      <c r="G41" s="60"/>
      <c r="H41" s="39"/>
      <c r="I41" s="62" t="s">
        <v>218</v>
      </c>
      <c r="J41" s="62"/>
      <c r="K41" s="62" t="s">
        <v>218</v>
      </c>
      <c r="L41" s="39" t="s">
        <v>1013</v>
      </c>
      <c r="M41" s="39" t="s">
        <v>1014</v>
      </c>
      <c r="N41" s="63">
        <v>1961</v>
      </c>
      <c r="O41" s="63">
        <v>1961</v>
      </c>
      <c r="P41" s="64" t="s">
        <v>1015</v>
      </c>
      <c r="Q41" s="61" t="s">
        <v>1016</v>
      </c>
      <c r="R41" s="63">
        <v>5</v>
      </c>
      <c r="S41" s="63">
        <v>5</v>
      </c>
      <c r="T41" s="65">
        <v>4</v>
      </c>
      <c r="U41" s="63"/>
      <c r="V41" s="63"/>
      <c r="W41" s="66">
        <v>80</v>
      </c>
      <c r="X41" s="67">
        <v>80</v>
      </c>
      <c r="Y41" s="61">
        <v>0</v>
      </c>
      <c r="Z41" s="39">
        <v>0</v>
      </c>
      <c r="AA41" s="61">
        <v>20</v>
      </c>
      <c r="AB41" s="61">
        <v>36</v>
      </c>
      <c r="AC41" s="42">
        <v>0</v>
      </c>
      <c r="AD41" s="61">
        <v>0</v>
      </c>
      <c r="AE41" s="61">
        <v>0</v>
      </c>
      <c r="AF41" s="61">
        <v>1</v>
      </c>
      <c r="AG41" s="68">
        <v>1</v>
      </c>
      <c r="AH41" s="69">
        <v>3493.4</v>
      </c>
      <c r="AI41" s="70">
        <v>3493.4</v>
      </c>
      <c r="AJ41" s="71">
        <v>0</v>
      </c>
      <c r="AK41" s="72">
        <v>2240.4</v>
      </c>
      <c r="AL41" s="61">
        <v>397</v>
      </c>
      <c r="AM41" s="73">
        <v>368</v>
      </c>
      <c r="AN41" s="73">
        <v>9</v>
      </c>
      <c r="AO41" s="61"/>
      <c r="AP41" s="64">
        <v>931.7</v>
      </c>
      <c r="AQ41" s="42">
        <v>149.26999999999998</v>
      </c>
      <c r="AR41" s="42">
        <v>227.73000000000002</v>
      </c>
      <c r="AS41" s="42">
        <v>0</v>
      </c>
      <c r="AT41" s="72" t="s">
        <v>1017</v>
      </c>
      <c r="AU41" s="72" t="s">
        <v>1018</v>
      </c>
      <c r="AV41" s="67">
        <v>80</v>
      </c>
      <c r="AW41" s="61"/>
      <c r="AX41" s="61"/>
      <c r="AY41" s="61"/>
      <c r="AZ41" s="61" t="s">
        <v>1019</v>
      </c>
      <c r="BA41" s="61" t="s">
        <v>218</v>
      </c>
      <c r="BB41" s="61" t="s">
        <v>218</v>
      </c>
      <c r="BC41" s="61" t="s">
        <v>218</v>
      </c>
      <c r="BD41" s="61" t="s">
        <v>218</v>
      </c>
      <c r="BE41" s="61" t="s">
        <v>218</v>
      </c>
      <c r="BF41" s="61" t="s">
        <v>218</v>
      </c>
      <c r="BG41" s="61" t="s">
        <v>218</v>
      </c>
      <c r="BH41" s="61" t="s">
        <v>218</v>
      </c>
      <c r="BI41" s="61" t="s">
        <v>218</v>
      </c>
      <c r="BJ41" s="61" t="s">
        <v>218</v>
      </c>
      <c r="BK41" s="61" t="s">
        <v>218</v>
      </c>
      <c r="BL41" s="61" t="s">
        <v>218</v>
      </c>
      <c r="BM41" s="61" t="s">
        <v>218</v>
      </c>
      <c r="BN41" s="61" t="s">
        <v>218</v>
      </c>
      <c r="BO41" s="61" t="s">
        <v>218</v>
      </c>
      <c r="BP41" s="61" t="s">
        <v>218</v>
      </c>
      <c r="BQ41" s="61" t="s">
        <v>1020</v>
      </c>
      <c r="BR41" s="61"/>
      <c r="BS41" s="59" t="s">
        <v>1021</v>
      </c>
      <c r="BT41" s="52">
        <v>7760</v>
      </c>
      <c r="BU41" s="61">
        <v>5</v>
      </c>
      <c r="BV41" s="61" t="s">
        <v>1017</v>
      </c>
      <c r="BW41" s="52">
        <v>985</v>
      </c>
      <c r="BX41" s="52">
        <v>394</v>
      </c>
      <c r="BY41" s="52">
        <v>985</v>
      </c>
      <c r="BZ41" s="52">
        <v>394</v>
      </c>
      <c r="CA41" s="61" t="s">
        <v>1024</v>
      </c>
      <c r="CB41" s="52">
        <v>1852</v>
      </c>
      <c r="CC41" s="53">
        <v>1722</v>
      </c>
      <c r="CD41" s="39">
        <v>1</v>
      </c>
      <c r="CE41" s="61">
        <v>1127</v>
      </c>
      <c r="CF41" s="61" t="s">
        <v>1023</v>
      </c>
      <c r="CG41" s="52">
        <v>160</v>
      </c>
      <c r="CH41" s="52">
        <v>253</v>
      </c>
      <c r="CI41" s="72">
        <v>931.7</v>
      </c>
      <c r="CJ41" s="74"/>
      <c r="CK41" s="61">
        <v>0</v>
      </c>
      <c r="CL41" s="61">
        <v>0</v>
      </c>
      <c r="CM41" s="75">
        <v>0</v>
      </c>
      <c r="CN41" s="39"/>
      <c r="CO41" s="39"/>
      <c r="CP41" s="61"/>
      <c r="CQ41" s="61"/>
      <c r="CR41" s="39">
        <v>0</v>
      </c>
      <c r="CS41" s="61"/>
      <c r="CT41" s="61"/>
      <c r="CU41" s="61"/>
      <c r="CV41" s="61"/>
      <c r="CW41" s="61"/>
      <c r="CX41" s="61"/>
      <c r="CY41" s="61"/>
      <c r="CZ41" s="52">
        <v>1</v>
      </c>
      <c r="DA41" s="52">
        <v>1</v>
      </c>
      <c r="DB41" s="52">
        <v>162</v>
      </c>
      <c r="DC41" s="52">
        <v>400</v>
      </c>
      <c r="DD41" s="52">
        <v>48</v>
      </c>
      <c r="DE41" s="61">
        <v>2032</v>
      </c>
      <c r="DF41" s="39">
        <v>0</v>
      </c>
      <c r="DG41" s="39">
        <v>0</v>
      </c>
      <c r="DH41" s="52">
        <v>4</v>
      </c>
      <c r="DI41" s="52">
        <v>248</v>
      </c>
      <c r="DJ41" s="61"/>
      <c r="DK41" s="39">
        <v>85</v>
      </c>
      <c r="DL41" s="61">
        <v>935</v>
      </c>
      <c r="DM41" s="39">
        <v>80</v>
      </c>
      <c r="DN41" s="61"/>
      <c r="DO41" s="61">
        <v>967</v>
      </c>
      <c r="DP41" s="61"/>
      <c r="DQ41" s="39">
        <v>648</v>
      </c>
      <c r="DR41" s="39">
        <v>594</v>
      </c>
      <c r="DS41" s="39">
        <v>87</v>
      </c>
      <c r="DT41" s="61">
        <v>16</v>
      </c>
      <c r="DU41" s="52">
        <v>16</v>
      </c>
      <c r="DV41" s="52">
        <v>16</v>
      </c>
      <c r="DW41" s="39">
        <v>0</v>
      </c>
      <c r="DX41" s="39" t="str">
        <f t="shared" si="0"/>
        <v>наружные</v>
      </c>
      <c r="DY41" s="52"/>
      <c r="DZ41" s="61"/>
      <c r="EA41" s="61"/>
      <c r="EB41" s="61"/>
      <c r="EC41" s="61"/>
      <c r="ED41" s="61"/>
      <c r="EE41" s="52">
        <v>32</v>
      </c>
      <c r="EF41" s="52">
        <v>29.44</v>
      </c>
      <c r="EG41" s="52">
        <v>8</v>
      </c>
      <c r="EH41" s="52">
        <f t="shared" si="3"/>
        <v>38.4</v>
      </c>
      <c r="EI41" s="52">
        <v>7.68</v>
      </c>
      <c r="EJ41" s="52"/>
      <c r="EK41" s="52">
        <v>11.16</v>
      </c>
      <c r="EL41" s="52">
        <v>4.8</v>
      </c>
      <c r="EM41" s="52">
        <v>17.600000000000001</v>
      </c>
      <c r="EN41" s="52">
        <v>9.1</v>
      </c>
      <c r="EO41" s="52">
        <v>0</v>
      </c>
      <c r="EP41" s="52">
        <v>0</v>
      </c>
      <c r="EQ41" s="52">
        <v>185</v>
      </c>
      <c r="ER41" s="52">
        <f t="shared" si="1"/>
        <v>0</v>
      </c>
      <c r="ES41" s="187" t="s">
        <v>1019</v>
      </c>
      <c r="ET41" s="187">
        <v>0</v>
      </c>
      <c r="EU41" s="52">
        <v>0</v>
      </c>
      <c r="EV41" s="52">
        <v>1</v>
      </c>
      <c r="EW41" s="52">
        <v>0</v>
      </c>
      <c r="EX41" s="52">
        <v>0</v>
      </c>
      <c r="EY41" s="52">
        <v>0</v>
      </c>
      <c r="EZ41" s="52"/>
      <c r="FA41" s="52"/>
      <c r="FB41" s="52"/>
      <c r="FC41" s="52"/>
      <c r="FD41" s="52"/>
      <c r="FE41" s="52"/>
      <c r="FF41" s="52"/>
      <c r="FG41" s="52"/>
      <c r="FH41" s="39">
        <v>0</v>
      </c>
      <c r="FI41" s="72">
        <v>5</v>
      </c>
    </row>
    <row r="42" spans="1:165" x14ac:dyDescent="0.25">
      <c r="A42" s="56">
        <v>5242</v>
      </c>
      <c r="B42" s="36" t="str">
        <f t="shared" si="2"/>
        <v>Гарибальди ул. д. 23 к. 5</v>
      </c>
      <c r="C42" s="57" t="s">
        <v>1039</v>
      </c>
      <c r="D42" s="58">
        <v>23</v>
      </c>
      <c r="E42" s="59">
        <v>5</v>
      </c>
      <c r="F42" s="39" t="s">
        <v>1012</v>
      </c>
      <c r="G42" s="60"/>
      <c r="H42" s="61"/>
      <c r="I42" s="62" t="s">
        <v>218</v>
      </c>
      <c r="J42" s="62"/>
      <c r="K42" s="62" t="s">
        <v>218</v>
      </c>
      <c r="L42" s="39" t="s">
        <v>1013</v>
      </c>
      <c r="M42" s="39" t="s">
        <v>1014</v>
      </c>
      <c r="N42" s="63">
        <v>1961</v>
      </c>
      <c r="O42" s="63">
        <v>1961</v>
      </c>
      <c r="P42" s="64" t="s">
        <v>1015</v>
      </c>
      <c r="Q42" s="61" t="s">
        <v>1016</v>
      </c>
      <c r="R42" s="63">
        <v>5</v>
      </c>
      <c r="S42" s="63">
        <v>5</v>
      </c>
      <c r="T42" s="65">
        <v>4</v>
      </c>
      <c r="U42" s="63"/>
      <c r="V42" s="63"/>
      <c r="W42" s="66">
        <v>80</v>
      </c>
      <c r="X42" s="67">
        <v>80</v>
      </c>
      <c r="Y42" s="61">
        <v>0</v>
      </c>
      <c r="Z42" s="39">
        <v>0</v>
      </c>
      <c r="AA42" s="61">
        <v>20</v>
      </c>
      <c r="AB42" s="61">
        <v>36</v>
      </c>
      <c r="AC42" s="42">
        <v>0</v>
      </c>
      <c r="AD42" s="61">
        <v>0</v>
      </c>
      <c r="AE42" s="61">
        <v>0</v>
      </c>
      <c r="AF42" s="61">
        <v>1</v>
      </c>
      <c r="AG42" s="68">
        <v>1</v>
      </c>
      <c r="AH42" s="69">
        <v>3532.7999999999997</v>
      </c>
      <c r="AI42" s="70">
        <v>3532.7999999999997</v>
      </c>
      <c r="AJ42" s="71">
        <v>0</v>
      </c>
      <c r="AK42" s="72">
        <v>1983.8</v>
      </c>
      <c r="AL42" s="61">
        <v>397</v>
      </c>
      <c r="AM42" s="73">
        <v>198</v>
      </c>
      <c r="AN42" s="73"/>
      <c r="AO42" s="61"/>
      <c r="AP42" s="64">
        <v>892.9</v>
      </c>
      <c r="AQ42" s="42">
        <v>83.570000000000007</v>
      </c>
      <c r="AR42" s="42">
        <v>114.42999999999999</v>
      </c>
      <c r="AS42" s="42">
        <v>0</v>
      </c>
      <c r="AT42" s="72" t="s">
        <v>1017</v>
      </c>
      <c r="AU42" s="72" t="s">
        <v>1018</v>
      </c>
      <c r="AV42" s="67">
        <v>80</v>
      </c>
      <c r="AW42" s="61"/>
      <c r="AX42" s="61"/>
      <c r="AY42" s="61"/>
      <c r="AZ42" s="61" t="s">
        <v>1019</v>
      </c>
      <c r="BA42" s="61" t="s">
        <v>218</v>
      </c>
      <c r="BB42" s="61" t="s">
        <v>218</v>
      </c>
      <c r="BC42" s="61" t="s">
        <v>218</v>
      </c>
      <c r="BD42" s="61" t="s">
        <v>218</v>
      </c>
      <c r="BE42" s="61" t="s">
        <v>218</v>
      </c>
      <c r="BF42" s="61" t="s">
        <v>218</v>
      </c>
      <c r="BG42" s="61" t="s">
        <v>218</v>
      </c>
      <c r="BH42" s="61" t="s">
        <v>218</v>
      </c>
      <c r="BI42" s="61" t="s">
        <v>218</v>
      </c>
      <c r="BJ42" s="61" t="s">
        <v>218</v>
      </c>
      <c r="BK42" s="61" t="s">
        <v>218</v>
      </c>
      <c r="BL42" s="61" t="s">
        <v>218</v>
      </c>
      <c r="BM42" s="61" t="s">
        <v>218</v>
      </c>
      <c r="BN42" s="61" t="s">
        <v>218</v>
      </c>
      <c r="BO42" s="61" t="s">
        <v>218</v>
      </c>
      <c r="BP42" s="61" t="s">
        <v>218</v>
      </c>
      <c r="BQ42" s="61" t="s">
        <v>1020</v>
      </c>
      <c r="BR42" s="61"/>
      <c r="BS42" s="59" t="s">
        <v>1021</v>
      </c>
      <c r="BT42" s="52">
        <v>7760</v>
      </c>
      <c r="BU42" s="61">
        <v>5</v>
      </c>
      <c r="BV42" s="61" t="s">
        <v>1017</v>
      </c>
      <c r="BW42" s="52">
        <v>985</v>
      </c>
      <c r="BX42" s="52">
        <v>394</v>
      </c>
      <c r="BY42" s="52">
        <v>985</v>
      </c>
      <c r="BZ42" s="52">
        <v>394</v>
      </c>
      <c r="CA42" s="61" t="s">
        <v>1024</v>
      </c>
      <c r="CB42" s="52">
        <v>1852</v>
      </c>
      <c r="CC42" s="53">
        <v>1722</v>
      </c>
      <c r="CD42" s="61">
        <v>1</v>
      </c>
      <c r="CE42" s="61">
        <v>1116</v>
      </c>
      <c r="CF42" s="61" t="s">
        <v>1023</v>
      </c>
      <c r="CG42" s="52">
        <v>160</v>
      </c>
      <c r="CH42" s="52">
        <v>253</v>
      </c>
      <c r="CI42" s="72">
        <v>892.9</v>
      </c>
      <c r="CJ42" s="74"/>
      <c r="CK42" s="61">
        <v>0</v>
      </c>
      <c r="CL42" s="61">
        <v>0</v>
      </c>
      <c r="CM42" s="75">
        <v>0</v>
      </c>
      <c r="CN42" s="39"/>
      <c r="CO42" s="39"/>
      <c r="CP42" s="61"/>
      <c r="CQ42" s="61"/>
      <c r="CR42" s="39">
        <v>0</v>
      </c>
      <c r="CS42" s="61"/>
      <c r="CT42" s="61"/>
      <c r="CU42" s="61"/>
      <c r="CV42" s="61"/>
      <c r="CW42" s="61"/>
      <c r="CX42" s="61"/>
      <c r="CY42" s="61"/>
      <c r="CZ42" s="52">
        <v>1</v>
      </c>
      <c r="DA42" s="52">
        <v>1</v>
      </c>
      <c r="DB42" s="52">
        <v>162</v>
      </c>
      <c r="DC42" s="52">
        <v>400</v>
      </c>
      <c r="DD42" s="52">
        <v>48</v>
      </c>
      <c r="DE42" s="61">
        <v>2032</v>
      </c>
      <c r="DF42" s="61">
        <v>0</v>
      </c>
      <c r="DG42" s="39">
        <v>0</v>
      </c>
      <c r="DH42" s="52">
        <v>4</v>
      </c>
      <c r="DI42" s="52">
        <v>248</v>
      </c>
      <c r="DJ42" s="61"/>
      <c r="DK42" s="39">
        <v>85</v>
      </c>
      <c r="DL42" s="61">
        <v>935</v>
      </c>
      <c r="DM42" s="39">
        <v>80</v>
      </c>
      <c r="DN42" s="61"/>
      <c r="DO42" s="61">
        <v>967</v>
      </c>
      <c r="DP42" s="61"/>
      <c r="DQ42" s="39">
        <v>648</v>
      </c>
      <c r="DR42" s="39">
        <v>594</v>
      </c>
      <c r="DS42" s="39">
        <v>87</v>
      </c>
      <c r="DT42" s="61">
        <v>16</v>
      </c>
      <c r="DU42" s="52">
        <v>16</v>
      </c>
      <c r="DV42" s="52">
        <v>16</v>
      </c>
      <c r="DW42" s="39">
        <v>0</v>
      </c>
      <c r="DX42" s="39" t="str">
        <f t="shared" si="0"/>
        <v>наружные</v>
      </c>
      <c r="DY42" s="52"/>
      <c r="DZ42" s="61"/>
      <c r="EA42" s="61"/>
      <c r="EB42" s="61"/>
      <c r="EC42" s="61"/>
      <c r="ED42" s="61"/>
      <c r="EE42" s="52">
        <v>32</v>
      </c>
      <c r="EF42" s="52">
        <v>29.44</v>
      </c>
      <c r="EG42" s="52">
        <v>8</v>
      </c>
      <c r="EH42" s="52">
        <f t="shared" si="3"/>
        <v>38.4</v>
      </c>
      <c r="EI42" s="52">
        <v>7.68</v>
      </c>
      <c r="EJ42" s="52"/>
      <c r="EK42" s="52">
        <v>11.16</v>
      </c>
      <c r="EL42" s="52">
        <v>4.8</v>
      </c>
      <c r="EM42" s="52">
        <v>17.600000000000001</v>
      </c>
      <c r="EN42" s="52">
        <v>9.1</v>
      </c>
      <c r="EO42" s="52">
        <v>0</v>
      </c>
      <c r="EP42" s="52">
        <v>0</v>
      </c>
      <c r="EQ42" s="52">
        <v>188</v>
      </c>
      <c r="ER42" s="52">
        <f t="shared" si="1"/>
        <v>0</v>
      </c>
      <c r="ES42" s="187" t="s">
        <v>1019</v>
      </c>
      <c r="ET42" s="187">
        <v>0</v>
      </c>
      <c r="EU42" s="52">
        <v>0</v>
      </c>
      <c r="EV42" s="52">
        <v>1</v>
      </c>
      <c r="EW42" s="52">
        <v>0</v>
      </c>
      <c r="EX42" s="52">
        <v>0</v>
      </c>
      <c r="EY42" s="52">
        <v>0</v>
      </c>
      <c r="EZ42" s="52"/>
      <c r="FA42" s="52"/>
      <c r="FB42" s="52">
        <v>20</v>
      </c>
      <c r="FC42" s="52"/>
      <c r="FD42" s="52"/>
      <c r="FE42" s="52"/>
      <c r="FF42" s="52"/>
      <c r="FG42" s="52"/>
      <c r="FH42" s="39">
        <v>0</v>
      </c>
      <c r="FI42" s="72">
        <v>5</v>
      </c>
    </row>
    <row r="43" spans="1:165" x14ac:dyDescent="0.25">
      <c r="A43" s="56">
        <v>5246</v>
      </c>
      <c r="B43" s="36" t="str">
        <f t="shared" si="2"/>
        <v>Гарибальди ул. д. 25 к. 3</v>
      </c>
      <c r="C43" s="57" t="s">
        <v>1039</v>
      </c>
      <c r="D43" s="58">
        <v>25</v>
      </c>
      <c r="E43" s="59">
        <v>3</v>
      </c>
      <c r="F43" s="39" t="s">
        <v>1012</v>
      </c>
      <c r="G43" s="60"/>
      <c r="H43" s="39"/>
      <c r="I43" s="62" t="s">
        <v>218</v>
      </c>
      <c r="J43" s="62"/>
      <c r="K43" s="62" t="s">
        <v>218</v>
      </c>
      <c r="L43" s="39" t="s">
        <v>1013</v>
      </c>
      <c r="M43" s="39" t="s">
        <v>1014</v>
      </c>
      <c r="N43" s="63">
        <v>1961</v>
      </c>
      <c r="O43" s="63">
        <v>1961</v>
      </c>
      <c r="P43" s="64" t="s">
        <v>1015</v>
      </c>
      <c r="Q43" s="61" t="s">
        <v>1016</v>
      </c>
      <c r="R43" s="63">
        <v>5</v>
      </c>
      <c r="S43" s="63">
        <v>5</v>
      </c>
      <c r="T43" s="65">
        <v>4</v>
      </c>
      <c r="U43" s="63"/>
      <c r="V43" s="63"/>
      <c r="W43" s="66">
        <v>80</v>
      </c>
      <c r="X43" s="67">
        <v>79</v>
      </c>
      <c r="Y43" s="61">
        <v>1</v>
      </c>
      <c r="Z43" s="39">
        <v>1</v>
      </c>
      <c r="AA43" s="61">
        <v>20</v>
      </c>
      <c r="AB43" s="61">
        <v>36</v>
      </c>
      <c r="AC43" s="42">
        <v>0</v>
      </c>
      <c r="AD43" s="61">
        <v>0</v>
      </c>
      <c r="AE43" s="61">
        <v>0</v>
      </c>
      <c r="AF43" s="61">
        <v>1</v>
      </c>
      <c r="AG43" s="68">
        <v>1</v>
      </c>
      <c r="AH43" s="69">
        <v>3582</v>
      </c>
      <c r="AI43" s="70">
        <v>3531.9</v>
      </c>
      <c r="AJ43" s="71">
        <v>50.1</v>
      </c>
      <c r="AK43" s="72">
        <v>2135.6</v>
      </c>
      <c r="AL43" s="61">
        <v>397</v>
      </c>
      <c r="AM43" s="73">
        <v>266</v>
      </c>
      <c r="AN43" s="73">
        <v>63</v>
      </c>
      <c r="AO43" s="61"/>
      <c r="AP43" s="64">
        <v>903.3</v>
      </c>
      <c r="AQ43" s="42">
        <v>130.38</v>
      </c>
      <c r="AR43" s="42">
        <v>198.62</v>
      </c>
      <c r="AS43" s="42">
        <v>0</v>
      </c>
      <c r="AT43" s="72" t="s">
        <v>1017</v>
      </c>
      <c r="AU43" s="72" t="s">
        <v>1018</v>
      </c>
      <c r="AV43" s="67">
        <v>79</v>
      </c>
      <c r="AW43" s="61"/>
      <c r="AX43" s="61"/>
      <c r="AY43" s="61"/>
      <c r="AZ43" s="61" t="s">
        <v>1019</v>
      </c>
      <c r="BA43" s="61" t="s">
        <v>218</v>
      </c>
      <c r="BB43" s="61" t="s">
        <v>218</v>
      </c>
      <c r="BC43" s="61" t="s">
        <v>218</v>
      </c>
      <c r="BD43" s="61" t="s">
        <v>218</v>
      </c>
      <c r="BE43" s="61" t="s">
        <v>218</v>
      </c>
      <c r="BF43" s="61" t="s">
        <v>218</v>
      </c>
      <c r="BG43" s="61" t="s">
        <v>218</v>
      </c>
      <c r="BH43" s="61" t="s">
        <v>218</v>
      </c>
      <c r="BI43" s="61" t="s">
        <v>218</v>
      </c>
      <c r="BJ43" s="61" t="s">
        <v>218</v>
      </c>
      <c r="BK43" s="61" t="s">
        <v>218</v>
      </c>
      <c r="BL43" s="61" t="s">
        <v>218</v>
      </c>
      <c r="BM43" s="61" t="s">
        <v>218</v>
      </c>
      <c r="BN43" s="61" t="s">
        <v>218</v>
      </c>
      <c r="BO43" s="61" t="s">
        <v>218</v>
      </c>
      <c r="BP43" s="61" t="s">
        <v>218</v>
      </c>
      <c r="BQ43" s="61" t="s">
        <v>1020</v>
      </c>
      <c r="BR43" s="61"/>
      <c r="BS43" s="59" t="s">
        <v>1021</v>
      </c>
      <c r="BT43" s="52">
        <v>7760</v>
      </c>
      <c r="BU43" s="61">
        <v>5</v>
      </c>
      <c r="BV43" s="59" t="s">
        <v>1017</v>
      </c>
      <c r="BW43" s="52">
        <v>985</v>
      </c>
      <c r="BX43" s="52">
        <v>394</v>
      </c>
      <c r="BY43" s="52">
        <v>985</v>
      </c>
      <c r="BZ43" s="52">
        <v>394</v>
      </c>
      <c r="CA43" s="61" t="s">
        <v>1022</v>
      </c>
      <c r="CB43" s="52">
        <v>1852</v>
      </c>
      <c r="CC43" s="53">
        <v>1722</v>
      </c>
      <c r="CD43" s="39">
        <v>1</v>
      </c>
      <c r="CE43" s="61">
        <v>994</v>
      </c>
      <c r="CF43" s="61" t="s">
        <v>1023</v>
      </c>
      <c r="CG43" s="52">
        <v>160</v>
      </c>
      <c r="CH43" s="52">
        <v>253</v>
      </c>
      <c r="CI43" s="72">
        <v>903.3</v>
      </c>
      <c r="CJ43" s="74"/>
      <c r="CK43" s="61">
        <v>0</v>
      </c>
      <c r="CL43" s="61">
        <v>0</v>
      </c>
      <c r="CM43" s="75">
        <v>0</v>
      </c>
      <c r="CN43" s="39"/>
      <c r="CO43" s="39"/>
      <c r="CP43" s="61"/>
      <c r="CQ43" s="61"/>
      <c r="CR43" s="39">
        <v>0</v>
      </c>
      <c r="CS43" s="61"/>
      <c r="CT43" s="61"/>
      <c r="CU43" s="61"/>
      <c r="CV43" s="61"/>
      <c r="CW43" s="61"/>
      <c r="CX43" s="61"/>
      <c r="CY43" s="61"/>
      <c r="CZ43" s="52">
        <v>1</v>
      </c>
      <c r="DA43" s="52">
        <v>1</v>
      </c>
      <c r="DB43" s="52">
        <v>162</v>
      </c>
      <c r="DC43" s="52">
        <v>400</v>
      </c>
      <c r="DD43" s="52">
        <v>48</v>
      </c>
      <c r="DE43" s="61">
        <v>2032</v>
      </c>
      <c r="DF43" s="39">
        <v>0</v>
      </c>
      <c r="DG43" s="39">
        <v>0</v>
      </c>
      <c r="DH43" s="52">
        <v>4</v>
      </c>
      <c r="DI43" s="52">
        <v>248</v>
      </c>
      <c r="DJ43" s="61"/>
      <c r="DK43" s="39">
        <v>85</v>
      </c>
      <c r="DL43" s="61">
        <v>935</v>
      </c>
      <c r="DM43" s="39">
        <v>79</v>
      </c>
      <c r="DN43" s="61"/>
      <c r="DO43" s="61">
        <v>967</v>
      </c>
      <c r="DP43" s="61"/>
      <c r="DQ43" s="39">
        <v>648</v>
      </c>
      <c r="DR43" s="39">
        <v>594</v>
      </c>
      <c r="DS43" s="39">
        <v>87</v>
      </c>
      <c r="DT43" s="61">
        <v>16</v>
      </c>
      <c r="DU43" s="52">
        <v>16</v>
      </c>
      <c r="DV43" s="52">
        <v>16</v>
      </c>
      <c r="DW43" s="39">
        <v>0</v>
      </c>
      <c r="DX43" s="39" t="str">
        <f t="shared" si="0"/>
        <v>наружные</v>
      </c>
      <c r="DY43" s="52"/>
      <c r="DZ43" s="61"/>
      <c r="EA43" s="61"/>
      <c r="EB43" s="61"/>
      <c r="EC43" s="61"/>
      <c r="ED43" s="61"/>
      <c r="EE43" s="52">
        <v>32</v>
      </c>
      <c r="EF43" s="52">
        <v>29.44</v>
      </c>
      <c r="EG43" s="52">
        <v>8</v>
      </c>
      <c r="EH43" s="52">
        <f t="shared" si="3"/>
        <v>38.4</v>
      </c>
      <c r="EI43" s="52">
        <v>7.68</v>
      </c>
      <c r="EJ43" s="52"/>
      <c r="EK43" s="52">
        <v>11.16</v>
      </c>
      <c r="EL43" s="52">
        <v>4.8</v>
      </c>
      <c r="EM43" s="52">
        <v>17.600000000000001</v>
      </c>
      <c r="EN43" s="52">
        <v>9.1</v>
      </c>
      <c r="EO43" s="52">
        <v>0</v>
      </c>
      <c r="EP43" s="52">
        <v>0</v>
      </c>
      <c r="EQ43" s="52">
        <v>186</v>
      </c>
      <c r="ER43" s="52">
        <f t="shared" si="1"/>
        <v>0</v>
      </c>
      <c r="ES43" s="187" t="s">
        <v>1019</v>
      </c>
      <c r="ET43" s="187">
        <v>0</v>
      </c>
      <c r="EU43" s="52">
        <v>0</v>
      </c>
      <c r="EV43" s="52">
        <v>1</v>
      </c>
      <c r="EW43" s="52">
        <v>0</v>
      </c>
      <c r="EX43" s="52">
        <v>0</v>
      </c>
      <c r="EY43" s="52">
        <v>0</v>
      </c>
      <c r="EZ43" s="52"/>
      <c r="FA43" s="52"/>
      <c r="FB43" s="52"/>
      <c r="FC43" s="52"/>
      <c r="FD43" s="52"/>
      <c r="FE43" s="52"/>
      <c r="FF43" s="52"/>
      <c r="FG43" s="52"/>
      <c r="FH43" s="39">
        <v>0</v>
      </c>
      <c r="FI43" s="72">
        <v>5</v>
      </c>
    </row>
    <row r="44" spans="1:165" x14ac:dyDescent="0.25">
      <c r="A44" s="56">
        <v>5249</v>
      </c>
      <c r="B44" s="36" t="str">
        <f t="shared" si="2"/>
        <v>Гарибальди ул. д. 27 к. 1</v>
      </c>
      <c r="C44" s="57" t="s">
        <v>1039</v>
      </c>
      <c r="D44" s="58">
        <v>27</v>
      </c>
      <c r="E44" s="59">
        <v>1</v>
      </c>
      <c r="F44" s="39" t="s">
        <v>1012</v>
      </c>
      <c r="G44" s="60"/>
      <c r="H44" s="61"/>
      <c r="I44" s="62" t="s">
        <v>218</v>
      </c>
      <c r="J44" s="62"/>
      <c r="K44" s="62" t="s">
        <v>218</v>
      </c>
      <c r="L44" s="39" t="s">
        <v>1013</v>
      </c>
      <c r="M44" s="39" t="s">
        <v>1014</v>
      </c>
      <c r="N44" s="63">
        <v>1961</v>
      </c>
      <c r="O44" s="63">
        <v>1961</v>
      </c>
      <c r="P44" s="64" t="s">
        <v>1015</v>
      </c>
      <c r="Q44" s="61" t="s">
        <v>1016</v>
      </c>
      <c r="R44" s="63">
        <v>5</v>
      </c>
      <c r="S44" s="63">
        <v>5</v>
      </c>
      <c r="T44" s="65">
        <v>4</v>
      </c>
      <c r="U44" s="63"/>
      <c r="V44" s="63"/>
      <c r="W44" s="66">
        <v>81</v>
      </c>
      <c r="X44" s="67">
        <v>80</v>
      </c>
      <c r="Y44" s="61">
        <v>1</v>
      </c>
      <c r="Z44" s="39">
        <v>1</v>
      </c>
      <c r="AA44" s="61">
        <v>20</v>
      </c>
      <c r="AB44" s="61">
        <v>36</v>
      </c>
      <c r="AC44" s="42">
        <v>0</v>
      </c>
      <c r="AD44" s="61">
        <v>0</v>
      </c>
      <c r="AE44" s="61">
        <v>0</v>
      </c>
      <c r="AF44" s="61">
        <v>1</v>
      </c>
      <c r="AG44" s="68">
        <v>1</v>
      </c>
      <c r="AH44" s="69">
        <v>3565.9</v>
      </c>
      <c r="AI44" s="70">
        <v>3561.3</v>
      </c>
      <c r="AJ44" s="71">
        <v>4.5999999999999996</v>
      </c>
      <c r="AK44" s="72">
        <v>2189.6</v>
      </c>
      <c r="AL44" s="61">
        <v>397</v>
      </c>
      <c r="AM44" s="73">
        <v>380</v>
      </c>
      <c r="AN44" s="73"/>
      <c r="AO44" s="61"/>
      <c r="AP44" s="64">
        <v>904.8</v>
      </c>
      <c r="AQ44" s="42">
        <v>154.04000000000002</v>
      </c>
      <c r="AR44" s="42">
        <v>225.95999999999998</v>
      </c>
      <c r="AS44" s="42">
        <v>0</v>
      </c>
      <c r="AT44" s="72" t="s">
        <v>1017</v>
      </c>
      <c r="AU44" s="72" t="s">
        <v>1018</v>
      </c>
      <c r="AV44" s="67">
        <v>80</v>
      </c>
      <c r="AW44" s="61"/>
      <c r="AX44" s="61"/>
      <c r="AY44" s="61"/>
      <c r="AZ44" s="61" t="s">
        <v>1019</v>
      </c>
      <c r="BA44" s="61" t="s">
        <v>218</v>
      </c>
      <c r="BB44" s="61" t="s">
        <v>218</v>
      </c>
      <c r="BC44" s="61" t="s">
        <v>218</v>
      </c>
      <c r="BD44" s="61" t="s">
        <v>218</v>
      </c>
      <c r="BE44" s="61" t="s">
        <v>218</v>
      </c>
      <c r="BF44" s="61" t="s">
        <v>218</v>
      </c>
      <c r="BG44" s="61" t="s">
        <v>218</v>
      </c>
      <c r="BH44" s="61" t="s">
        <v>218</v>
      </c>
      <c r="BI44" s="61" t="s">
        <v>218</v>
      </c>
      <c r="BJ44" s="61" t="s">
        <v>218</v>
      </c>
      <c r="BK44" s="61" t="s">
        <v>218</v>
      </c>
      <c r="BL44" s="61" t="s">
        <v>218</v>
      </c>
      <c r="BM44" s="61" t="s">
        <v>218</v>
      </c>
      <c r="BN44" s="61" t="s">
        <v>218</v>
      </c>
      <c r="BO44" s="61" t="s">
        <v>218</v>
      </c>
      <c r="BP44" s="61" t="s">
        <v>218</v>
      </c>
      <c r="BQ44" s="61" t="s">
        <v>1020</v>
      </c>
      <c r="BR44" s="61"/>
      <c r="BS44" s="59" t="s">
        <v>1021</v>
      </c>
      <c r="BT44" s="52">
        <v>7760</v>
      </c>
      <c r="BU44" s="61">
        <v>5</v>
      </c>
      <c r="BV44" s="59" t="s">
        <v>1017</v>
      </c>
      <c r="BW44" s="52">
        <v>985</v>
      </c>
      <c r="BX44" s="52">
        <v>394</v>
      </c>
      <c r="BY44" s="52">
        <v>985</v>
      </c>
      <c r="BZ44" s="52">
        <v>394</v>
      </c>
      <c r="CA44" s="61" t="s">
        <v>1040</v>
      </c>
      <c r="CB44" s="52">
        <v>1852</v>
      </c>
      <c r="CC44" s="53">
        <v>1722</v>
      </c>
      <c r="CD44" s="61">
        <v>1</v>
      </c>
      <c r="CE44" s="61">
        <v>995</v>
      </c>
      <c r="CF44" s="61" t="s">
        <v>1023</v>
      </c>
      <c r="CG44" s="52">
        <v>160</v>
      </c>
      <c r="CH44" s="52">
        <v>253</v>
      </c>
      <c r="CI44" s="72">
        <v>904.8</v>
      </c>
      <c r="CJ44" s="74"/>
      <c r="CK44" s="61">
        <v>0</v>
      </c>
      <c r="CL44" s="61">
        <v>0</v>
      </c>
      <c r="CM44" s="75">
        <v>0</v>
      </c>
      <c r="CN44" s="39"/>
      <c r="CO44" s="39"/>
      <c r="CP44" s="61"/>
      <c r="CQ44" s="61"/>
      <c r="CR44" s="39">
        <v>0</v>
      </c>
      <c r="CS44" s="61"/>
      <c r="CT44" s="61"/>
      <c r="CU44" s="61"/>
      <c r="CV44" s="61"/>
      <c r="CW44" s="61"/>
      <c r="CX44" s="61"/>
      <c r="CY44" s="61"/>
      <c r="CZ44" s="52">
        <v>1</v>
      </c>
      <c r="DA44" s="52">
        <v>1</v>
      </c>
      <c r="DB44" s="52">
        <v>162</v>
      </c>
      <c r="DC44" s="52">
        <v>400</v>
      </c>
      <c r="DD44" s="52">
        <v>48</v>
      </c>
      <c r="DE44" s="61">
        <v>2032</v>
      </c>
      <c r="DF44" s="61">
        <v>0</v>
      </c>
      <c r="DG44" s="39">
        <v>0</v>
      </c>
      <c r="DH44" s="52">
        <v>4</v>
      </c>
      <c r="DI44" s="52">
        <v>248</v>
      </c>
      <c r="DJ44" s="61"/>
      <c r="DK44" s="39">
        <v>85</v>
      </c>
      <c r="DL44" s="61">
        <v>935</v>
      </c>
      <c r="DM44" s="39">
        <v>80</v>
      </c>
      <c r="DN44" s="61"/>
      <c r="DO44" s="61">
        <v>967</v>
      </c>
      <c r="DP44" s="61"/>
      <c r="DQ44" s="39">
        <v>648</v>
      </c>
      <c r="DR44" s="39">
        <v>594</v>
      </c>
      <c r="DS44" s="39">
        <v>87</v>
      </c>
      <c r="DT44" s="61">
        <v>16</v>
      </c>
      <c r="DU44" s="52">
        <v>16</v>
      </c>
      <c r="DV44" s="52">
        <v>16</v>
      </c>
      <c r="DW44" s="39">
        <v>0</v>
      </c>
      <c r="DX44" s="39" t="str">
        <f t="shared" si="0"/>
        <v>наружные</v>
      </c>
      <c r="DY44" s="52"/>
      <c r="DZ44" s="61"/>
      <c r="EA44" s="61"/>
      <c r="EB44" s="61"/>
      <c r="EC44" s="61"/>
      <c r="ED44" s="61"/>
      <c r="EE44" s="52">
        <v>32</v>
      </c>
      <c r="EF44" s="52">
        <v>29.44</v>
      </c>
      <c r="EG44" s="52">
        <v>8</v>
      </c>
      <c r="EH44" s="52">
        <f t="shared" si="3"/>
        <v>38.4</v>
      </c>
      <c r="EI44" s="52">
        <v>7.68</v>
      </c>
      <c r="EJ44" s="52"/>
      <c r="EK44" s="52">
        <v>11.16</v>
      </c>
      <c r="EL44" s="52">
        <v>4.8</v>
      </c>
      <c r="EM44" s="52">
        <v>17.600000000000001</v>
      </c>
      <c r="EN44" s="52">
        <v>9.1</v>
      </c>
      <c r="EO44" s="52">
        <v>0</v>
      </c>
      <c r="EP44" s="52">
        <v>0</v>
      </c>
      <c r="EQ44" s="52">
        <v>201</v>
      </c>
      <c r="ER44" s="52">
        <f t="shared" si="1"/>
        <v>0</v>
      </c>
      <c r="ES44" s="187" t="s">
        <v>1019</v>
      </c>
      <c r="ET44" s="187">
        <v>0</v>
      </c>
      <c r="EU44" s="52">
        <v>0</v>
      </c>
      <c r="EV44" s="52">
        <v>1</v>
      </c>
      <c r="EW44" s="52">
        <v>0</v>
      </c>
      <c r="EX44" s="52">
        <v>0</v>
      </c>
      <c r="EY44" s="52">
        <v>0</v>
      </c>
      <c r="EZ44" s="52"/>
      <c r="FA44" s="52"/>
      <c r="FB44" s="52"/>
      <c r="FC44" s="52"/>
      <c r="FD44" s="52"/>
      <c r="FE44" s="52"/>
      <c r="FF44" s="52"/>
      <c r="FG44" s="52"/>
      <c r="FH44" s="39">
        <v>0</v>
      </c>
      <c r="FI44" s="72">
        <v>5</v>
      </c>
    </row>
    <row r="45" spans="1:165" x14ac:dyDescent="0.25">
      <c r="A45" s="56">
        <v>5260</v>
      </c>
      <c r="B45" s="36" t="str">
        <f t="shared" si="2"/>
        <v>Гарибальди ул. д. 31 к. 1</v>
      </c>
      <c r="C45" s="57" t="s">
        <v>1039</v>
      </c>
      <c r="D45" s="58">
        <v>31</v>
      </c>
      <c r="E45" s="59">
        <v>1</v>
      </c>
      <c r="F45" s="39" t="s">
        <v>1012</v>
      </c>
      <c r="G45" s="60"/>
      <c r="H45" s="39"/>
      <c r="I45" s="62" t="s">
        <v>218</v>
      </c>
      <c r="J45" s="62"/>
      <c r="K45" s="62" t="s">
        <v>218</v>
      </c>
      <c r="L45" s="39" t="s">
        <v>1013</v>
      </c>
      <c r="M45" s="39" t="s">
        <v>1014</v>
      </c>
      <c r="N45" s="63">
        <v>1961</v>
      </c>
      <c r="O45" s="63">
        <v>1961</v>
      </c>
      <c r="P45" s="64" t="s">
        <v>1015</v>
      </c>
      <c r="Q45" s="61" t="s">
        <v>1016</v>
      </c>
      <c r="R45" s="63">
        <v>5</v>
      </c>
      <c r="S45" s="63">
        <v>5</v>
      </c>
      <c r="T45" s="65">
        <v>4</v>
      </c>
      <c r="U45" s="63"/>
      <c r="V45" s="63"/>
      <c r="W45" s="66">
        <v>81</v>
      </c>
      <c r="X45" s="67">
        <v>80</v>
      </c>
      <c r="Y45" s="61">
        <v>1</v>
      </c>
      <c r="Z45" s="39">
        <v>1</v>
      </c>
      <c r="AA45" s="61">
        <v>20</v>
      </c>
      <c r="AB45" s="61">
        <v>36</v>
      </c>
      <c r="AC45" s="42">
        <v>0</v>
      </c>
      <c r="AD45" s="61">
        <v>0</v>
      </c>
      <c r="AE45" s="61">
        <v>0</v>
      </c>
      <c r="AF45" s="61">
        <v>1</v>
      </c>
      <c r="AG45" s="68">
        <v>1</v>
      </c>
      <c r="AH45" s="69">
        <v>3567.1</v>
      </c>
      <c r="AI45" s="70">
        <v>3562.4</v>
      </c>
      <c r="AJ45" s="71">
        <v>4.7</v>
      </c>
      <c r="AK45" s="72">
        <v>2179</v>
      </c>
      <c r="AL45" s="61">
        <v>397</v>
      </c>
      <c r="AM45" s="73">
        <v>355</v>
      </c>
      <c r="AN45" s="73">
        <v>7</v>
      </c>
      <c r="AO45" s="61"/>
      <c r="AP45" s="64">
        <v>908.5</v>
      </c>
      <c r="AQ45" s="42">
        <v>142.92000000000002</v>
      </c>
      <c r="AR45" s="42">
        <v>219.07999999999998</v>
      </c>
      <c r="AS45" s="42">
        <v>0</v>
      </c>
      <c r="AT45" s="72" t="s">
        <v>1017</v>
      </c>
      <c r="AU45" s="72" t="s">
        <v>1018</v>
      </c>
      <c r="AV45" s="67">
        <v>80</v>
      </c>
      <c r="AW45" s="61"/>
      <c r="AX45" s="61"/>
      <c r="AY45" s="61"/>
      <c r="AZ45" s="61" t="s">
        <v>1019</v>
      </c>
      <c r="BA45" s="61" t="s">
        <v>218</v>
      </c>
      <c r="BB45" s="61" t="s">
        <v>218</v>
      </c>
      <c r="BC45" s="61" t="s">
        <v>218</v>
      </c>
      <c r="BD45" s="61" t="s">
        <v>218</v>
      </c>
      <c r="BE45" s="61" t="s">
        <v>218</v>
      </c>
      <c r="BF45" s="61" t="s">
        <v>218</v>
      </c>
      <c r="BG45" s="61" t="s">
        <v>218</v>
      </c>
      <c r="BH45" s="61" t="s">
        <v>218</v>
      </c>
      <c r="BI45" s="61" t="s">
        <v>218</v>
      </c>
      <c r="BJ45" s="61" t="s">
        <v>218</v>
      </c>
      <c r="BK45" s="61" t="s">
        <v>218</v>
      </c>
      <c r="BL45" s="61" t="s">
        <v>218</v>
      </c>
      <c r="BM45" s="61" t="s">
        <v>218</v>
      </c>
      <c r="BN45" s="61" t="s">
        <v>218</v>
      </c>
      <c r="BO45" s="61" t="s">
        <v>218</v>
      </c>
      <c r="BP45" s="61" t="s">
        <v>218</v>
      </c>
      <c r="BQ45" s="61" t="s">
        <v>1020</v>
      </c>
      <c r="BR45" s="61"/>
      <c r="BS45" s="59" t="s">
        <v>1021</v>
      </c>
      <c r="BT45" s="52">
        <v>7760</v>
      </c>
      <c r="BU45" s="61">
        <v>5</v>
      </c>
      <c r="BV45" s="59" t="s">
        <v>1017</v>
      </c>
      <c r="BW45" s="52">
        <v>985</v>
      </c>
      <c r="BX45" s="52">
        <v>394</v>
      </c>
      <c r="BY45" s="52">
        <v>985</v>
      </c>
      <c r="BZ45" s="52">
        <v>394</v>
      </c>
      <c r="CA45" s="61" t="s">
        <v>1024</v>
      </c>
      <c r="CB45" s="52">
        <v>1852</v>
      </c>
      <c r="CC45" s="53">
        <v>1722</v>
      </c>
      <c r="CD45" s="39">
        <v>1</v>
      </c>
      <c r="CE45" s="61">
        <v>999</v>
      </c>
      <c r="CF45" s="61" t="s">
        <v>1023</v>
      </c>
      <c r="CG45" s="52">
        <v>160</v>
      </c>
      <c r="CH45" s="52">
        <v>253</v>
      </c>
      <c r="CI45" s="72">
        <v>908.5</v>
      </c>
      <c r="CJ45" s="74"/>
      <c r="CK45" s="61">
        <v>0</v>
      </c>
      <c r="CL45" s="61">
        <v>0</v>
      </c>
      <c r="CM45" s="75">
        <v>0</v>
      </c>
      <c r="CN45" s="39"/>
      <c r="CO45" s="39"/>
      <c r="CP45" s="61"/>
      <c r="CQ45" s="61"/>
      <c r="CR45" s="39">
        <v>0</v>
      </c>
      <c r="CS45" s="61"/>
      <c r="CT45" s="61"/>
      <c r="CU45" s="61"/>
      <c r="CV45" s="61"/>
      <c r="CW45" s="61"/>
      <c r="CX45" s="61"/>
      <c r="CY45" s="61"/>
      <c r="CZ45" s="52">
        <v>1</v>
      </c>
      <c r="DA45" s="52">
        <v>1</v>
      </c>
      <c r="DB45" s="52">
        <v>162</v>
      </c>
      <c r="DC45" s="52">
        <v>400</v>
      </c>
      <c r="DD45" s="52">
        <v>48</v>
      </c>
      <c r="DE45" s="61">
        <v>2032</v>
      </c>
      <c r="DF45" s="39">
        <v>0</v>
      </c>
      <c r="DG45" s="39">
        <v>0</v>
      </c>
      <c r="DH45" s="52">
        <v>4</v>
      </c>
      <c r="DI45" s="52">
        <v>248</v>
      </c>
      <c r="DJ45" s="61"/>
      <c r="DK45" s="39">
        <v>85</v>
      </c>
      <c r="DL45" s="61">
        <v>935</v>
      </c>
      <c r="DM45" s="39">
        <v>80</v>
      </c>
      <c r="DN45" s="61"/>
      <c r="DO45" s="61">
        <v>967</v>
      </c>
      <c r="DP45" s="61"/>
      <c r="DQ45" s="39">
        <v>648</v>
      </c>
      <c r="DR45" s="39">
        <v>594</v>
      </c>
      <c r="DS45" s="39">
        <v>87</v>
      </c>
      <c r="DT45" s="61">
        <v>16</v>
      </c>
      <c r="DU45" s="52">
        <v>16</v>
      </c>
      <c r="DV45" s="52">
        <v>16</v>
      </c>
      <c r="DW45" s="39">
        <v>0</v>
      </c>
      <c r="DX45" s="39" t="str">
        <f t="shared" si="0"/>
        <v>наружные</v>
      </c>
      <c r="DY45" s="52"/>
      <c r="DZ45" s="61"/>
      <c r="EA45" s="61"/>
      <c r="EB45" s="61"/>
      <c r="EC45" s="61"/>
      <c r="ED45" s="61"/>
      <c r="EE45" s="52">
        <v>32</v>
      </c>
      <c r="EF45" s="52">
        <v>29.44</v>
      </c>
      <c r="EG45" s="52">
        <v>8</v>
      </c>
      <c r="EH45" s="52">
        <f t="shared" si="3"/>
        <v>38.4</v>
      </c>
      <c r="EI45" s="52">
        <v>7.68</v>
      </c>
      <c r="EJ45" s="52"/>
      <c r="EK45" s="52">
        <v>11.16</v>
      </c>
      <c r="EL45" s="52">
        <v>4.8</v>
      </c>
      <c r="EM45" s="52">
        <v>17.600000000000001</v>
      </c>
      <c r="EN45" s="52">
        <v>9.1</v>
      </c>
      <c r="EO45" s="52">
        <v>0</v>
      </c>
      <c r="EP45" s="52">
        <v>0</v>
      </c>
      <c r="EQ45" s="52">
        <v>201</v>
      </c>
      <c r="ER45" s="52">
        <f t="shared" si="1"/>
        <v>0</v>
      </c>
      <c r="ES45" s="187" t="s">
        <v>1019</v>
      </c>
      <c r="ET45" s="187">
        <v>0</v>
      </c>
      <c r="EU45" s="52">
        <v>0</v>
      </c>
      <c r="EV45" s="52">
        <v>1</v>
      </c>
      <c r="EW45" s="52">
        <v>0</v>
      </c>
      <c r="EX45" s="52">
        <v>0</v>
      </c>
      <c r="EY45" s="52">
        <v>0</v>
      </c>
      <c r="EZ45" s="52"/>
      <c r="FA45" s="52"/>
      <c r="FB45" s="52"/>
      <c r="FC45" s="52"/>
      <c r="FD45" s="52"/>
      <c r="FE45" s="52"/>
      <c r="FF45" s="52"/>
      <c r="FG45" s="52"/>
      <c r="FH45" s="39">
        <v>0</v>
      </c>
      <c r="FI45" s="72">
        <v>5</v>
      </c>
    </row>
    <row r="46" spans="1:165" x14ac:dyDescent="0.25">
      <c r="A46" s="56">
        <v>5261</v>
      </c>
      <c r="B46" s="36" t="str">
        <f t="shared" si="2"/>
        <v>Гарибальди ул. д. 31 к. 2</v>
      </c>
      <c r="C46" s="57" t="s">
        <v>1039</v>
      </c>
      <c r="D46" s="58">
        <v>31</v>
      </c>
      <c r="E46" s="59">
        <v>2</v>
      </c>
      <c r="F46" s="39" t="s">
        <v>1012</v>
      </c>
      <c r="G46" s="60"/>
      <c r="H46" s="61"/>
      <c r="I46" s="62" t="s">
        <v>218</v>
      </c>
      <c r="J46" s="62"/>
      <c r="K46" s="62" t="s">
        <v>218</v>
      </c>
      <c r="L46" s="39" t="s">
        <v>1013</v>
      </c>
      <c r="M46" s="39" t="s">
        <v>1014</v>
      </c>
      <c r="N46" s="63">
        <v>1961</v>
      </c>
      <c r="O46" s="63">
        <v>1961</v>
      </c>
      <c r="P46" s="64" t="s">
        <v>1015</v>
      </c>
      <c r="Q46" s="61" t="s">
        <v>1016</v>
      </c>
      <c r="R46" s="63">
        <v>5</v>
      </c>
      <c r="S46" s="63">
        <v>5</v>
      </c>
      <c r="T46" s="65">
        <v>4</v>
      </c>
      <c r="U46" s="63"/>
      <c r="V46" s="63"/>
      <c r="W46" s="66">
        <v>81</v>
      </c>
      <c r="X46" s="67">
        <v>80</v>
      </c>
      <c r="Y46" s="61">
        <v>1</v>
      </c>
      <c r="Z46" s="39">
        <v>1</v>
      </c>
      <c r="AA46" s="61">
        <v>20</v>
      </c>
      <c r="AB46" s="61">
        <v>36</v>
      </c>
      <c r="AC46" s="42">
        <v>0</v>
      </c>
      <c r="AD46" s="61">
        <v>0</v>
      </c>
      <c r="AE46" s="61">
        <v>0</v>
      </c>
      <c r="AF46" s="61">
        <v>1</v>
      </c>
      <c r="AG46" s="68">
        <v>1</v>
      </c>
      <c r="AH46" s="69">
        <v>3580.7000000000003</v>
      </c>
      <c r="AI46" s="70">
        <v>3577.8</v>
      </c>
      <c r="AJ46" s="71">
        <v>2.9</v>
      </c>
      <c r="AK46" s="72">
        <v>2174</v>
      </c>
      <c r="AL46" s="61">
        <v>397</v>
      </c>
      <c r="AM46" s="73">
        <v>351</v>
      </c>
      <c r="AN46" s="73">
        <v>7</v>
      </c>
      <c r="AO46" s="61"/>
      <c r="AP46" s="64">
        <v>908</v>
      </c>
      <c r="AQ46" s="42">
        <v>141.26000000000002</v>
      </c>
      <c r="AR46" s="42">
        <v>216.73999999999998</v>
      </c>
      <c r="AS46" s="42">
        <v>0</v>
      </c>
      <c r="AT46" s="72" t="s">
        <v>1017</v>
      </c>
      <c r="AU46" s="72" t="s">
        <v>1018</v>
      </c>
      <c r="AV46" s="67">
        <v>80</v>
      </c>
      <c r="AW46" s="61"/>
      <c r="AX46" s="61"/>
      <c r="AY46" s="61"/>
      <c r="AZ46" s="61" t="s">
        <v>1019</v>
      </c>
      <c r="BA46" s="61" t="s">
        <v>218</v>
      </c>
      <c r="BB46" s="61" t="s">
        <v>218</v>
      </c>
      <c r="BC46" s="61" t="s">
        <v>218</v>
      </c>
      <c r="BD46" s="61" t="s">
        <v>218</v>
      </c>
      <c r="BE46" s="61" t="s">
        <v>218</v>
      </c>
      <c r="BF46" s="61" t="s">
        <v>218</v>
      </c>
      <c r="BG46" s="61" t="s">
        <v>218</v>
      </c>
      <c r="BH46" s="61" t="s">
        <v>218</v>
      </c>
      <c r="BI46" s="61" t="s">
        <v>218</v>
      </c>
      <c r="BJ46" s="61" t="s">
        <v>218</v>
      </c>
      <c r="BK46" s="61" t="s">
        <v>218</v>
      </c>
      <c r="BL46" s="61" t="s">
        <v>218</v>
      </c>
      <c r="BM46" s="61" t="s">
        <v>218</v>
      </c>
      <c r="BN46" s="61" t="s">
        <v>218</v>
      </c>
      <c r="BO46" s="61" t="s">
        <v>218</v>
      </c>
      <c r="BP46" s="61" t="s">
        <v>218</v>
      </c>
      <c r="BQ46" s="61" t="s">
        <v>1020</v>
      </c>
      <c r="BR46" s="61"/>
      <c r="BS46" s="59" t="s">
        <v>1021</v>
      </c>
      <c r="BT46" s="52">
        <v>7760</v>
      </c>
      <c r="BU46" s="61">
        <v>5</v>
      </c>
      <c r="BV46" s="59" t="s">
        <v>1017</v>
      </c>
      <c r="BW46" s="52">
        <v>985</v>
      </c>
      <c r="BX46" s="52">
        <v>394</v>
      </c>
      <c r="BY46" s="52">
        <v>985</v>
      </c>
      <c r="BZ46" s="52">
        <v>394</v>
      </c>
      <c r="CA46" s="61" t="s">
        <v>1022</v>
      </c>
      <c r="CB46" s="52">
        <v>1852</v>
      </c>
      <c r="CC46" s="53">
        <v>1722</v>
      </c>
      <c r="CD46" s="61">
        <v>1</v>
      </c>
      <c r="CE46" s="61">
        <v>999</v>
      </c>
      <c r="CF46" s="61" t="s">
        <v>1023</v>
      </c>
      <c r="CG46" s="52">
        <v>160</v>
      </c>
      <c r="CH46" s="52">
        <v>253</v>
      </c>
      <c r="CI46" s="72">
        <v>908</v>
      </c>
      <c r="CJ46" s="74"/>
      <c r="CK46" s="61">
        <v>0</v>
      </c>
      <c r="CL46" s="61">
        <v>0</v>
      </c>
      <c r="CM46" s="75">
        <v>0</v>
      </c>
      <c r="CN46" s="39"/>
      <c r="CO46" s="39"/>
      <c r="CP46" s="61"/>
      <c r="CQ46" s="61"/>
      <c r="CR46" s="39">
        <v>0</v>
      </c>
      <c r="CS46" s="61"/>
      <c r="CT46" s="61"/>
      <c r="CU46" s="61"/>
      <c r="CV46" s="61"/>
      <c r="CW46" s="61"/>
      <c r="CX46" s="61"/>
      <c r="CY46" s="61"/>
      <c r="CZ46" s="52">
        <v>1</v>
      </c>
      <c r="DA46" s="52">
        <v>1</v>
      </c>
      <c r="DB46" s="52">
        <v>162</v>
      </c>
      <c r="DC46" s="52">
        <v>400</v>
      </c>
      <c r="DD46" s="52">
        <v>48</v>
      </c>
      <c r="DE46" s="61">
        <v>2032</v>
      </c>
      <c r="DF46" s="61">
        <v>0</v>
      </c>
      <c r="DG46" s="39">
        <v>0</v>
      </c>
      <c r="DH46" s="52">
        <v>4</v>
      </c>
      <c r="DI46" s="52">
        <v>248</v>
      </c>
      <c r="DJ46" s="61"/>
      <c r="DK46" s="39">
        <v>85</v>
      </c>
      <c r="DL46" s="61">
        <v>935</v>
      </c>
      <c r="DM46" s="39">
        <v>80</v>
      </c>
      <c r="DN46" s="61"/>
      <c r="DO46" s="61">
        <v>967</v>
      </c>
      <c r="DP46" s="61"/>
      <c r="DQ46" s="39">
        <v>648</v>
      </c>
      <c r="DR46" s="39">
        <v>594</v>
      </c>
      <c r="DS46" s="39">
        <v>87</v>
      </c>
      <c r="DT46" s="61">
        <v>16</v>
      </c>
      <c r="DU46" s="52">
        <v>16</v>
      </c>
      <c r="DV46" s="52">
        <v>16</v>
      </c>
      <c r="DW46" s="39">
        <v>0</v>
      </c>
      <c r="DX46" s="39" t="str">
        <f t="shared" si="0"/>
        <v>наружные</v>
      </c>
      <c r="DY46" s="52"/>
      <c r="DZ46" s="61"/>
      <c r="EA46" s="61"/>
      <c r="EB46" s="61"/>
      <c r="EC46" s="61"/>
      <c r="ED46" s="61"/>
      <c r="EE46" s="52">
        <v>32</v>
      </c>
      <c r="EF46" s="52">
        <v>29.44</v>
      </c>
      <c r="EG46" s="52">
        <v>8</v>
      </c>
      <c r="EH46" s="52">
        <f t="shared" si="3"/>
        <v>38.4</v>
      </c>
      <c r="EI46" s="52">
        <v>7.68</v>
      </c>
      <c r="EJ46" s="52"/>
      <c r="EK46" s="52">
        <v>11.16</v>
      </c>
      <c r="EL46" s="52">
        <v>4.8</v>
      </c>
      <c r="EM46" s="52">
        <v>17.600000000000001</v>
      </c>
      <c r="EN46" s="52">
        <v>9.1</v>
      </c>
      <c r="EO46" s="52">
        <v>0</v>
      </c>
      <c r="EP46" s="52">
        <v>0</v>
      </c>
      <c r="EQ46" s="52">
        <v>219</v>
      </c>
      <c r="ER46" s="52">
        <f t="shared" si="1"/>
        <v>0</v>
      </c>
      <c r="ES46" s="187" t="s">
        <v>1019</v>
      </c>
      <c r="ET46" s="187">
        <v>0</v>
      </c>
      <c r="EU46" s="52">
        <v>0</v>
      </c>
      <c r="EV46" s="52">
        <v>1</v>
      </c>
      <c r="EW46" s="52">
        <v>0</v>
      </c>
      <c r="EX46" s="52">
        <v>0</v>
      </c>
      <c r="EY46" s="52">
        <v>0</v>
      </c>
      <c r="EZ46" s="52"/>
      <c r="FA46" s="52"/>
      <c r="FB46" s="52"/>
      <c r="FC46" s="52"/>
      <c r="FD46" s="52"/>
      <c r="FE46" s="52"/>
      <c r="FF46" s="52"/>
      <c r="FG46" s="52"/>
      <c r="FH46" s="39">
        <v>0</v>
      </c>
      <c r="FI46" s="72">
        <v>5</v>
      </c>
    </row>
    <row r="47" spans="1:165" x14ac:dyDescent="0.25">
      <c r="A47" s="56">
        <v>8532</v>
      </c>
      <c r="B47" s="36" t="str">
        <f t="shared" si="2"/>
        <v>Зюзинская ул. д. 4 к. 1</v>
      </c>
      <c r="C47" s="57" t="s">
        <v>1041</v>
      </c>
      <c r="D47" s="58">
        <v>4</v>
      </c>
      <c r="E47" s="59">
        <v>1</v>
      </c>
      <c r="F47" s="39" t="s">
        <v>1012</v>
      </c>
      <c r="G47" s="60"/>
      <c r="H47" s="39"/>
      <c r="I47" s="62" t="s">
        <v>218</v>
      </c>
      <c r="J47" s="62"/>
      <c r="K47" s="62" t="s">
        <v>218</v>
      </c>
      <c r="L47" s="39" t="s">
        <v>1013</v>
      </c>
      <c r="M47" s="39" t="s">
        <v>1014</v>
      </c>
      <c r="N47" s="63">
        <v>1976</v>
      </c>
      <c r="O47" s="63">
        <v>1976</v>
      </c>
      <c r="P47" s="64" t="s">
        <v>1042</v>
      </c>
      <c r="Q47" s="61" t="s">
        <v>1016</v>
      </c>
      <c r="R47" s="63">
        <v>16</v>
      </c>
      <c r="S47" s="63">
        <v>16</v>
      </c>
      <c r="T47" s="65">
        <v>2</v>
      </c>
      <c r="U47" s="63">
        <v>2</v>
      </c>
      <c r="V47" s="63">
        <v>2</v>
      </c>
      <c r="W47" s="66">
        <v>130</v>
      </c>
      <c r="X47" s="67">
        <v>128</v>
      </c>
      <c r="Y47" s="61">
        <v>2</v>
      </c>
      <c r="Z47" s="39">
        <v>1</v>
      </c>
      <c r="AA47" s="61">
        <v>18</v>
      </c>
      <c r="AB47" s="61">
        <v>19</v>
      </c>
      <c r="AC47" s="42">
        <v>4</v>
      </c>
      <c r="AD47" s="61">
        <v>24</v>
      </c>
      <c r="AE47" s="61">
        <v>0</v>
      </c>
      <c r="AF47" s="61">
        <v>1</v>
      </c>
      <c r="AG47" s="68">
        <v>1</v>
      </c>
      <c r="AH47" s="69">
        <v>8238.1</v>
      </c>
      <c r="AI47" s="70">
        <v>8220.1</v>
      </c>
      <c r="AJ47" s="71">
        <v>18</v>
      </c>
      <c r="AK47" s="72">
        <v>2709.4</v>
      </c>
      <c r="AL47" s="61">
        <v>484</v>
      </c>
      <c r="AM47" s="73">
        <v>484</v>
      </c>
      <c r="AN47" s="73">
        <v>781</v>
      </c>
      <c r="AO47" s="61"/>
      <c r="AP47" s="64">
        <v>722.2</v>
      </c>
      <c r="AQ47" s="42">
        <v>146.47</v>
      </c>
      <c r="AR47" s="42">
        <v>948.53</v>
      </c>
      <c r="AS47" s="42">
        <v>4.8</v>
      </c>
      <c r="AT47" s="72" t="s">
        <v>1017</v>
      </c>
      <c r="AU47" s="72" t="s">
        <v>1018</v>
      </c>
      <c r="AV47" s="67">
        <v>128</v>
      </c>
      <c r="AW47" s="61"/>
      <c r="AX47" s="61"/>
      <c r="AY47" s="61"/>
      <c r="AZ47" s="61" t="s">
        <v>1019</v>
      </c>
      <c r="BA47" s="61" t="s">
        <v>218</v>
      </c>
      <c r="BB47" s="61" t="s">
        <v>218</v>
      </c>
      <c r="BC47" s="61" t="s">
        <v>218</v>
      </c>
      <c r="BD47" s="61" t="s">
        <v>218</v>
      </c>
      <c r="BE47" s="61" t="s">
        <v>218</v>
      </c>
      <c r="BF47" s="61" t="s">
        <v>218</v>
      </c>
      <c r="BG47" s="61" t="s">
        <v>218</v>
      </c>
      <c r="BH47" s="61" t="s">
        <v>218</v>
      </c>
      <c r="BI47" s="61" t="s">
        <v>218</v>
      </c>
      <c r="BJ47" s="61" t="s">
        <v>218</v>
      </c>
      <c r="BK47" s="61" t="s">
        <v>218</v>
      </c>
      <c r="BL47" s="61" t="s">
        <v>218</v>
      </c>
      <c r="BM47" s="61" t="s">
        <v>218</v>
      </c>
      <c r="BN47" s="61" t="s">
        <v>218</v>
      </c>
      <c r="BO47" s="61" t="s">
        <v>218</v>
      </c>
      <c r="BP47" s="61" t="s">
        <v>218</v>
      </c>
      <c r="BQ47" s="61" t="s">
        <v>1043</v>
      </c>
      <c r="BR47" s="61"/>
      <c r="BS47" s="59" t="s">
        <v>1021</v>
      </c>
      <c r="BT47" s="52">
        <v>3774</v>
      </c>
      <c r="BU47" s="61">
        <v>3</v>
      </c>
      <c r="BV47" s="59" t="s">
        <v>1017</v>
      </c>
      <c r="BW47" s="52">
        <v>3713</v>
      </c>
      <c r="BX47" s="52">
        <v>935</v>
      </c>
      <c r="BY47" s="52">
        <v>735</v>
      </c>
      <c r="BZ47" s="39">
        <v>0</v>
      </c>
      <c r="CA47" s="61" t="s">
        <v>1024</v>
      </c>
      <c r="CB47" s="52">
        <v>1713</v>
      </c>
      <c r="CC47" s="53">
        <v>1849</v>
      </c>
      <c r="CD47" s="39">
        <v>1</v>
      </c>
      <c r="CE47" s="61">
        <v>794</v>
      </c>
      <c r="CF47" s="61" t="s">
        <v>1023</v>
      </c>
      <c r="CG47" s="52">
        <v>84</v>
      </c>
      <c r="CH47" s="52">
        <v>58.8</v>
      </c>
      <c r="CI47" s="72">
        <v>722.2</v>
      </c>
      <c r="CJ47" s="74" t="s">
        <v>1032</v>
      </c>
      <c r="CK47" s="61">
        <v>2</v>
      </c>
      <c r="CL47" s="61">
        <v>84.16</v>
      </c>
      <c r="CM47" s="75">
        <v>4</v>
      </c>
      <c r="CN47" s="39"/>
      <c r="CO47" s="39"/>
      <c r="CP47" s="61"/>
      <c r="CQ47" s="61"/>
      <c r="CR47" s="39">
        <v>5.8000000000000007</v>
      </c>
      <c r="CS47" s="61"/>
      <c r="CT47" s="61"/>
      <c r="CU47" s="61"/>
      <c r="CV47" s="61"/>
      <c r="CW47" s="61"/>
      <c r="CX47" s="61"/>
      <c r="CY47" s="61"/>
      <c r="CZ47" s="52">
        <v>1</v>
      </c>
      <c r="DA47" s="52">
        <v>1</v>
      </c>
      <c r="DB47" s="52">
        <v>189</v>
      </c>
      <c r="DC47" s="52">
        <v>2356</v>
      </c>
      <c r="DD47" s="52">
        <v>61</v>
      </c>
      <c r="DE47" s="61">
        <v>947</v>
      </c>
      <c r="DF47" s="39">
        <v>0</v>
      </c>
      <c r="DG47" s="39">
        <v>0</v>
      </c>
      <c r="DH47" s="52">
        <v>1</v>
      </c>
      <c r="DI47" s="52">
        <v>198</v>
      </c>
      <c r="DJ47" s="61"/>
      <c r="DK47" s="39">
        <v>118</v>
      </c>
      <c r="DL47" s="61">
        <v>850</v>
      </c>
      <c r="DM47" s="39">
        <v>128</v>
      </c>
      <c r="DN47" s="61"/>
      <c r="DO47" s="61">
        <v>702</v>
      </c>
      <c r="DP47" s="61"/>
      <c r="DQ47" s="39">
        <v>340</v>
      </c>
      <c r="DR47" s="39">
        <v>491</v>
      </c>
      <c r="DS47" s="39">
        <v>81</v>
      </c>
      <c r="DT47" s="61">
        <v>8</v>
      </c>
      <c r="DU47" s="52">
        <v>8</v>
      </c>
      <c r="DV47" s="52">
        <v>8</v>
      </c>
      <c r="DW47" s="39">
        <v>0</v>
      </c>
      <c r="DX47" s="39" t="str">
        <f t="shared" si="0"/>
        <v>внутренние</v>
      </c>
      <c r="DY47" s="52"/>
      <c r="DZ47" s="61"/>
      <c r="EA47" s="61"/>
      <c r="EB47" s="61"/>
      <c r="EC47" s="61"/>
      <c r="ED47" s="61"/>
      <c r="EE47" s="52">
        <v>9</v>
      </c>
      <c r="EF47" s="52">
        <v>46.4</v>
      </c>
      <c r="EG47" s="52">
        <v>22</v>
      </c>
      <c r="EH47" s="52">
        <f t="shared" si="3"/>
        <v>105.6</v>
      </c>
      <c r="EI47" s="52">
        <v>13.44</v>
      </c>
      <c r="EJ47" s="52"/>
      <c r="EK47" s="52">
        <v>5.58</v>
      </c>
      <c r="EL47" s="52">
        <v>7.68</v>
      </c>
      <c r="EM47" s="52">
        <v>28.16</v>
      </c>
      <c r="EN47" s="52">
        <v>14.3</v>
      </c>
      <c r="EO47" s="52">
        <v>21.6</v>
      </c>
      <c r="EP47" s="52">
        <v>14.2</v>
      </c>
      <c r="EQ47" s="52">
        <v>334</v>
      </c>
      <c r="ER47" s="52">
        <f t="shared" si="1"/>
        <v>1.32</v>
      </c>
      <c r="ES47" s="187" t="s">
        <v>1138</v>
      </c>
      <c r="ET47" s="187" t="s">
        <v>1139</v>
      </c>
      <c r="EU47" s="52">
        <v>0</v>
      </c>
      <c r="EV47" s="52">
        <v>1</v>
      </c>
      <c r="EW47" s="52">
        <v>0</v>
      </c>
      <c r="EX47" s="52">
        <v>0</v>
      </c>
      <c r="EY47" s="52">
        <v>0</v>
      </c>
      <c r="EZ47" s="52"/>
      <c r="FA47" s="52"/>
      <c r="FB47" s="52"/>
      <c r="FC47" s="52"/>
      <c r="FD47" s="52"/>
      <c r="FE47" s="52"/>
      <c r="FF47" s="52"/>
      <c r="FG47" s="52"/>
      <c r="FH47" s="39">
        <v>0</v>
      </c>
      <c r="FI47" s="72">
        <v>3</v>
      </c>
    </row>
    <row r="48" spans="1:165" x14ac:dyDescent="0.25">
      <c r="A48" s="56">
        <v>8533</v>
      </c>
      <c r="B48" s="36" t="str">
        <f t="shared" si="2"/>
        <v>Зюзинская ул. д. 4 к. 2</v>
      </c>
      <c r="C48" s="57" t="s">
        <v>1041</v>
      </c>
      <c r="D48" s="58">
        <v>4</v>
      </c>
      <c r="E48" s="59">
        <v>2</v>
      </c>
      <c r="F48" s="39" t="s">
        <v>1012</v>
      </c>
      <c r="G48" s="60"/>
      <c r="H48" s="61"/>
      <c r="I48" s="62" t="s">
        <v>218</v>
      </c>
      <c r="J48" s="62"/>
      <c r="K48" s="62" t="s">
        <v>218</v>
      </c>
      <c r="L48" s="39" t="s">
        <v>1013</v>
      </c>
      <c r="M48" s="39" t="s">
        <v>1014</v>
      </c>
      <c r="N48" s="63">
        <v>1976</v>
      </c>
      <c r="O48" s="63">
        <v>1976</v>
      </c>
      <c r="P48" s="64" t="s">
        <v>1042</v>
      </c>
      <c r="Q48" s="61" t="s">
        <v>1016</v>
      </c>
      <c r="R48" s="63">
        <v>16</v>
      </c>
      <c r="S48" s="63">
        <v>16</v>
      </c>
      <c r="T48" s="65">
        <v>2</v>
      </c>
      <c r="U48" s="63">
        <v>2</v>
      </c>
      <c r="V48" s="63">
        <v>2</v>
      </c>
      <c r="W48" s="66">
        <v>129</v>
      </c>
      <c r="X48" s="67">
        <v>127</v>
      </c>
      <c r="Y48" s="61">
        <v>2</v>
      </c>
      <c r="Z48" s="39">
        <v>1</v>
      </c>
      <c r="AA48" s="61">
        <v>32</v>
      </c>
      <c r="AB48" s="61">
        <v>64</v>
      </c>
      <c r="AC48" s="42">
        <v>4</v>
      </c>
      <c r="AD48" s="61">
        <v>32</v>
      </c>
      <c r="AE48" s="61">
        <v>0</v>
      </c>
      <c r="AF48" s="61">
        <v>1</v>
      </c>
      <c r="AG48" s="68">
        <v>1</v>
      </c>
      <c r="AH48" s="69">
        <v>8238.4</v>
      </c>
      <c r="AI48" s="70">
        <v>8184.3</v>
      </c>
      <c r="AJ48" s="71">
        <v>54.1</v>
      </c>
      <c r="AK48" s="72">
        <v>2723.4</v>
      </c>
      <c r="AL48" s="61">
        <v>484</v>
      </c>
      <c r="AM48" s="73">
        <v>484</v>
      </c>
      <c r="AN48" s="73">
        <v>795</v>
      </c>
      <c r="AO48" s="61"/>
      <c r="AP48" s="64">
        <v>722.2</v>
      </c>
      <c r="AQ48" s="42">
        <v>193.1</v>
      </c>
      <c r="AR48" s="42">
        <v>912.9</v>
      </c>
      <c r="AS48" s="42">
        <v>38.4</v>
      </c>
      <c r="AT48" s="72" t="s">
        <v>1017</v>
      </c>
      <c r="AU48" s="72" t="s">
        <v>1018</v>
      </c>
      <c r="AV48" s="67">
        <v>127</v>
      </c>
      <c r="AW48" s="61"/>
      <c r="AX48" s="61"/>
      <c r="AY48" s="61"/>
      <c r="AZ48" s="61" t="s">
        <v>1019</v>
      </c>
      <c r="BA48" s="61" t="s">
        <v>218</v>
      </c>
      <c r="BB48" s="61" t="s">
        <v>218</v>
      </c>
      <c r="BC48" s="61" t="s">
        <v>218</v>
      </c>
      <c r="BD48" s="61" t="s">
        <v>218</v>
      </c>
      <c r="BE48" s="61" t="s">
        <v>218</v>
      </c>
      <c r="BF48" s="61" t="s">
        <v>218</v>
      </c>
      <c r="BG48" s="61" t="s">
        <v>218</v>
      </c>
      <c r="BH48" s="61" t="s">
        <v>218</v>
      </c>
      <c r="BI48" s="61" t="s">
        <v>218</v>
      </c>
      <c r="BJ48" s="61" t="s">
        <v>218</v>
      </c>
      <c r="BK48" s="61" t="s">
        <v>218</v>
      </c>
      <c r="BL48" s="61" t="s">
        <v>218</v>
      </c>
      <c r="BM48" s="61" t="s">
        <v>218</v>
      </c>
      <c r="BN48" s="61" t="s">
        <v>218</v>
      </c>
      <c r="BO48" s="61" t="s">
        <v>218</v>
      </c>
      <c r="BP48" s="61" t="s">
        <v>218</v>
      </c>
      <c r="BQ48" s="61" t="s">
        <v>1043</v>
      </c>
      <c r="BR48" s="61"/>
      <c r="BS48" s="59" t="s">
        <v>1021</v>
      </c>
      <c r="BT48" s="52">
        <v>15250</v>
      </c>
      <c r="BU48" s="61">
        <v>3</v>
      </c>
      <c r="BV48" s="59" t="s">
        <v>1017</v>
      </c>
      <c r="BW48" s="52">
        <v>3187</v>
      </c>
      <c r="BX48" s="52">
        <v>1274.8</v>
      </c>
      <c r="BY48" s="52">
        <v>3706</v>
      </c>
      <c r="BZ48" s="52">
        <v>1091</v>
      </c>
      <c r="CA48" s="61" t="s">
        <v>1024</v>
      </c>
      <c r="CB48" s="52">
        <v>5439</v>
      </c>
      <c r="CC48" s="53">
        <v>3218.7</v>
      </c>
      <c r="CD48" s="61">
        <v>1</v>
      </c>
      <c r="CE48" s="61">
        <v>794</v>
      </c>
      <c r="CF48" s="61" t="s">
        <v>1023</v>
      </c>
      <c r="CG48" s="52">
        <v>116.8</v>
      </c>
      <c r="CH48" s="52">
        <v>184.7</v>
      </c>
      <c r="CI48" s="72">
        <v>722.2</v>
      </c>
      <c r="CJ48" s="74" t="s">
        <v>1032</v>
      </c>
      <c r="CK48" s="61">
        <v>2</v>
      </c>
      <c r="CL48" s="61">
        <v>84.16</v>
      </c>
      <c r="CM48" s="75">
        <v>32</v>
      </c>
      <c r="CN48" s="39"/>
      <c r="CO48" s="39"/>
      <c r="CP48" s="61"/>
      <c r="CQ48" s="61"/>
      <c r="CR48" s="39">
        <v>5.8</v>
      </c>
      <c r="CS48" s="61"/>
      <c r="CT48" s="61"/>
      <c r="CU48" s="61"/>
      <c r="CV48" s="61"/>
      <c r="CW48" s="61"/>
      <c r="CX48" s="61"/>
      <c r="CY48" s="61"/>
      <c r="CZ48" s="52">
        <v>1</v>
      </c>
      <c r="DA48" s="52">
        <v>1</v>
      </c>
      <c r="DB48" s="52">
        <v>244</v>
      </c>
      <c r="DC48" s="52">
        <v>2610</v>
      </c>
      <c r="DD48" s="52">
        <v>326</v>
      </c>
      <c r="DE48" s="61">
        <v>2757</v>
      </c>
      <c r="DF48" s="61">
        <v>0</v>
      </c>
      <c r="DG48" s="39">
        <v>0</v>
      </c>
      <c r="DH48" s="52">
        <v>2</v>
      </c>
      <c r="DI48" s="52">
        <v>360</v>
      </c>
      <c r="DJ48" s="61"/>
      <c r="DK48" s="39">
        <v>152</v>
      </c>
      <c r="DL48" s="61">
        <v>1144</v>
      </c>
      <c r="DM48" s="39">
        <v>127</v>
      </c>
      <c r="DN48" s="61"/>
      <c r="DO48" s="61">
        <v>1144</v>
      </c>
      <c r="DP48" s="61"/>
      <c r="DQ48" s="39">
        <v>961</v>
      </c>
      <c r="DR48" s="39">
        <v>0</v>
      </c>
      <c r="DS48" s="39">
        <v>0</v>
      </c>
      <c r="DT48" s="61">
        <v>8</v>
      </c>
      <c r="DU48" s="52">
        <v>134</v>
      </c>
      <c r="DV48" s="52">
        <v>28</v>
      </c>
      <c r="DW48" s="52">
        <v>1</v>
      </c>
      <c r="DX48" s="39" t="str">
        <f t="shared" si="0"/>
        <v>внутренние</v>
      </c>
      <c r="DY48" s="52"/>
      <c r="DZ48" s="61"/>
      <c r="EA48" s="61"/>
      <c r="EB48" s="61"/>
      <c r="EC48" s="61"/>
      <c r="ED48" s="61"/>
      <c r="EE48" s="52">
        <v>64</v>
      </c>
      <c r="EF48" s="52">
        <v>46.4</v>
      </c>
      <c r="EG48" s="52">
        <v>64</v>
      </c>
      <c r="EH48" s="52">
        <f t="shared" si="3"/>
        <v>307.2</v>
      </c>
      <c r="EI48" s="52">
        <v>13.44</v>
      </c>
      <c r="EJ48" s="52"/>
      <c r="EK48" s="52">
        <v>5.58</v>
      </c>
      <c r="EL48" s="52">
        <v>7.68</v>
      </c>
      <c r="EM48" s="52">
        <v>28.16</v>
      </c>
      <c r="EN48" s="52">
        <v>14.3</v>
      </c>
      <c r="EO48" s="52">
        <v>21.6</v>
      </c>
      <c r="EP48" s="52">
        <v>14.2</v>
      </c>
      <c r="EQ48" s="52">
        <v>355</v>
      </c>
      <c r="ER48" s="52">
        <f t="shared" si="1"/>
        <v>1.41</v>
      </c>
      <c r="ES48" s="187" t="s">
        <v>1138</v>
      </c>
      <c r="ET48" s="187" t="s">
        <v>1139</v>
      </c>
      <c r="EU48" s="52">
        <v>0</v>
      </c>
      <c r="EV48" s="52">
        <v>1</v>
      </c>
      <c r="EW48" s="52">
        <v>0</v>
      </c>
      <c r="EX48" s="52">
        <v>0</v>
      </c>
      <c r="EY48" s="52">
        <v>0</v>
      </c>
      <c r="EZ48" s="52"/>
      <c r="FA48" s="52"/>
      <c r="FB48" s="52"/>
      <c r="FC48" s="52"/>
      <c r="FD48" s="52"/>
      <c r="FE48" s="52"/>
      <c r="FF48" s="52"/>
      <c r="FG48" s="52"/>
      <c r="FH48" s="39">
        <v>0</v>
      </c>
      <c r="FI48" s="72">
        <v>3</v>
      </c>
    </row>
    <row r="49" spans="1:165" x14ac:dyDescent="0.25">
      <c r="A49" s="56">
        <v>8534</v>
      </c>
      <c r="B49" s="36" t="str">
        <f t="shared" si="2"/>
        <v>Зюзинская ул. д. 4 к. 3</v>
      </c>
      <c r="C49" s="57" t="s">
        <v>1041</v>
      </c>
      <c r="D49" s="58">
        <v>4</v>
      </c>
      <c r="E49" s="59">
        <v>3</v>
      </c>
      <c r="F49" s="39" t="s">
        <v>1012</v>
      </c>
      <c r="G49" s="60"/>
      <c r="H49" s="39"/>
      <c r="I49" s="62" t="s">
        <v>218</v>
      </c>
      <c r="J49" s="62"/>
      <c r="K49" s="62" t="s">
        <v>218</v>
      </c>
      <c r="L49" s="39" t="s">
        <v>1013</v>
      </c>
      <c r="M49" s="39" t="s">
        <v>1014</v>
      </c>
      <c r="N49" s="63">
        <v>1976</v>
      </c>
      <c r="O49" s="63">
        <v>1976</v>
      </c>
      <c r="P49" s="64" t="s">
        <v>1042</v>
      </c>
      <c r="Q49" s="61" t="s">
        <v>1016</v>
      </c>
      <c r="R49" s="63">
        <v>16</v>
      </c>
      <c r="S49" s="63">
        <v>16</v>
      </c>
      <c r="T49" s="65">
        <v>2</v>
      </c>
      <c r="U49" s="63">
        <v>2</v>
      </c>
      <c r="V49" s="63">
        <v>2</v>
      </c>
      <c r="W49" s="66">
        <v>129</v>
      </c>
      <c r="X49" s="67">
        <v>128</v>
      </c>
      <c r="Y49" s="61">
        <v>1</v>
      </c>
      <c r="Z49" s="39">
        <v>1</v>
      </c>
      <c r="AA49" s="61">
        <v>32</v>
      </c>
      <c r="AB49" s="61">
        <v>64</v>
      </c>
      <c r="AC49" s="42">
        <v>4</v>
      </c>
      <c r="AD49" s="61">
        <v>32</v>
      </c>
      <c r="AE49" s="61">
        <v>1</v>
      </c>
      <c r="AF49" s="61">
        <v>1</v>
      </c>
      <c r="AG49" s="68">
        <v>1</v>
      </c>
      <c r="AH49" s="69">
        <v>8154.8000000000011</v>
      </c>
      <c r="AI49" s="70">
        <v>8137.1000000000013</v>
      </c>
      <c r="AJ49" s="71">
        <v>17.7</v>
      </c>
      <c r="AK49" s="72">
        <v>2736</v>
      </c>
      <c r="AL49" s="61">
        <v>171.7</v>
      </c>
      <c r="AM49" s="73">
        <v>474</v>
      </c>
      <c r="AN49" s="73">
        <v>815</v>
      </c>
      <c r="AO49" s="61">
        <v>1247</v>
      </c>
      <c r="AP49" s="64">
        <v>723.5</v>
      </c>
      <c r="AQ49" s="42">
        <v>167.86</v>
      </c>
      <c r="AR49" s="42">
        <v>939.14</v>
      </c>
      <c r="AS49" s="42">
        <v>19.2</v>
      </c>
      <c r="AT49" s="72" t="s">
        <v>1017</v>
      </c>
      <c r="AU49" s="72" t="s">
        <v>1018</v>
      </c>
      <c r="AV49" s="67">
        <v>128</v>
      </c>
      <c r="AW49" s="61"/>
      <c r="AX49" s="61"/>
      <c r="AY49" s="61"/>
      <c r="AZ49" s="61" t="s">
        <v>1019</v>
      </c>
      <c r="BA49" s="61" t="s">
        <v>218</v>
      </c>
      <c r="BB49" s="61" t="s">
        <v>218</v>
      </c>
      <c r="BC49" s="61" t="s">
        <v>218</v>
      </c>
      <c r="BD49" s="61" t="s">
        <v>218</v>
      </c>
      <c r="BE49" s="61" t="s">
        <v>218</v>
      </c>
      <c r="BF49" s="61" t="s">
        <v>218</v>
      </c>
      <c r="BG49" s="61" t="s">
        <v>218</v>
      </c>
      <c r="BH49" s="61" t="s">
        <v>218</v>
      </c>
      <c r="BI49" s="61" t="s">
        <v>218</v>
      </c>
      <c r="BJ49" s="61" t="s">
        <v>218</v>
      </c>
      <c r="BK49" s="61" t="s">
        <v>218</v>
      </c>
      <c r="BL49" s="61" t="s">
        <v>218</v>
      </c>
      <c r="BM49" s="61" t="s">
        <v>218</v>
      </c>
      <c r="BN49" s="61" t="s">
        <v>218</v>
      </c>
      <c r="BO49" s="61" t="s">
        <v>218</v>
      </c>
      <c r="BP49" s="61" t="s">
        <v>218</v>
      </c>
      <c r="BQ49" s="61" t="s">
        <v>1043</v>
      </c>
      <c r="BR49" s="61"/>
      <c r="BS49" s="59" t="s">
        <v>1021</v>
      </c>
      <c r="BT49" s="52">
        <v>15250</v>
      </c>
      <c r="BU49" s="61">
        <v>3</v>
      </c>
      <c r="BV49" s="59" t="s">
        <v>1017</v>
      </c>
      <c r="BW49" s="52">
        <v>3117.5</v>
      </c>
      <c r="BX49" s="52">
        <v>1247</v>
      </c>
      <c r="BY49" s="52">
        <v>1185</v>
      </c>
      <c r="BZ49" s="52">
        <v>474</v>
      </c>
      <c r="CA49" s="61" t="s">
        <v>1024</v>
      </c>
      <c r="CB49" s="52">
        <v>3439</v>
      </c>
      <c r="CC49" s="53">
        <v>2218.6999999999998</v>
      </c>
      <c r="CD49" s="39">
        <v>1</v>
      </c>
      <c r="CE49" s="61">
        <v>842</v>
      </c>
      <c r="CF49" s="61" t="s">
        <v>1023</v>
      </c>
      <c r="CG49" s="52">
        <v>116.8</v>
      </c>
      <c r="CH49" s="52">
        <v>184.7</v>
      </c>
      <c r="CI49" s="72">
        <v>723.5</v>
      </c>
      <c r="CJ49" s="74" t="s">
        <v>1032</v>
      </c>
      <c r="CK49" s="61">
        <v>2</v>
      </c>
      <c r="CL49" s="61">
        <v>84.16</v>
      </c>
      <c r="CM49" s="75">
        <v>16</v>
      </c>
      <c r="CN49" s="39"/>
      <c r="CO49" s="39"/>
      <c r="CP49" s="61"/>
      <c r="CQ49" s="61"/>
      <c r="CR49" s="39">
        <v>5.4</v>
      </c>
      <c r="CS49" s="61"/>
      <c r="CT49" s="61"/>
      <c r="CU49" s="61"/>
      <c r="CV49" s="61"/>
      <c r="CW49" s="61"/>
      <c r="CX49" s="61"/>
      <c r="CY49" s="61"/>
      <c r="CZ49" s="39">
        <v>0</v>
      </c>
      <c r="DA49" s="52">
        <v>1</v>
      </c>
      <c r="DB49" s="39">
        <v>0</v>
      </c>
      <c r="DC49" s="52">
        <v>2610</v>
      </c>
      <c r="DD49" s="52">
        <v>326</v>
      </c>
      <c r="DE49" s="61">
        <v>2376</v>
      </c>
      <c r="DF49" s="39">
        <v>0</v>
      </c>
      <c r="DG49" s="52">
        <v>1</v>
      </c>
      <c r="DH49" s="52">
        <v>1</v>
      </c>
      <c r="DI49" s="52">
        <v>360</v>
      </c>
      <c r="DJ49" s="61"/>
      <c r="DK49" s="39">
        <v>152</v>
      </c>
      <c r="DL49" s="61">
        <v>3276</v>
      </c>
      <c r="DM49" s="39">
        <v>128</v>
      </c>
      <c r="DN49" s="61"/>
      <c r="DO49" s="61">
        <v>2576</v>
      </c>
      <c r="DP49" s="61"/>
      <c r="DQ49" s="39">
        <v>553</v>
      </c>
      <c r="DR49" s="39">
        <v>0</v>
      </c>
      <c r="DS49" s="39">
        <v>0</v>
      </c>
      <c r="DT49" s="61">
        <v>8</v>
      </c>
      <c r="DU49" s="52">
        <v>134</v>
      </c>
      <c r="DV49" s="52">
        <v>28</v>
      </c>
      <c r="DW49" s="52">
        <v>1</v>
      </c>
      <c r="DX49" s="39" t="str">
        <f t="shared" si="0"/>
        <v>внутренние</v>
      </c>
      <c r="DY49" s="52"/>
      <c r="DZ49" s="61"/>
      <c r="EA49" s="61"/>
      <c r="EB49" s="61"/>
      <c r="EC49" s="61"/>
      <c r="ED49" s="61"/>
      <c r="EE49" s="52">
        <v>64</v>
      </c>
      <c r="EF49" s="52">
        <v>46.4</v>
      </c>
      <c r="EG49" s="52">
        <v>64</v>
      </c>
      <c r="EH49" s="52">
        <f t="shared" si="3"/>
        <v>307.2</v>
      </c>
      <c r="EI49" s="52">
        <v>13.44</v>
      </c>
      <c r="EJ49" s="52"/>
      <c r="EK49" s="52">
        <v>5.58</v>
      </c>
      <c r="EL49" s="52">
        <v>7.68</v>
      </c>
      <c r="EM49" s="52">
        <v>28.16</v>
      </c>
      <c r="EN49" s="52">
        <v>14.3</v>
      </c>
      <c r="EO49" s="52">
        <v>21.6</v>
      </c>
      <c r="EP49" s="52">
        <v>14.2</v>
      </c>
      <c r="EQ49" s="52">
        <v>368</v>
      </c>
      <c r="ER49" s="52">
        <f t="shared" si="1"/>
        <v>1.46</v>
      </c>
      <c r="ES49" s="187" t="s">
        <v>1138</v>
      </c>
      <c r="ET49" s="187" t="s">
        <v>1139</v>
      </c>
      <c r="EU49" s="52">
        <v>0</v>
      </c>
      <c r="EV49" s="52">
        <v>1</v>
      </c>
      <c r="EW49" s="52">
        <v>0</v>
      </c>
      <c r="EX49" s="52">
        <v>0</v>
      </c>
      <c r="EY49" s="52">
        <v>0</v>
      </c>
      <c r="EZ49" s="52"/>
      <c r="FA49" s="52"/>
      <c r="FB49" s="52"/>
      <c r="FC49" s="52"/>
      <c r="FD49" s="52"/>
      <c r="FE49" s="52"/>
      <c r="FF49" s="52"/>
      <c r="FG49" s="52"/>
      <c r="FH49" s="39">
        <v>0</v>
      </c>
      <c r="FI49" s="72">
        <v>4</v>
      </c>
    </row>
    <row r="50" spans="1:165" x14ac:dyDescent="0.25">
      <c r="A50" s="56">
        <v>8535</v>
      </c>
      <c r="B50" s="36" t="str">
        <f t="shared" si="2"/>
        <v>Зюзинская ул. д. 4 к. 4</v>
      </c>
      <c r="C50" s="57" t="s">
        <v>1041</v>
      </c>
      <c r="D50" s="58">
        <v>4</v>
      </c>
      <c r="E50" s="59">
        <v>4</v>
      </c>
      <c r="F50" s="39" t="s">
        <v>1012</v>
      </c>
      <c r="G50" s="60"/>
      <c r="H50" s="61"/>
      <c r="I50" s="62" t="s">
        <v>218</v>
      </c>
      <c r="J50" s="62"/>
      <c r="K50" s="62" t="s">
        <v>218</v>
      </c>
      <c r="L50" s="39" t="s">
        <v>1013</v>
      </c>
      <c r="M50" s="39" t="s">
        <v>1014</v>
      </c>
      <c r="N50" s="63">
        <v>1976</v>
      </c>
      <c r="O50" s="63">
        <v>1976</v>
      </c>
      <c r="P50" s="64" t="s">
        <v>1033</v>
      </c>
      <c r="Q50" s="61" t="s">
        <v>1016</v>
      </c>
      <c r="R50" s="63">
        <v>9</v>
      </c>
      <c r="S50" s="63">
        <v>9</v>
      </c>
      <c r="T50" s="65">
        <v>4</v>
      </c>
      <c r="U50" s="63">
        <v>4</v>
      </c>
      <c r="V50" s="63"/>
      <c r="W50" s="66">
        <v>144</v>
      </c>
      <c r="X50" s="67">
        <v>144</v>
      </c>
      <c r="Y50" s="61">
        <v>0</v>
      </c>
      <c r="Z50" s="39">
        <v>0</v>
      </c>
      <c r="AA50" s="61">
        <v>36</v>
      </c>
      <c r="AB50" s="61">
        <v>36</v>
      </c>
      <c r="AC50" s="42">
        <v>8</v>
      </c>
      <c r="AD50" s="61">
        <v>0</v>
      </c>
      <c r="AE50" s="61">
        <v>0</v>
      </c>
      <c r="AF50" s="61">
        <v>0</v>
      </c>
      <c r="AG50" s="68">
        <v>1</v>
      </c>
      <c r="AH50" s="69">
        <v>7234.4</v>
      </c>
      <c r="AI50" s="70">
        <v>7234.4</v>
      </c>
      <c r="AJ50" s="71">
        <v>0</v>
      </c>
      <c r="AK50" s="72">
        <v>1809.6</v>
      </c>
      <c r="AL50" s="61">
        <v>202.8</v>
      </c>
      <c r="AM50" s="73">
        <v>785</v>
      </c>
      <c r="AN50" s="73">
        <v>14</v>
      </c>
      <c r="AO50" s="61"/>
      <c r="AP50" s="64">
        <v>0</v>
      </c>
      <c r="AQ50" s="42">
        <v>207.31</v>
      </c>
      <c r="AR50" s="42">
        <v>487.69</v>
      </c>
      <c r="AS50" s="42">
        <v>38.4</v>
      </c>
      <c r="AT50" s="72" t="s">
        <v>1017</v>
      </c>
      <c r="AU50" s="72" t="s">
        <v>1018</v>
      </c>
      <c r="AV50" s="67">
        <v>144</v>
      </c>
      <c r="AW50" s="61"/>
      <c r="AX50" s="61"/>
      <c r="AY50" s="61"/>
      <c r="AZ50" s="61" t="s">
        <v>1019</v>
      </c>
      <c r="BA50" s="61" t="s">
        <v>218</v>
      </c>
      <c r="BB50" s="61" t="s">
        <v>218</v>
      </c>
      <c r="BC50" s="61" t="s">
        <v>218</v>
      </c>
      <c r="BD50" s="61" t="s">
        <v>218</v>
      </c>
      <c r="BE50" s="61" t="s">
        <v>218</v>
      </c>
      <c r="BF50" s="61" t="s">
        <v>218</v>
      </c>
      <c r="BG50" s="61" t="s">
        <v>218</v>
      </c>
      <c r="BH50" s="61" t="s">
        <v>218</v>
      </c>
      <c r="BI50" s="61" t="s">
        <v>218</v>
      </c>
      <c r="BJ50" s="61" t="s">
        <v>218</v>
      </c>
      <c r="BK50" s="61" t="s">
        <v>218</v>
      </c>
      <c r="BL50" s="61" t="s">
        <v>218</v>
      </c>
      <c r="BM50" s="61" t="s">
        <v>218</v>
      </c>
      <c r="BN50" s="61" t="s">
        <v>218</v>
      </c>
      <c r="BO50" s="61" t="s">
        <v>218</v>
      </c>
      <c r="BP50" s="61" t="s">
        <v>218</v>
      </c>
      <c r="BQ50" s="61" t="s">
        <v>1020</v>
      </c>
      <c r="BR50" s="61"/>
      <c r="BS50" s="59" t="s">
        <v>1021</v>
      </c>
      <c r="BT50" s="52">
        <v>11268</v>
      </c>
      <c r="BU50" s="61">
        <v>5</v>
      </c>
      <c r="BV50" s="59" t="s">
        <v>1017</v>
      </c>
      <c r="BW50" s="52">
        <v>1560</v>
      </c>
      <c r="BX50" s="52">
        <v>835</v>
      </c>
      <c r="BY50" s="52">
        <v>1560</v>
      </c>
      <c r="BZ50" s="52">
        <v>835</v>
      </c>
      <c r="CA50" s="61" t="s">
        <v>1040</v>
      </c>
      <c r="CB50" s="52">
        <v>5180</v>
      </c>
      <c r="CC50" s="53">
        <v>3221</v>
      </c>
      <c r="CD50" s="61">
        <v>1</v>
      </c>
      <c r="CE50" s="61">
        <v>1162</v>
      </c>
      <c r="CF50" s="61" t="s">
        <v>1023</v>
      </c>
      <c r="CG50" s="39">
        <v>0</v>
      </c>
      <c r="CH50" s="39">
        <v>0</v>
      </c>
      <c r="CI50" s="72">
        <v>1010.6</v>
      </c>
      <c r="CJ50" s="74" t="s">
        <v>1032</v>
      </c>
      <c r="CK50" s="61">
        <v>4</v>
      </c>
      <c r="CL50" s="61">
        <v>94.679999999999993</v>
      </c>
      <c r="CM50" s="75">
        <v>32</v>
      </c>
      <c r="CN50" s="39"/>
      <c r="CO50" s="39"/>
      <c r="CP50" s="61"/>
      <c r="CQ50" s="61"/>
      <c r="CR50" s="39">
        <v>4</v>
      </c>
      <c r="CS50" s="61"/>
      <c r="CT50" s="61"/>
      <c r="CU50" s="61"/>
      <c r="CV50" s="61"/>
      <c r="CW50" s="61"/>
      <c r="CX50" s="61"/>
      <c r="CY50" s="61"/>
      <c r="CZ50" s="52">
        <v>36</v>
      </c>
      <c r="DA50" s="52">
        <v>20</v>
      </c>
      <c r="DB50" s="52">
        <v>540</v>
      </c>
      <c r="DC50" s="52">
        <v>2356</v>
      </c>
      <c r="DD50" s="52">
        <v>224</v>
      </c>
      <c r="DE50" s="61">
        <v>3564</v>
      </c>
      <c r="DF50" s="61">
        <v>0</v>
      </c>
      <c r="DG50" s="39">
        <v>0</v>
      </c>
      <c r="DH50" s="52">
        <v>4</v>
      </c>
      <c r="DI50" s="52">
        <v>504</v>
      </c>
      <c r="DJ50" s="61"/>
      <c r="DK50" s="39">
        <v>106</v>
      </c>
      <c r="DL50" s="61">
        <v>1648</v>
      </c>
      <c r="DM50" s="39">
        <v>144</v>
      </c>
      <c r="DN50" s="61"/>
      <c r="DO50" s="61">
        <v>1528</v>
      </c>
      <c r="DP50" s="61"/>
      <c r="DQ50" s="39">
        <v>1264</v>
      </c>
      <c r="DR50" s="39">
        <v>0</v>
      </c>
      <c r="DS50" s="39">
        <v>161</v>
      </c>
      <c r="DT50" s="61">
        <v>16</v>
      </c>
      <c r="DU50" s="52">
        <v>16</v>
      </c>
      <c r="DV50" s="52">
        <v>16</v>
      </c>
      <c r="DW50" s="39">
        <v>0</v>
      </c>
      <c r="DX50" s="39" t="str">
        <f t="shared" si="0"/>
        <v>внутренние</v>
      </c>
      <c r="DY50" s="52"/>
      <c r="DZ50" s="61"/>
      <c r="EA50" s="61"/>
      <c r="EB50" s="61"/>
      <c r="EC50" s="61"/>
      <c r="ED50" s="61"/>
      <c r="EE50" s="52">
        <v>36</v>
      </c>
      <c r="EF50" s="52">
        <v>107.6</v>
      </c>
      <c r="EG50" s="52">
        <v>28</v>
      </c>
      <c r="EH50" s="52">
        <f t="shared" si="3"/>
        <v>134.4</v>
      </c>
      <c r="EI50" s="52">
        <v>15.12</v>
      </c>
      <c r="EJ50" s="52"/>
      <c r="EK50" s="52">
        <v>11.16</v>
      </c>
      <c r="EL50" s="52">
        <v>8.64</v>
      </c>
      <c r="EM50" s="52">
        <v>87.12</v>
      </c>
      <c r="EN50" s="52">
        <v>15.600000000000001</v>
      </c>
      <c r="EO50" s="52">
        <v>15.2</v>
      </c>
      <c r="EP50" s="52">
        <v>10</v>
      </c>
      <c r="EQ50" s="52">
        <v>365</v>
      </c>
      <c r="ER50" s="52">
        <f t="shared" si="1"/>
        <v>1.45</v>
      </c>
      <c r="ES50" s="187" t="s">
        <v>1138</v>
      </c>
      <c r="ET50" s="187" t="s">
        <v>1139</v>
      </c>
      <c r="EU50" s="52">
        <v>0</v>
      </c>
      <c r="EV50" s="52">
        <v>1</v>
      </c>
      <c r="EW50" s="52">
        <v>0</v>
      </c>
      <c r="EX50" s="52">
        <v>0</v>
      </c>
      <c r="EY50" s="52">
        <v>0</v>
      </c>
      <c r="EZ50" s="52"/>
      <c r="FA50" s="52"/>
      <c r="FB50" s="52"/>
      <c r="FC50" s="52"/>
      <c r="FD50" s="52"/>
      <c r="FE50" s="52"/>
      <c r="FF50" s="52"/>
      <c r="FG50" s="52"/>
      <c r="FH50" s="39">
        <v>0</v>
      </c>
      <c r="FI50" s="72">
        <v>6</v>
      </c>
    </row>
    <row r="51" spans="1:165" x14ac:dyDescent="0.25">
      <c r="A51" s="56">
        <v>8536</v>
      </c>
      <c r="B51" s="36" t="str">
        <f t="shared" si="2"/>
        <v>Зюзинская ул. д. 4 к. 5</v>
      </c>
      <c r="C51" s="57" t="s">
        <v>1041</v>
      </c>
      <c r="D51" s="58">
        <v>4</v>
      </c>
      <c r="E51" s="59">
        <v>5</v>
      </c>
      <c r="F51" s="39" t="s">
        <v>1012</v>
      </c>
      <c r="G51" s="60"/>
      <c r="H51" s="39"/>
      <c r="I51" s="62" t="s">
        <v>218</v>
      </c>
      <c r="J51" s="62"/>
      <c r="K51" s="62" t="s">
        <v>218</v>
      </c>
      <c r="L51" s="39" t="s">
        <v>1013</v>
      </c>
      <c r="M51" s="39" t="s">
        <v>1014</v>
      </c>
      <c r="N51" s="63">
        <v>1976</v>
      </c>
      <c r="O51" s="63">
        <v>1976</v>
      </c>
      <c r="P51" s="64" t="s">
        <v>1033</v>
      </c>
      <c r="Q51" s="61" t="s">
        <v>1016</v>
      </c>
      <c r="R51" s="63">
        <v>9</v>
      </c>
      <c r="S51" s="63">
        <v>9</v>
      </c>
      <c r="T51" s="65">
        <v>4</v>
      </c>
      <c r="U51" s="63">
        <v>4</v>
      </c>
      <c r="V51" s="63"/>
      <c r="W51" s="66">
        <v>148</v>
      </c>
      <c r="X51" s="67">
        <v>144</v>
      </c>
      <c r="Y51" s="61">
        <v>4</v>
      </c>
      <c r="Z51" s="39">
        <v>4</v>
      </c>
      <c r="AA51" s="61">
        <v>36</v>
      </c>
      <c r="AB51" s="61">
        <v>36</v>
      </c>
      <c r="AC51" s="42">
        <v>8</v>
      </c>
      <c r="AD51" s="61">
        <v>0</v>
      </c>
      <c r="AE51" s="61">
        <v>0</v>
      </c>
      <c r="AF51" s="61">
        <v>0</v>
      </c>
      <c r="AG51" s="68">
        <v>1</v>
      </c>
      <c r="AH51" s="69">
        <v>7337.9000000000005</v>
      </c>
      <c r="AI51" s="70">
        <v>7275.6</v>
      </c>
      <c r="AJ51" s="71">
        <v>62.3</v>
      </c>
      <c r="AK51" s="72">
        <v>1799.6</v>
      </c>
      <c r="AL51" s="61">
        <v>202.8</v>
      </c>
      <c r="AM51" s="73">
        <v>789</v>
      </c>
      <c r="AN51" s="73"/>
      <c r="AO51" s="61"/>
      <c r="AP51" s="64">
        <v>0</v>
      </c>
      <c r="AQ51" s="42">
        <v>208.79000000000002</v>
      </c>
      <c r="AR51" s="42">
        <v>483.21</v>
      </c>
      <c r="AS51" s="42">
        <v>38.4</v>
      </c>
      <c r="AT51" s="72" t="s">
        <v>1017</v>
      </c>
      <c r="AU51" s="72" t="s">
        <v>1018</v>
      </c>
      <c r="AV51" s="67">
        <v>144</v>
      </c>
      <c r="AW51" s="61"/>
      <c r="AX51" s="61"/>
      <c r="AY51" s="61"/>
      <c r="AZ51" s="61" t="s">
        <v>1019</v>
      </c>
      <c r="BA51" s="61" t="s">
        <v>218</v>
      </c>
      <c r="BB51" s="61" t="s">
        <v>218</v>
      </c>
      <c r="BC51" s="61" t="s">
        <v>218</v>
      </c>
      <c r="BD51" s="61" t="s">
        <v>218</v>
      </c>
      <c r="BE51" s="61" t="s">
        <v>218</v>
      </c>
      <c r="BF51" s="61" t="s">
        <v>218</v>
      </c>
      <c r="BG51" s="61" t="s">
        <v>218</v>
      </c>
      <c r="BH51" s="61" t="s">
        <v>218</v>
      </c>
      <c r="BI51" s="61" t="s">
        <v>218</v>
      </c>
      <c r="BJ51" s="61" t="s">
        <v>218</v>
      </c>
      <c r="BK51" s="61" t="s">
        <v>218</v>
      </c>
      <c r="BL51" s="61" t="s">
        <v>218</v>
      </c>
      <c r="BM51" s="61" t="s">
        <v>218</v>
      </c>
      <c r="BN51" s="61" t="s">
        <v>218</v>
      </c>
      <c r="BO51" s="61" t="s">
        <v>218</v>
      </c>
      <c r="BP51" s="61" t="s">
        <v>218</v>
      </c>
      <c r="BQ51" s="61" t="s">
        <v>1020</v>
      </c>
      <c r="BR51" s="61"/>
      <c r="BS51" s="59" t="s">
        <v>1021</v>
      </c>
      <c r="BT51" s="52">
        <v>11268</v>
      </c>
      <c r="BU51" s="61">
        <v>5</v>
      </c>
      <c r="BV51" s="59" t="s">
        <v>1017</v>
      </c>
      <c r="BW51" s="52">
        <v>1560</v>
      </c>
      <c r="BX51" s="52">
        <v>835</v>
      </c>
      <c r="BY51" s="52">
        <v>1560</v>
      </c>
      <c r="BZ51" s="52">
        <v>835</v>
      </c>
      <c r="CA51" s="61" t="s">
        <v>1040</v>
      </c>
      <c r="CB51" s="52">
        <v>5180</v>
      </c>
      <c r="CC51" s="53">
        <v>3221</v>
      </c>
      <c r="CD51" s="39">
        <v>1</v>
      </c>
      <c r="CE51" s="61">
        <v>1162</v>
      </c>
      <c r="CF51" s="61" t="s">
        <v>1023</v>
      </c>
      <c r="CG51" s="39">
        <v>0</v>
      </c>
      <c r="CH51" s="39">
        <v>0</v>
      </c>
      <c r="CI51" s="72">
        <v>1010.6</v>
      </c>
      <c r="CJ51" s="74" t="s">
        <v>1032</v>
      </c>
      <c r="CK51" s="61">
        <v>4</v>
      </c>
      <c r="CL51" s="61">
        <v>94.679999999999993</v>
      </c>
      <c r="CM51" s="75">
        <v>32</v>
      </c>
      <c r="CN51" s="39"/>
      <c r="CO51" s="39"/>
      <c r="CP51" s="61"/>
      <c r="CQ51" s="61"/>
      <c r="CR51" s="39">
        <v>4</v>
      </c>
      <c r="CS51" s="61"/>
      <c r="CT51" s="61"/>
      <c r="CU51" s="61"/>
      <c r="CV51" s="61"/>
      <c r="CW51" s="61"/>
      <c r="CX51" s="61"/>
      <c r="CY51" s="61"/>
      <c r="CZ51" s="52">
        <v>36</v>
      </c>
      <c r="DA51" s="52">
        <v>20</v>
      </c>
      <c r="DB51" s="52">
        <v>540</v>
      </c>
      <c r="DC51" s="52">
        <v>2356</v>
      </c>
      <c r="DD51" s="52">
        <v>224</v>
      </c>
      <c r="DE51" s="61">
        <v>3564</v>
      </c>
      <c r="DF51" s="39">
        <v>0</v>
      </c>
      <c r="DG51" s="39">
        <v>0</v>
      </c>
      <c r="DH51" s="52">
        <v>4</v>
      </c>
      <c r="DI51" s="52">
        <v>504</v>
      </c>
      <c r="DJ51" s="61"/>
      <c r="DK51" s="39">
        <v>106</v>
      </c>
      <c r="DL51" s="61">
        <v>1648</v>
      </c>
      <c r="DM51" s="39">
        <v>144</v>
      </c>
      <c r="DN51" s="61"/>
      <c r="DO51" s="61">
        <v>1528</v>
      </c>
      <c r="DP51" s="61"/>
      <c r="DQ51" s="39">
        <v>1264</v>
      </c>
      <c r="DR51" s="39">
        <v>0</v>
      </c>
      <c r="DS51" s="39">
        <v>161</v>
      </c>
      <c r="DT51" s="61">
        <v>16</v>
      </c>
      <c r="DU51" s="52">
        <v>16</v>
      </c>
      <c r="DV51" s="52">
        <v>16</v>
      </c>
      <c r="DW51" s="39">
        <v>0</v>
      </c>
      <c r="DX51" s="39" t="str">
        <f t="shared" si="0"/>
        <v>внутренние</v>
      </c>
      <c r="DY51" s="52"/>
      <c r="DZ51" s="61"/>
      <c r="EA51" s="61"/>
      <c r="EB51" s="61"/>
      <c r="EC51" s="61"/>
      <c r="ED51" s="61"/>
      <c r="EE51" s="52">
        <v>36</v>
      </c>
      <c r="EF51" s="52">
        <v>107.6</v>
      </c>
      <c r="EG51" s="52">
        <v>28</v>
      </c>
      <c r="EH51" s="52">
        <f t="shared" si="3"/>
        <v>134.4</v>
      </c>
      <c r="EI51" s="52">
        <v>15.12</v>
      </c>
      <c r="EJ51" s="52"/>
      <c r="EK51" s="52">
        <v>11.16</v>
      </c>
      <c r="EL51" s="52">
        <v>8.64</v>
      </c>
      <c r="EM51" s="52">
        <v>87.12</v>
      </c>
      <c r="EN51" s="52">
        <v>15.600000000000001</v>
      </c>
      <c r="EO51" s="52">
        <v>15.2</v>
      </c>
      <c r="EP51" s="52">
        <v>10</v>
      </c>
      <c r="EQ51" s="52">
        <v>360</v>
      </c>
      <c r="ER51" s="52">
        <f t="shared" si="1"/>
        <v>1.43</v>
      </c>
      <c r="ES51" s="187" t="s">
        <v>1138</v>
      </c>
      <c r="ET51" s="187" t="s">
        <v>1139</v>
      </c>
      <c r="EU51" s="52">
        <v>0</v>
      </c>
      <c r="EV51" s="52">
        <v>1</v>
      </c>
      <c r="EW51" s="52">
        <v>0</v>
      </c>
      <c r="EX51" s="52">
        <v>0</v>
      </c>
      <c r="EY51" s="52">
        <v>0</v>
      </c>
      <c r="EZ51" s="52"/>
      <c r="FA51" s="52"/>
      <c r="FB51" s="52"/>
      <c r="FC51" s="52"/>
      <c r="FD51" s="52"/>
      <c r="FE51" s="52"/>
      <c r="FF51" s="52"/>
      <c r="FG51" s="52"/>
      <c r="FH51" s="39">
        <v>0</v>
      </c>
      <c r="FI51" s="72">
        <v>6</v>
      </c>
    </row>
    <row r="52" spans="1:165" x14ac:dyDescent="0.25">
      <c r="A52" s="56">
        <v>8537</v>
      </c>
      <c r="B52" s="36" t="str">
        <f t="shared" si="2"/>
        <v>Зюзинская ул. д. 6</v>
      </c>
      <c r="C52" s="57" t="s">
        <v>1041</v>
      </c>
      <c r="D52" s="58">
        <v>6</v>
      </c>
      <c r="E52" s="59"/>
      <c r="F52" s="39" t="s">
        <v>1012</v>
      </c>
      <c r="G52" s="60"/>
      <c r="H52" s="61"/>
      <c r="I52" s="62" t="s">
        <v>218</v>
      </c>
      <c r="J52" s="62"/>
      <c r="K52" s="62" t="s">
        <v>218</v>
      </c>
      <c r="L52" s="39" t="s">
        <v>1013</v>
      </c>
      <c r="M52" s="39" t="s">
        <v>1014</v>
      </c>
      <c r="N52" s="63">
        <v>1989</v>
      </c>
      <c r="O52" s="63">
        <v>1989</v>
      </c>
      <c r="P52" s="64" t="s">
        <v>1044</v>
      </c>
      <c r="Q52" s="61" t="s">
        <v>1016</v>
      </c>
      <c r="R52" s="63">
        <v>17</v>
      </c>
      <c r="S52" s="63">
        <v>17</v>
      </c>
      <c r="T52" s="65">
        <v>2</v>
      </c>
      <c r="U52" s="63">
        <v>2</v>
      </c>
      <c r="V52" s="63">
        <v>2</v>
      </c>
      <c r="W52" s="66">
        <v>130</v>
      </c>
      <c r="X52" s="67">
        <v>128</v>
      </c>
      <c r="Y52" s="61">
        <v>2</v>
      </c>
      <c r="Z52" s="39">
        <v>1</v>
      </c>
      <c r="AA52" s="61">
        <v>32</v>
      </c>
      <c r="AB52" s="61">
        <v>68</v>
      </c>
      <c r="AC52" s="42">
        <v>4</v>
      </c>
      <c r="AD52" s="61">
        <v>32</v>
      </c>
      <c r="AE52" s="61">
        <v>0</v>
      </c>
      <c r="AF52" s="61">
        <v>1</v>
      </c>
      <c r="AG52" s="68">
        <v>1</v>
      </c>
      <c r="AH52" s="69">
        <v>7428.6</v>
      </c>
      <c r="AI52" s="70">
        <v>6971.4000000000005</v>
      </c>
      <c r="AJ52" s="71">
        <v>457.2</v>
      </c>
      <c r="AK52" s="72">
        <v>2626.2</v>
      </c>
      <c r="AL52" s="61">
        <v>191.7</v>
      </c>
      <c r="AM52" s="73">
        <v>546</v>
      </c>
      <c r="AN52" s="73">
        <v>780</v>
      </c>
      <c r="AO52" s="61"/>
      <c r="AP52" s="64">
        <v>650.1</v>
      </c>
      <c r="AQ52" s="42">
        <v>184.2</v>
      </c>
      <c r="AR52" s="42">
        <v>827.8</v>
      </c>
      <c r="AS52" s="42">
        <v>19.2</v>
      </c>
      <c r="AT52" s="72" t="s">
        <v>1017</v>
      </c>
      <c r="AU52" s="72" t="s">
        <v>1045</v>
      </c>
      <c r="AV52" s="67">
        <v>128</v>
      </c>
      <c r="AW52" s="61"/>
      <c r="AX52" s="61"/>
      <c r="AY52" s="61"/>
      <c r="AZ52" s="61" t="s">
        <v>1019</v>
      </c>
      <c r="BA52" s="61" t="s">
        <v>218</v>
      </c>
      <c r="BB52" s="61" t="s">
        <v>218</v>
      </c>
      <c r="BC52" s="61" t="s">
        <v>218</v>
      </c>
      <c r="BD52" s="61" t="s">
        <v>218</v>
      </c>
      <c r="BE52" s="61" t="s">
        <v>218</v>
      </c>
      <c r="BF52" s="61" t="s">
        <v>218</v>
      </c>
      <c r="BG52" s="61" t="s">
        <v>218</v>
      </c>
      <c r="BH52" s="61" t="s">
        <v>218</v>
      </c>
      <c r="BI52" s="61" t="s">
        <v>218</v>
      </c>
      <c r="BJ52" s="61" t="s">
        <v>218</v>
      </c>
      <c r="BK52" s="61" t="s">
        <v>218</v>
      </c>
      <c r="BL52" s="61" t="s">
        <v>218</v>
      </c>
      <c r="BM52" s="61" t="s">
        <v>218</v>
      </c>
      <c r="BN52" s="61" t="s">
        <v>218</v>
      </c>
      <c r="BO52" s="61" t="s">
        <v>218</v>
      </c>
      <c r="BP52" s="61" t="s">
        <v>218</v>
      </c>
      <c r="BQ52" s="61" t="s">
        <v>1043</v>
      </c>
      <c r="BR52" s="61"/>
      <c r="BS52" s="59" t="s">
        <v>1021</v>
      </c>
      <c r="BT52" s="52">
        <v>13396</v>
      </c>
      <c r="BU52" s="61">
        <v>3</v>
      </c>
      <c r="BV52" s="59" t="s">
        <v>1017</v>
      </c>
      <c r="BW52" s="52">
        <v>3307.5</v>
      </c>
      <c r="BX52" s="52">
        <v>1323</v>
      </c>
      <c r="BY52" s="52">
        <v>1402.5</v>
      </c>
      <c r="BZ52" s="52">
        <v>561</v>
      </c>
      <c r="CA52" s="61" t="s">
        <v>1040</v>
      </c>
      <c r="CB52" s="52">
        <v>1206.7</v>
      </c>
      <c r="CC52" s="53">
        <v>778.5</v>
      </c>
      <c r="CD52" s="61">
        <v>1</v>
      </c>
      <c r="CE52" s="61">
        <v>776</v>
      </c>
      <c r="CF52" s="61" t="s">
        <v>1023</v>
      </c>
      <c r="CG52" s="39">
        <v>0</v>
      </c>
      <c r="CH52" s="39">
        <v>0</v>
      </c>
      <c r="CI52" s="72">
        <v>650.1</v>
      </c>
      <c r="CJ52" s="74" t="s">
        <v>1032</v>
      </c>
      <c r="CK52" s="61">
        <v>2</v>
      </c>
      <c r="CL52" s="61">
        <v>89.42</v>
      </c>
      <c r="CM52" s="75">
        <v>16</v>
      </c>
      <c r="CN52" s="39"/>
      <c r="CO52" s="39"/>
      <c r="CP52" s="61"/>
      <c r="CQ52" s="61"/>
      <c r="CR52" s="39">
        <v>6.4</v>
      </c>
      <c r="CS52" s="61"/>
      <c r="CT52" s="61"/>
      <c r="CU52" s="61"/>
      <c r="CV52" s="61"/>
      <c r="CW52" s="61"/>
      <c r="CX52" s="61"/>
      <c r="CY52" s="61"/>
      <c r="CZ52" s="39">
        <v>0</v>
      </c>
      <c r="DA52" s="52">
        <v>1</v>
      </c>
      <c r="DB52" s="39">
        <v>0</v>
      </c>
      <c r="DC52" s="52">
        <v>2773</v>
      </c>
      <c r="DD52" s="52">
        <v>330</v>
      </c>
      <c r="DE52" s="61">
        <v>2524</v>
      </c>
      <c r="DF52" s="61">
        <v>0</v>
      </c>
      <c r="DG52" s="39">
        <v>0</v>
      </c>
      <c r="DH52" s="52">
        <v>1</v>
      </c>
      <c r="DI52" s="52">
        <v>448</v>
      </c>
      <c r="DJ52" s="61"/>
      <c r="DK52" s="39">
        <v>154</v>
      </c>
      <c r="DL52" s="61">
        <v>3480</v>
      </c>
      <c r="DM52" s="39">
        <v>128</v>
      </c>
      <c r="DN52" s="61"/>
      <c r="DO52" s="61">
        <v>3480</v>
      </c>
      <c r="DP52" s="61"/>
      <c r="DQ52" s="39">
        <v>553</v>
      </c>
      <c r="DR52" s="39">
        <v>0</v>
      </c>
      <c r="DS52" s="39">
        <v>0</v>
      </c>
      <c r="DT52" s="61">
        <v>8</v>
      </c>
      <c r="DU52" s="52">
        <v>134</v>
      </c>
      <c r="DV52" s="52">
        <v>28</v>
      </c>
      <c r="DW52" s="52">
        <v>1</v>
      </c>
      <c r="DX52" s="39" t="str">
        <f t="shared" si="0"/>
        <v>внутренние</v>
      </c>
      <c r="DY52" s="52"/>
      <c r="DZ52" s="61"/>
      <c r="EA52" s="61"/>
      <c r="EB52" s="61"/>
      <c r="EC52" s="61"/>
      <c r="ED52" s="61"/>
      <c r="EE52" s="52">
        <v>74</v>
      </c>
      <c r="EF52" s="52">
        <v>49.3</v>
      </c>
      <c r="EG52" s="52">
        <v>4</v>
      </c>
      <c r="EH52" s="52">
        <f t="shared" si="3"/>
        <v>19.2</v>
      </c>
      <c r="EI52" s="52">
        <v>14.28</v>
      </c>
      <c r="EJ52" s="52"/>
      <c r="EK52" s="52">
        <v>5.58</v>
      </c>
      <c r="EL52" s="52">
        <v>30.6</v>
      </c>
      <c r="EM52" s="52">
        <v>29.92</v>
      </c>
      <c r="EN52" s="52">
        <v>14.3</v>
      </c>
      <c r="EO52" s="52">
        <v>21.6</v>
      </c>
      <c r="EP52" s="52">
        <v>12.6</v>
      </c>
      <c r="EQ52" s="52">
        <v>324</v>
      </c>
      <c r="ER52" s="52">
        <f t="shared" si="1"/>
        <v>1.28</v>
      </c>
      <c r="ES52" s="187" t="s">
        <v>1138</v>
      </c>
      <c r="ET52" s="187" t="s">
        <v>1139</v>
      </c>
      <c r="EU52" s="52">
        <v>0</v>
      </c>
      <c r="EV52" s="52">
        <v>1</v>
      </c>
      <c r="EW52" s="52">
        <v>0</v>
      </c>
      <c r="EX52" s="52">
        <v>0</v>
      </c>
      <c r="EY52" s="52">
        <v>0</v>
      </c>
      <c r="EZ52" s="52"/>
      <c r="FA52" s="52"/>
      <c r="FB52" s="52"/>
      <c r="FC52" s="52"/>
      <c r="FD52" s="52"/>
      <c r="FE52" s="52"/>
      <c r="FF52" s="52"/>
      <c r="FG52" s="52"/>
      <c r="FH52" s="39">
        <v>0</v>
      </c>
      <c r="FI52" s="72">
        <v>3</v>
      </c>
    </row>
    <row r="53" spans="1:165" x14ac:dyDescent="0.25">
      <c r="A53" s="56">
        <v>8538</v>
      </c>
      <c r="B53" s="36" t="str">
        <f t="shared" si="2"/>
        <v>Зюзинская ул. д. 8</v>
      </c>
      <c r="C53" s="57" t="s">
        <v>1041</v>
      </c>
      <c r="D53" s="58">
        <v>8</v>
      </c>
      <c r="E53" s="59"/>
      <c r="F53" s="39" t="s">
        <v>1012</v>
      </c>
      <c r="G53" s="60"/>
      <c r="H53" s="39"/>
      <c r="I53" s="62" t="s">
        <v>218</v>
      </c>
      <c r="J53" s="62"/>
      <c r="K53" s="62" t="s">
        <v>218</v>
      </c>
      <c r="L53" s="39" t="s">
        <v>1013</v>
      </c>
      <c r="M53" s="39" t="s">
        <v>1014</v>
      </c>
      <c r="N53" s="63">
        <v>1976</v>
      </c>
      <c r="O53" s="63">
        <v>1976</v>
      </c>
      <c r="P53" s="64" t="s">
        <v>1015</v>
      </c>
      <c r="Q53" s="61" t="s">
        <v>1016</v>
      </c>
      <c r="R53" s="63">
        <v>9</v>
      </c>
      <c r="S53" s="63">
        <v>9</v>
      </c>
      <c r="T53" s="65">
        <v>4</v>
      </c>
      <c r="U53" s="63">
        <v>4</v>
      </c>
      <c r="V53" s="63"/>
      <c r="W53" s="66">
        <v>145</v>
      </c>
      <c r="X53" s="67">
        <v>144</v>
      </c>
      <c r="Y53" s="61">
        <v>1</v>
      </c>
      <c r="Z53" s="39">
        <v>1</v>
      </c>
      <c r="AA53" s="61">
        <v>36</v>
      </c>
      <c r="AB53" s="61">
        <v>72</v>
      </c>
      <c r="AC53" s="42">
        <v>4</v>
      </c>
      <c r="AD53" s="61">
        <v>0</v>
      </c>
      <c r="AE53" s="61">
        <v>1</v>
      </c>
      <c r="AF53" s="61">
        <v>1</v>
      </c>
      <c r="AG53" s="68">
        <v>1</v>
      </c>
      <c r="AH53" s="69">
        <v>7131.0000000000027</v>
      </c>
      <c r="AI53" s="70">
        <v>7127.8000000000029</v>
      </c>
      <c r="AJ53" s="71">
        <v>3.2</v>
      </c>
      <c r="AK53" s="72">
        <v>2853</v>
      </c>
      <c r="AL53" s="61">
        <v>304.3</v>
      </c>
      <c r="AM53" s="73">
        <v>660</v>
      </c>
      <c r="AN53" s="73">
        <v>56</v>
      </c>
      <c r="AO53" s="61">
        <v>1068.5</v>
      </c>
      <c r="AP53" s="64">
        <v>1068.5</v>
      </c>
      <c r="AQ53" s="42">
        <v>137.66</v>
      </c>
      <c r="AR53" s="42">
        <v>551.34</v>
      </c>
      <c r="AS53" s="42">
        <v>33.6</v>
      </c>
      <c r="AT53" s="72" t="s">
        <v>1017</v>
      </c>
      <c r="AU53" s="72" t="s">
        <v>1018</v>
      </c>
      <c r="AV53" s="67">
        <v>144</v>
      </c>
      <c r="AW53" s="61"/>
      <c r="AX53" s="61"/>
      <c r="AY53" s="61"/>
      <c r="AZ53" s="61" t="s">
        <v>1019</v>
      </c>
      <c r="BA53" s="61" t="s">
        <v>218</v>
      </c>
      <c r="BB53" s="61" t="s">
        <v>218</v>
      </c>
      <c r="BC53" s="61" t="s">
        <v>218</v>
      </c>
      <c r="BD53" s="61" t="s">
        <v>218</v>
      </c>
      <c r="BE53" s="61" t="s">
        <v>218</v>
      </c>
      <c r="BF53" s="61" t="s">
        <v>218</v>
      </c>
      <c r="BG53" s="61" t="s">
        <v>218</v>
      </c>
      <c r="BH53" s="61" t="s">
        <v>218</v>
      </c>
      <c r="BI53" s="61" t="s">
        <v>218</v>
      </c>
      <c r="BJ53" s="61" t="s">
        <v>218</v>
      </c>
      <c r="BK53" s="61" t="s">
        <v>218</v>
      </c>
      <c r="BL53" s="61" t="s">
        <v>218</v>
      </c>
      <c r="BM53" s="61" t="s">
        <v>218</v>
      </c>
      <c r="BN53" s="61" t="s">
        <v>218</v>
      </c>
      <c r="BO53" s="61" t="s">
        <v>218</v>
      </c>
      <c r="BP53" s="61" t="s">
        <v>218</v>
      </c>
      <c r="BQ53" s="61" t="s">
        <v>1020</v>
      </c>
      <c r="BR53" s="61"/>
      <c r="BS53" s="59" t="s">
        <v>1021</v>
      </c>
      <c r="BT53" s="52">
        <v>18137.400000000001</v>
      </c>
      <c r="BU53" s="61">
        <v>5</v>
      </c>
      <c r="BV53" s="59" t="s">
        <v>1017</v>
      </c>
      <c r="BW53" s="52">
        <v>1828.3</v>
      </c>
      <c r="BX53" s="52">
        <v>731.3</v>
      </c>
      <c r="BY53" s="52">
        <v>1815</v>
      </c>
      <c r="BZ53" s="52">
        <v>726</v>
      </c>
      <c r="CA53" s="61" t="s">
        <v>1040</v>
      </c>
      <c r="CB53" s="52">
        <v>7862.4</v>
      </c>
      <c r="CC53" s="53">
        <v>5072.6000000000004</v>
      </c>
      <c r="CD53" s="39">
        <v>1</v>
      </c>
      <c r="CE53" s="61">
        <v>1201</v>
      </c>
      <c r="CF53" s="61" t="s">
        <v>1023</v>
      </c>
      <c r="CG53" s="39">
        <v>0</v>
      </c>
      <c r="CH53" s="39">
        <v>0</v>
      </c>
      <c r="CI53" s="72">
        <v>1068.5</v>
      </c>
      <c r="CJ53" s="74" t="s">
        <v>1032</v>
      </c>
      <c r="CK53" s="61">
        <v>4</v>
      </c>
      <c r="CL53" s="61">
        <v>94.679999999999993</v>
      </c>
      <c r="CM53" s="75">
        <v>28</v>
      </c>
      <c r="CN53" s="39"/>
      <c r="CO53" s="39"/>
      <c r="CP53" s="61"/>
      <c r="CQ53" s="61"/>
      <c r="CR53" s="39">
        <v>5.2</v>
      </c>
      <c r="CS53" s="61"/>
      <c r="CT53" s="61"/>
      <c r="CU53" s="61"/>
      <c r="CV53" s="61"/>
      <c r="CW53" s="61"/>
      <c r="CX53" s="61"/>
      <c r="CY53" s="61"/>
      <c r="CZ53" s="52">
        <v>72</v>
      </c>
      <c r="DA53" s="52">
        <v>1</v>
      </c>
      <c r="DB53" s="39">
        <v>0</v>
      </c>
      <c r="DC53" s="39">
        <v>0</v>
      </c>
      <c r="DD53" s="52">
        <v>244</v>
      </c>
      <c r="DE53" s="61">
        <v>3904</v>
      </c>
      <c r="DF53" s="39">
        <v>0</v>
      </c>
      <c r="DG53" s="39">
        <v>0</v>
      </c>
      <c r="DH53" s="52">
        <v>1</v>
      </c>
      <c r="DI53" s="52">
        <v>448</v>
      </c>
      <c r="DJ53" s="61"/>
      <c r="DK53" s="39">
        <v>472</v>
      </c>
      <c r="DL53" s="61">
        <v>3400</v>
      </c>
      <c r="DM53" s="39">
        <v>144</v>
      </c>
      <c r="DN53" s="61"/>
      <c r="DO53" s="61">
        <v>2808</v>
      </c>
      <c r="DP53" s="61"/>
      <c r="DQ53" s="39">
        <v>2224</v>
      </c>
      <c r="DR53" s="39">
        <v>0</v>
      </c>
      <c r="DS53" s="39">
        <v>0</v>
      </c>
      <c r="DT53" s="61">
        <v>16</v>
      </c>
      <c r="DU53" s="52">
        <v>28</v>
      </c>
      <c r="DV53" s="39">
        <v>0</v>
      </c>
      <c r="DW53" s="39">
        <v>0</v>
      </c>
      <c r="DX53" s="39" t="str">
        <f t="shared" si="0"/>
        <v>внутренние</v>
      </c>
      <c r="DY53" s="52"/>
      <c r="DZ53" s="61"/>
      <c r="EA53" s="61"/>
      <c r="EB53" s="61"/>
      <c r="EC53" s="61"/>
      <c r="ED53" s="61"/>
      <c r="EE53" s="52">
        <v>36</v>
      </c>
      <c r="EF53" s="52">
        <v>107.6</v>
      </c>
      <c r="EG53" s="52">
        <v>8</v>
      </c>
      <c r="EH53" s="52">
        <f t="shared" si="3"/>
        <v>38.4</v>
      </c>
      <c r="EI53" s="52">
        <v>15.12</v>
      </c>
      <c r="EJ53" s="52"/>
      <c r="EK53" s="52">
        <v>11.16</v>
      </c>
      <c r="EL53" s="52">
        <v>8.64</v>
      </c>
      <c r="EM53" s="52">
        <v>31.68</v>
      </c>
      <c r="EN53" s="52">
        <v>15.600000000000001</v>
      </c>
      <c r="EO53" s="52">
        <v>15.2</v>
      </c>
      <c r="EP53" s="52">
        <v>14.7</v>
      </c>
      <c r="EQ53" s="52">
        <v>386</v>
      </c>
      <c r="ER53" s="52">
        <f t="shared" si="1"/>
        <v>1.53</v>
      </c>
      <c r="ES53" s="187" t="s">
        <v>1138</v>
      </c>
      <c r="ET53" s="187" t="s">
        <v>1139</v>
      </c>
      <c r="EU53" s="52">
        <v>0</v>
      </c>
      <c r="EV53" s="52">
        <v>1</v>
      </c>
      <c r="EW53" s="52">
        <v>0</v>
      </c>
      <c r="EX53" s="52">
        <v>0</v>
      </c>
      <c r="EY53" s="52">
        <v>0</v>
      </c>
      <c r="EZ53" s="52"/>
      <c r="FA53" s="52"/>
      <c r="FB53" s="52"/>
      <c r="FC53" s="52"/>
      <c r="FD53" s="52"/>
      <c r="FE53" s="52"/>
      <c r="FF53" s="52"/>
      <c r="FG53" s="52"/>
      <c r="FH53" s="39">
        <v>0</v>
      </c>
      <c r="FI53" s="72">
        <v>6</v>
      </c>
    </row>
    <row r="54" spans="1:165" x14ac:dyDescent="0.25">
      <c r="A54" s="56">
        <v>280022</v>
      </c>
      <c r="B54" s="36" t="str">
        <f t="shared" si="2"/>
        <v>Каховка ул. д. 18 к. 1</v>
      </c>
      <c r="C54" s="57" t="s">
        <v>1046</v>
      </c>
      <c r="D54" s="58">
        <v>18</v>
      </c>
      <c r="E54" s="59">
        <v>1</v>
      </c>
      <c r="F54" s="39" t="s">
        <v>1012</v>
      </c>
      <c r="G54" s="60"/>
      <c r="H54" s="61"/>
      <c r="I54" s="62" t="s">
        <v>218</v>
      </c>
      <c r="J54" s="62"/>
      <c r="K54" s="62" t="s">
        <v>218</v>
      </c>
      <c r="L54" s="39" t="s">
        <v>1013</v>
      </c>
      <c r="M54" s="39" t="s">
        <v>1014</v>
      </c>
      <c r="N54" s="63">
        <v>2003</v>
      </c>
      <c r="O54" s="63">
        <v>2003</v>
      </c>
      <c r="P54" s="64" t="s">
        <v>1038</v>
      </c>
      <c r="Q54" s="61" t="s">
        <v>1016</v>
      </c>
      <c r="R54" s="63">
        <v>22</v>
      </c>
      <c r="S54" s="63">
        <v>22</v>
      </c>
      <c r="T54" s="65">
        <v>6</v>
      </c>
      <c r="U54" s="63">
        <v>9</v>
      </c>
      <c r="V54" s="63">
        <v>6</v>
      </c>
      <c r="W54" s="66">
        <v>463</v>
      </c>
      <c r="X54" s="67">
        <v>444</v>
      </c>
      <c r="Y54" s="61">
        <v>19</v>
      </c>
      <c r="Z54" s="39">
        <v>11</v>
      </c>
      <c r="AA54" s="61"/>
      <c r="AB54" s="61"/>
      <c r="AC54" s="42">
        <v>15</v>
      </c>
      <c r="AD54" s="61">
        <v>32</v>
      </c>
      <c r="AE54" s="61">
        <v>2</v>
      </c>
      <c r="AF54" s="61">
        <v>1</v>
      </c>
      <c r="AG54" s="68">
        <v>1</v>
      </c>
      <c r="AH54" s="69">
        <v>48514.399999999994</v>
      </c>
      <c r="AI54" s="70">
        <v>36878.299999999996</v>
      </c>
      <c r="AJ54" s="71">
        <v>11636.1</v>
      </c>
      <c r="AK54" s="72">
        <v>10487.4</v>
      </c>
      <c r="AL54" s="61"/>
      <c r="AM54" s="73">
        <v>1725</v>
      </c>
      <c r="AN54" s="73">
        <v>4053</v>
      </c>
      <c r="AO54" s="61">
        <v>4324.2</v>
      </c>
      <c r="AP54" s="64">
        <v>2354.6999999999998</v>
      </c>
      <c r="AQ54" s="42">
        <v>609.09</v>
      </c>
      <c r="AR54" s="42">
        <v>5168.91</v>
      </c>
      <c r="AS54" s="42">
        <v>128.4</v>
      </c>
      <c r="AT54" s="72" t="s">
        <v>1017</v>
      </c>
      <c r="AU54" s="72" t="s">
        <v>1018</v>
      </c>
      <c r="AV54" s="67">
        <v>444</v>
      </c>
      <c r="AW54" s="61"/>
      <c r="AX54" s="61"/>
      <c r="AY54" s="61"/>
      <c r="AZ54" s="61" t="s">
        <v>1019</v>
      </c>
      <c r="BA54" s="61" t="s">
        <v>218</v>
      </c>
      <c r="BB54" s="61" t="s">
        <v>218</v>
      </c>
      <c r="BC54" s="61" t="s">
        <v>218</v>
      </c>
      <c r="BD54" s="61" t="s">
        <v>218</v>
      </c>
      <c r="BE54" s="61" t="s">
        <v>218</v>
      </c>
      <c r="BF54" s="61" t="s">
        <v>218</v>
      </c>
      <c r="BG54" s="61" t="s">
        <v>218</v>
      </c>
      <c r="BH54" s="61" t="s">
        <v>218</v>
      </c>
      <c r="BI54" s="61" t="s">
        <v>218</v>
      </c>
      <c r="BJ54" s="61" t="s">
        <v>218</v>
      </c>
      <c r="BK54" s="61" t="s">
        <v>218</v>
      </c>
      <c r="BL54" s="61" t="s">
        <v>218</v>
      </c>
      <c r="BM54" s="61" t="s">
        <v>218</v>
      </c>
      <c r="BN54" s="61" t="s">
        <v>218</v>
      </c>
      <c r="BO54" s="61" t="s">
        <v>218</v>
      </c>
      <c r="BP54" s="61" t="s">
        <v>218</v>
      </c>
      <c r="BQ54" s="61" t="s">
        <v>1020</v>
      </c>
      <c r="BR54" s="61"/>
      <c r="BS54" s="59" t="s">
        <v>1021</v>
      </c>
      <c r="BT54" s="39"/>
      <c r="BU54" s="61">
        <v>7</v>
      </c>
      <c r="BV54" s="61" t="s">
        <v>1017</v>
      </c>
      <c r="BW54" s="39"/>
      <c r="BX54" s="39"/>
      <c r="BY54" s="39"/>
      <c r="BZ54" s="39"/>
      <c r="CA54" s="61" t="s">
        <v>1024</v>
      </c>
      <c r="CB54" s="39"/>
      <c r="CC54" s="78"/>
      <c r="CD54" s="61">
        <v>1</v>
      </c>
      <c r="CE54" s="61">
        <v>4098</v>
      </c>
      <c r="CF54" s="61" t="s">
        <v>1023</v>
      </c>
      <c r="CG54" s="39"/>
      <c r="CH54" s="39"/>
      <c r="CI54" s="72">
        <v>2354.6999999999998</v>
      </c>
      <c r="CJ54" s="74" t="s">
        <v>1032</v>
      </c>
      <c r="CK54" s="61">
        <v>6</v>
      </c>
      <c r="CL54" s="61">
        <v>347.16</v>
      </c>
      <c r="CM54" s="75">
        <v>107</v>
      </c>
      <c r="CN54" s="39"/>
      <c r="CO54" s="39"/>
      <c r="CP54" s="61"/>
      <c r="CQ54" s="61"/>
      <c r="CR54" s="39">
        <v>27.599999999999994</v>
      </c>
      <c r="CS54" s="61"/>
      <c r="CT54" s="61"/>
      <c r="CU54" s="61"/>
      <c r="CV54" s="61"/>
      <c r="CW54" s="61"/>
      <c r="CX54" s="61"/>
      <c r="CY54" s="61"/>
      <c r="CZ54" s="39"/>
      <c r="DA54" s="39"/>
      <c r="DB54" s="39"/>
      <c r="DC54" s="39"/>
      <c r="DD54" s="39"/>
      <c r="DE54" s="61">
        <v>1796.6</v>
      </c>
      <c r="DF54" s="61">
        <v>0</v>
      </c>
      <c r="DG54" s="39"/>
      <c r="DH54" s="39"/>
      <c r="DI54" s="39"/>
      <c r="DJ54" s="61"/>
      <c r="DK54" s="39"/>
      <c r="DL54" s="61">
        <v>3556</v>
      </c>
      <c r="DM54" s="39">
        <v>444</v>
      </c>
      <c r="DN54" s="61"/>
      <c r="DO54" s="61">
        <v>3827.6</v>
      </c>
      <c r="DP54" s="61"/>
      <c r="DQ54" s="39"/>
      <c r="DR54" s="39"/>
      <c r="DS54" s="39"/>
      <c r="DT54" s="61">
        <v>18</v>
      </c>
      <c r="DU54" s="39"/>
      <c r="DV54" s="39"/>
      <c r="DW54" s="39"/>
      <c r="DX54" s="39" t="str">
        <f t="shared" si="0"/>
        <v>внутренние</v>
      </c>
      <c r="DY54" s="39"/>
      <c r="DZ54" s="61"/>
      <c r="EA54" s="61"/>
      <c r="EB54" s="61"/>
      <c r="EC54" s="61"/>
      <c r="ED54" s="61"/>
      <c r="EE54" s="39"/>
      <c r="EF54" s="52">
        <v>191.4</v>
      </c>
      <c r="EG54" s="39"/>
      <c r="EH54" s="52">
        <f t="shared" si="3"/>
        <v>0</v>
      </c>
      <c r="EI54" s="52">
        <v>55.44</v>
      </c>
      <c r="EJ54" s="52"/>
      <c r="EK54" s="52">
        <v>16.740000000000002</v>
      </c>
      <c r="EL54" s="52">
        <v>118.80000000000001</v>
      </c>
      <c r="EM54" s="52">
        <v>116.16</v>
      </c>
      <c r="EN54" s="52">
        <v>48.1</v>
      </c>
      <c r="EO54" s="52">
        <v>0</v>
      </c>
      <c r="EP54" s="52">
        <v>73.8</v>
      </c>
      <c r="EQ54" s="52">
        <v>957</v>
      </c>
      <c r="ER54" s="52">
        <f t="shared" si="1"/>
        <v>3.79</v>
      </c>
      <c r="ES54" s="187" t="s">
        <v>1138</v>
      </c>
      <c r="ET54" s="187" t="s">
        <v>766</v>
      </c>
      <c r="EU54" s="52">
        <v>6</v>
      </c>
      <c r="EV54" s="52">
        <v>3</v>
      </c>
      <c r="EW54" s="52">
        <v>1</v>
      </c>
      <c r="EX54" s="52">
        <v>1</v>
      </c>
      <c r="EY54" s="52">
        <v>0</v>
      </c>
      <c r="EZ54" s="52"/>
      <c r="FA54" s="52"/>
      <c r="FB54" s="52"/>
      <c r="FC54" s="52"/>
      <c r="FD54" s="52"/>
      <c r="FE54" s="52"/>
      <c r="FF54" s="52"/>
      <c r="FG54" s="52"/>
      <c r="FH54" s="39"/>
      <c r="FI54" s="72">
        <v>1</v>
      </c>
    </row>
    <row r="55" spans="1:165" x14ac:dyDescent="0.25">
      <c r="A55" s="56">
        <v>9731</v>
      </c>
      <c r="B55" s="36" t="str">
        <f t="shared" si="2"/>
        <v>Каховка ул. д. 18 к. 3</v>
      </c>
      <c r="C55" s="57" t="s">
        <v>1046</v>
      </c>
      <c r="D55" s="58">
        <v>18</v>
      </c>
      <c r="E55" s="59">
        <v>3</v>
      </c>
      <c r="F55" s="39" t="s">
        <v>1012</v>
      </c>
      <c r="G55" s="60"/>
      <c r="H55" s="39"/>
      <c r="I55" s="62" t="s">
        <v>218</v>
      </c>
      <c r="J55" s="62"/>
      <c r="K55" s="62" t="s">
        <v>218</v>
      </c>
      <c r="L55" s="39" t="s">
        <v>1013</v>
      </c>
      <c r="M55" s="39" t="s">
        <v>1014</v>
      </c>
      <c r="N55" s="63">
        <v>1962</v>
      </c>
      <c r="O55" s="63">
        <v>1962</v>
      </c>
      <c r="P55" s="64" t="s">
        <v>1047</v>
      </c>
      <c r="Q55" s="61" t="s">
        <v>1016</v>
      </c>
      <c r="R55" s="63">
        <v>5</v>
      </c>
      <c r="S55" s="63">
        <v>5</v>
      </c>
      <c r="T55" s="65">
        <v>4</v>
      </c>
      <c r="U55" s="63"/>
      <c r="V55" s="63"/>
      <c r="W55" s="66">
        <v>84</v>
      </c>
      <c r="X55" s="67">
        <v>80</v>
      </c>
      <c r="Y55" s="61">
        <v>4</v>
      </c>
      <c r="Z55" s="39">
        <v>0</v>
      </c>
      <c r="AA55" s="61">
        <v>20</v>
      </c>
      <c r="AB55" s="61">
        <v>36</v>
      </c>
      <c r="AC55" s="42">
        <v>0</v>
      </c>
      <c r="AD55" s="61">
        <v>0</v>
      </c>
      <c r="AE55" s="61">
        <v>0</v>
      </c>
      <c r="AF55" s="61">
        <v>1</v>
      </c>
      <c r="AG55" s="68">
        <v>1</v>
      </c>
      <c r="AH55" s="69">
        <v>3499.1</v>
      </c>
      <c r="AI55" s="70">
        <v>3499.1</v>
      </c>
      <c r="AJ55" s="71">
        <v>0</v>
      </c>
      <c r="AK55" s="72">
        <v>2194.6</v>
      </c>
      <c r="AL55" s="61">
        <v>397</v>
      </c>
      <c r="AM55" s="73">
        <v>374</v>
      </c>
      <c r="AN55" s="73">
        <v>8</v>
      </c>
      <c r="AO55" s="61"/>
      <c r="AP55" s="64">
        <v>906.3</v>
      </c>
      <c r="AQ55" s="42">
        <v>150.22999999999999</v>
      </c>
      <c r="AR55" s="42">
        <v>231.77</v>
      </c>
      <c r="AS55" s="42">
        <v>0</v>
      </c>
      <c r="AT55" s="72" t="s">
        <v>1036</v>
      </c>
      <c r="AU55" s="72" t="s">
        <v>1018</v>
      </c>
      <c r="AV55" s="67">
        <v>80</v>
      </c>
      <c r="AW55" s="61"/>
      <c r="AX55" s="61"/>
      <c r="AY55" s="61"/>
      <c r="AZ55" s="61" t="s">
        <v>1019</v>
      </c>
      <c r="BA55" s="61" t="s">
        <v>218</v>
      </c>
      <c r="BB55" s="61" t="s">
        <v>218</v>
      </c>
      <c r="BC55" s="61" t="s">
        <v>218</v>
      </c>
      <c r="BD55" s="61" t="s">
        <v>218</v>
      </c>
      <c r="BE55" s="61" t="s">
        <v>218</v>
      </c>
      <c r="BF55" s="61" t="s">
        <v>218</v>
      </c>
      <c r="BG55" s="61" t="s">
        <v>218</v>
      </c>
      <c r="BH55" s="61" t="s">
        <v>218</v>
      </c>
      <c r="BI55" s="61" t="s">
        <v>218</v>
      </c>
      <c r="BJ55" s="61" t="s">
        <v>218</v>
      </c>
      <c r="BK55" s="61" t="s">
        <v>218</v>
      </c>
      <c r="BL55" s="61" t="s">
        <v>218</v>
      </c>
      <c r="BM55" s="61" t="s">
        <v>218</v>
      </c>
      <c r="BN55" s="61" t="s">
        <v>218</v>
      </c>
      <c r="BO55" s="61" t="s">
        <v>218</v>
      </c>
      <c r="BP55" s="61" t="s">
        <v>218</v>
      </c>
      <c r="BQ55" s="61" t="s">
        <v>1020</v>
      </c>
      <c r="BR55" s="61"/>
      <c r="BS55" s="59" t="s">
        <v>1021</v>
      </c>
      <c r="BT55" s="52">
        <v>7760</v>
      </c>
      <c r="BU55" s="61">
        <v>5</v>
      </c>
      <c r="BV55" s="61" t="s">
        <v>1017</v>
      </c>
      <c r="BW55" s="52">
        <v>985</v>
      </c>
      <c r="BX55" s="52">
        <v>394</v>
      </c>
      <c r="BY55" s="52">
        <v>985</v>
      </c>
      <c r="BZ55" s="52">
        <v>394</v>
      </c>
      <c r="CA55" s="61" t="s">
        <v>1024</v>
      </c>
      <c r="CB55" s="52">
        <v>1852</v>
      </c>
      <c r="CC55" s="53">
        <v>1722</v>
      </c>
      <c r="CD55" s="39">
        <v>1</v>
      </c>
      <c r="CE55" s="61">
        <v>997</v>
      </c>
      <c r="CF55" s="61" t="s">
        <v>1023</v>
      </c>
      <c r="CG55" s="52">
        <v>160</v>
      </c>
      <c r="CH55" s="52">
        <v>253</v>
      </c>
      <c r="CI55" s="72">
        <v>906.3</v>
      </c>
      <c r="CJ55" s="74"/>
      <c r="CK55" s="61">
        <v>0</v>
      </c>
      <c r="CL55" s="61">
        <v>0</v>
      </c>
      <c r="CM55" s="75">
        <v>0</v>
      </c>
      <c r="CN55" s="39"/>
      <c r="CO55" s="39"/>
      <c r="CP55" s="61"/>
      <c r="CQ55" s="61"/>
      <c r="CR55" s="39">
        <v>0</v>
      </c>
      <c r="CS55" s="61"/>
      <c r="CT55" s="61"/>
      <c r="CU55" s="61"/>
      <c r="CV55" s="61"/>
      <c r="CW55" s="61"/>
      <c r="CX55" s="61"/>
      <c r="CY55" s="61"/>
      <c r="CZ55" s="52">
        <v>1</v>
      </c>
      <c r="DA55" s="52">
        <v>1</v>
      </c>
      <c r="DB55" s="52">
        <v>162</v>
      </c>
      <c r="DC55" s="52">
        <v>400</v>
      </c>
      <c r="DD55" s="52">
        <v>48</v>
      </c>
      <c r="DE55" s="61">
        <v>2032</v>
      </c>
      <c r="DF55" s="39">
        <v>0</v>
      </c>
      <c r="DG55" s="39">
        <v>0</v>
      </c>
      <c r="DH55" s="52">
        <v>4</v>
      </c>
      <c r="DI55" s="52">
        <v>248</v>
      </c>
      <c r="DJ55" s="61"/>
      <c r="DK55" s="39">
        <v>85</v>
      </c>
      <c r="DL55" s="61">
        <v>935</v>
      </c>
      <c r="DM55" s="39">
        <v>80</v>
      </c>
      <c r="DN55" s="61"/>
      <c r="DO55" s="61">
        <v>967</v>
      </c>
      <c r="DP55" s="61"/>
      <c r="DQ55" s="39">
        <v>648</v>
      </c>
      <c r="DR55" s="39">
        <v>594</v>
      </c>
      <c r="DS55" s="39">
        <v>87</v>
      </c>
      <c r="DT55" s="61">
        <v>16</v>
      </c>
      <c r="DU55" s="52">
        <v>16</v>
      </c>
      <c r="DV55" s="52">
        <v>16</v>
      </c>
      <c r="DW55" s="39">
        <v>0</v>
      </c>
      <c r="DX55" s="39" t="str">
        <f t="shared" si="0"/>
        <v>наружные</v>
      </c>
      <c r="DY55" s="52"/>
      <c r="DZ55" s="61"/>
      <c r="EA55" s="61"/>
      <c r="EB55" s="61"/>
      <c r="EC55" s="61"/>
      <c r="ED55" s="61"/>
      <c r="EE55" s="52">
        <v>32</v>
      </c>
      <c r="EF55" s="52">
        <v>29.44</v>
      </c>
      <c r="EG55" s="52">
        <v>8</v>
      </c>
      <c r="EH55" s="52">
        <f t="shared" si="3"/>
        <v>38.4</v>
      </c>
      <c r="EI55" s="52">
        <v>7.68</v>
      </c>
      <c r="EJ55" s="52"/>
      <c r="EK55" s="52">
        <v>11.16</v>
      </c>
      <c r="EL55" s="52">
        <v>4.8</v>
      </c>
      <c r="EM55" s="52">
        <v>17.600000000000001</v>
      </c>
      <c r="EN55" s="52">
        <v>9.1</v>
      </c>
      <c r="EO55" s="52">
        <v>0</v>
      </c>
      <c r="EP55" s="52">
        <v>0</v>
      </c>
      <c r="EQ55" s="52">
        <v>187</v>
      </c>
      <c r="ER55" s="52">
        <f t="shared" si="1"/>
        <v>0</v>
      </c>
      <c r="ES55" s="187" t="s">
        <v>1019</v>
      </c>
      <c r="ET55" s="187">
        <v>0</v>
      </c>
      <c r="EU55" s="52">
        <v>0</v>
      </c>
      <c r="EV55" s="52">
        <v>1</v>
      </c>
      <c r="EW55" s="52">
        <v>0</v>
      </c>
      <c r="EX55" s="52">
        <v>0</v>
      </c>
      <c r="EY55" s="52">
        <v>1</v>
      </c>
      <c r="EZ55" s="52"/>
      <c r="FA55" s="52"/>
      <c r="FB55" s="52"/>
      <c r="FC55" s="52"/>
      <c r="FD55" s="52"/>
      <c r="FE55" s="52"/>
      <c r="FF55" s="52"/>
      <c r="FG55" s="52"/>
      <c r="FH55" s="39">
        <v>0</v>
      </c>
      <c r="FI55" s="72">
        <v>5</v>
      </c>
    </row>
    <row r="56" spans="1:165" x14ac:dyDescent="0.25">
      <c r="A56" s="56">
        <v>9732</v>
      </c>
      <c r="B56" s="36" t="str">
        <f t="shared" si="2"/>
        <v>Каховка ул. д. 18 к. 4</v>
      </c>
      <c r="C56" s="57" t="s">
        <v>1046</v>
      </c>
      <c r="D56" s="58">
        <v>18</v>
      </c>
      <c r="E56" s="59">
        <v>4</v>
      </c>
      <c r="F56" s="39" t="s">
        <v>1012</v>
      </c>
      <c r="G56" s="60"/>
      <c r="H56" s="61"/>
      <c r="I56" s="62" t="s">
        <v>218</v>
      </c>
      <c r="J56" s="62"/>
      <c r="K56" s="62" t="s">
        <v>218</v>
      </c>
      <c r="L56" s="39" t="s">
        <v>1013</v>
      </c>
      <c r="M56" s="39" t="s">
        <v>1014</v>
      </c>
      <c r="N56" s="63">
        <v>1963</v>
      </c>
      <c r="O56" s="63">
        <v>1963</v>
      </c>
      <c r="P56" s="64" t="s">
        <v>1047</v>
      </c>
      <c r="Q56" s="61" t="s">
        <v>1016</v>
      </c>
      <c r="R56" s="63">
        <v>5</v>
      </c>
      <c r="S56" s="63">
        <v>5</v>
      </c>
      <c r="T56" s="65">
        <v>4</v>
      </c>
      <c r="U56" s="63"/>
      <c r="V56" s="63"/>
      <c r="W56" s="66">
        <v>80</v>
      </c>
      <c r="X56" s="67">
        <v>77</v>
      </c>
      <c r="Y56" s="61">
        <v>3</v>
      </c>
      <c r="Z56" s="39">
        <v>1</v>
      </c>
      <c r="AA56" s="61">
        <v>20</v>
      </c>
      <c r="AB56" s="61">
        <v>36</v>
      </c>
      <c r="AC56" s="42">
        <v>0</v>
      </c>
      <c r="AD56" s="61">
        <v>0</v>
      </c>
      <c r="AE56" s="61">
        <v>0</v>
      </c>
      <c r="AF56" s="61">
        <v>1</v>
      </c>
      <c r="AG56" s="68">
        <v>1</v>
      </c>
      <c r="AH56" s="69">
        <v>3531.1000000000008</v>
      </c>
      <c r="AI56" s="70">
        <v>3403.8000000000006</v>
      </c>
      <c r="AJ56" s="71">
        <v>127.3</v>
      </c>
      <c r="AK56" s="72">
        <v>2190.8000000000002</v>
      </c>
      <c r="AL56" s="61">
        <v>397</v>
      </c>
      <c r="AM56" s="73">
        <v>372</v>
      </c>
      <c r="AN56" s="73">
        <v>13</v>
      </c>
      <c r="AO56" s="61"/>
      <c r="AP56" s="64">
        <v>902.9</v>
      </c>
      <c r="AQ56" s="42">
        <v>151.59</v>
      </c>
      <c r="AR56" s="42">
        <v>233.41</v>
      </c>
      <c r="AS56" s="42">
        <v>0</v>
      </c>
      <c r="AT56" s="72" t="s">
        <v>1036</v>
      </c>
      <c r="AU56" s="72" t="s">
        <v>1034</v>
      </c>
      <c r="AV56" s="67">
        <v>77</v>
      </c>
      <c r="AW56" s="61"/>
      <c r="AX56" s="61"/>
      <c r="AY56" s="61"/>
      <c r="AZ56" s="61" t="s">
        <v>1019</v>
      </c>
      <c r="BA56" s="61" t="s">
        <v>218</v>
      </c>
      <c r="BB56" s="61" t="s">
        <v>218</v>
      </c>
      <c r="BC56" s="61" t="s">
        <v>218</v>
      </c>
      <c r="BD56" s="61" t="s">
        <v>218</v>
      </c>
      <c r="BE56" s="61" t="s">
        <v>218</v>
      </c>
      <c r="BF56" s="61" t="s">
        <v>218</v>
      </c>
      <c r="BG56" s="61" t="s">
        <v>218</v>
      </c>
      <c r="BH56" s="61" t="s">
        <v>218</v>
      </c>
      <c r="BI56" s="61" t="s">
        <v>218</v>
      </c>
      <c r="BJ56" s="61" t="s">
        <v>218</v>
      </c>
      <c r="BK56" s="61" t="s">
        <v>218</v>
      </c>
      <c r="BL56" s="61" t="s">
        <v>218</v>
      </c>
      <c r="BM56" s="61" t="s">
        <v>218</v>
      </c>
      <c r="BN56" s="61" t="s">
        <v>218</v>
      </c>
      <c r="BO56" s="61" t="s">
        <v>218</v>
      </c>
      <c r="BP56" s="61" t="s">
        <v>218</v>
      </c>
      <c r="BQ56" s="61" t="s">
        <v>1020</v>
      </c>
      <c r="BR56" s="61"/>
      <c r="BS56" s="59" t="s">
        <v>1021</v>
      </c>
      <c r="BT56" s="52">
        <v>7760</v>
      </c>
      <c r="BU56" s="61">
        <v>5</v>
      </c>
      <c r="BV56" s="61" t="s">
        <v>1017</v>
      </c>
      <c r="BW56" s="52">
        <v>985</v>
      </c>
      <c r="BX56" s="52">
        <v>394</v>
      </c>
      <c r="BY56" s="52">
        <v>985</v>
      </c>
      <c r="BZ56" s="52">
        <v>394</v>
      </c>
      <c r="CA56" s="61" t="s">
        <v>1024</v>
      </c>
      <c r="CB56" s="52">
        <v>1852</v>
      </c>
      <c r="CC56" s="53">
        <v>1722</v>
      </c>
      <c r="CD56" s="61">
        <v>1</v>
      </c>
      <c r="CE56" s="61">
        <v>997</v>
      </c>
      <c r="CF56" s="61" t="s">
        <v>1023</v>
      </c>
      <c r="CG56" s="52">
        <v>160</v>
      </c>
      <c r="CH56" s="52">
        <v>253</v>
      </c>
      <c r="CI56" s="72">
        <v>902.9</v>
      </c>
      <c r="CJ56" s="74"/>
      <c r="CK56" s="61">
        <v>0</v>
      </c>
      <c r="CL56" s="61">
        <v>0</v>
      </c>
      <c r="CM56" s="75">
        <v>0</v>
      </c>
      <c r="CN56" s="39"/>
      <c r="CO56" s="39"/>
      <c r="CP56" s="61"/>
      <c r="CQ56" s="61"/>
      <c r="CR56" s="39">
        <v>0</v>
      </c>
      <c r="CS56" s="61"/>
      <c r="CT56" s="61"/>
      <c r="CU56" s="61"/>
      <c r="CV56" s="61"/>
      <c r="CW56" s="61"/>
      <c r="CX56" s="61"/>
      <c r="CY56" s="61"/>
      <c r="CZ56" s="52">
        <v>1</v>
      </c>
      <c r="DA56" s="52">
        <v>1</v>
      </c>
      <c r="DB56" s="52">
        <v>162</v>
      </c>
      <c r="DC56" s="52">
        <v>400</v>
      </c>
      <c r="DD56" s="52">
        <v>48</v>
      </c>
      <c r="DE56" s="61">
        <v>2032</v>
      </c>
      <c r="DF56" s="61">
        <v>0</v>
      </c>
      <c r="DG56" s="39">
        <v>0</v>
      </c>
      <c r="DH56" s="52">
        <v>4</v>
      </c>
      <c r="DI56" s="52">
        <v>248</v>
      </c>
      <c r="DJ56" s="61"/>
      <c r="DK56" s="39">
        <v>85</v>
      </c>
      <c r="DL56" s="61">
        <v>935</v>
      </c>
      <c r="DM56" s="39">
        <v>77</v>
      </c>
      <c r="DN56" s="61"/>
      <c r="DO56" s="61">
        <v>967</v>
      </c>
      <c r="DP56" s="61"/>
      <c r="DQ56" s="39">
        <v>648</v>
      </c>
      <c r="DR56" s="39">
        <v>594</v>
      </c>
      <c r="DS56" s="39">
        <v>87</v>
      </c>
      <c r="DT56" s="61">
        <v>16</v>
      </c>
      <c r="DU56" s="52">
        <v>16</v>
      </c>
      <c r="DV56" s="52">
        <v>16</v>
      </c>
      <c r="DW56" s="39">
        <v>0</v>
      </c>
      <c r="DX56" s="39" t="str">
        <f t="shared" si="0"/>
        <v>наружные</v>
      </c>
      <c r="DY56" s="52"/>
      <c r="DZ56" s="61"/>
      <c r="EA56" s="61"/>
      <c r="EB56" s="61"/>
      <c r="EC56" s="61"/>
      <c r="ED56" s="61"/>
      <c r="EE56" s="52">
        <v>32</v>
      </c>
      <c r="EF56" s="52">
        <v>29.44</v>
      </c>
      <c r="EG56" s="52">
        <v>8</v>
      </c>
      <c r="EH56" s="52">
        <f t="shared" si="3"/>
        <v>38.4</v>
      </c>
      <c r="EI56" s="52">
        <v>7.68</v>
      </c>
      <c r="EJ56" s="52"/>
      <c r="EK56" s="52">
        <v>11.16</v>
      </c>
      <c r="EL56" s="52">
        <v>4.8</v>
      </c>
      <c r="EM56" s="52">
        <v>17.600000000000001</v>
      </c>
      <c r="EN56" s="52">
        <v>8.4500000000000011</v>
      </c>
      <c r="EO56" s="52">
        <v>0</v>
      </c>
      <c r="EP56" s="52">
        <v>0</v>
      </c>
      <c r="EQ56" s="52">
        <v>198</v>
      </c>
      <c r="ER56" s="52">
        <f t="shared" si="1"/>
        <v>0</v>
      </c>
      <c r="ES56" s="187" t="s">
        <v>1019</v>
      </c>
      <c r="ET56" s="187">
        <v>0</v>
      </c>
      <c r="EU56" s="52">
        <v>0</v>
      </c>
      <c r="EV56" s="52">
        <v>1</v>
      </c>
      <c r="EW56" s="52">
        <v>0</v>
      </c>
      <c r="EX56" s="52">
        <v>0</v>
      </c>
      <c r="EY56" s="52">
        <v>1</v>
      </c>
      <c r="EZ56" s="52"/>
      <c r="FA56" s="52"/>
      <c r="FB56" s="52"/>
      <c r="FC56" s="52"/>
      <c r="FD56" s="52"/>
      <c r="FE56" s="52"/>
      <c r="FF56" s="52"/>
      <c r="FG56" s="52"/>
      <c r="FH56" s="39">
        <v>0</v>
      </c>
      <c r="FI56" s="72">
        <v>5</v>
      </c>
    </row>
    <row r="57" spans="1:165" x14ac:dyDescent="0.25">
      <c r="A57" s="56">
        <v>9733</v>
      </c>
      <c r="B57" s="36" t="str">
        <f t="shared" si="2"/>
        <v>Каховка ул. д. 18 к. 5</v>
      </c>
      <c r="C57" s="57" t="s">
        <v>1046</v>
      </c>
      <c r="D57" s="58">
        <v>18</v>
      </c>
      <c r="E57" s="59">
        <v>5</v>
      </c>
      <c r="F57" s="39" t="s">
        <v>1012</v>
      </c>
      <c r="G57" s="60"/>
      <c r="H57" s="39"/>
      <c r="I57" s="62" t="s">
        <v>218</v>
      </c>
      <c r="J57" s="62"/>
      <c r="K57" s="62" t="s">
        <v>218</v>
      </c>
      <c r="L57" s="39" t="s">
        <v>1013</v>
      </c>
      <c r="M57" s="39" t="s">
        <v>1014</v>
      </c>
      <c r="N57" s="63">
        <v>1963</v>
      </c>
      <c r="O57" s="63">
        <v>1963</v>
      </c>
      <c r="P57" s="64" t="s">
        <v>1047</v>
      </c>
      <c r="Q57" s="61" t="s">
        <v>1016</v>
      </c>
      <c r="R57" s="63">
        <v>5</v>
      </c>
      <c r="S57" s="63">
        <v>5</v>
      </c>
      <c r="T57" s="65">
        <v>4</v>
      </c>
      <c r="U57" s="63"/>
      <c r="V57" s="63"/>
      <c r="W57" s="66">
        <v>80</v>
      </c>
      <c r="X57" s="67">
        <v>79</v>
      </c>
      <c r="Y57" s="61">
        <v>1</v>
      </c>
      <c r="Z57" s="39">
        <v>0</v>
      </c>
      <c r="AA57" s="61">
        <v>20</v>
      </c>
      <c r="AB57" s="61">
        <v>36</v>
      </c>
      <c r="AC57" s="42">
        <v>0</v>
      </c>
      <c r="AD57" s="61">
        <v>0</v>
      </c>
      <c r="AE57" s="61">
        <v>0</v>
      </c>
      <c r="AF57" s="61">
        <v>1</v>
      </c>
      <c r="AG57" s="68">
        <v>1</v>
      </c>
      <c r="AH57" s="69">
        <v>3509.2000000000003</v>
      </c>
      <c r="AI57" s="70">
        <v>3489.3</v>
      </c>
      <c r="AJ57" s="71">
        <v>19.899999999999999</v>
      </c>
      <c r="AK57" s="72">
        <v>2196.8000000000002</v>
      </c>
      <c r="AL57" s="61">
        <v>397</v>
      </c>
      <c r="AM57" s="73">
        <v>389</v>
      </c>
      <c r="AN57" s="73"/>
      <c r="AO57" s="61"/>
      <c r="AP57" s="64">
        <v>903.9</v>
      </c>
      <c r="AQ57" s="42">
        <v>156.74</v>
      </c>
      <c r="AR57" s="42">
        <v>232.26</v>
      </c>
      <c r="AS57" s="42">
        <v>0</v>
      </c>
      <c r="AT57" s="72" t="s">
        <v>1036</v>
      </c>
      <c r="AU57" s="72" t="s">
        <v>1018</v>
      </c>
      <c r="AV57" s="67">
        <v>79</v>
      </c>
      <c r="AW57" s="61"/>
      <c r="AX57" s="61"/>
      <c r="AY57" s="61"/>
      <c r="AZ57" s="61" t="s">
        <v>1019</v>
      </c>
      <c r="BA57" s="61" t="s">
        <v>218</v>
      </c>
      <c r="BB57" s="61" t="s">
        <v>218</v>
      </c>
      <c r="BC57" s="61" t="s">
        <v>218</v>
      </c>
      <c r="BD57" s="61" t="s">
        <v>218</v>
      </c>
      <c r="BE57" s="61" t="s">
        <v>218</v>
      </c>
      <c r="BF57" s="61" t="s">
        <v>218</v>
      </c>
      <c r="BG57" s="61" t="s">
        <v>218</v>
      </c>
      <c r="BH57" s="61" t="s">
        <v>218</v>
      </c>
      <c r="BI57" s="61" t="s">
        <v>218</v>
      </c>
      <c r="BJ57" s="61" t="s">
        <v>218</v>
      </c>
      <c r="BK57" s="61" t="s">
        <v>218</v>
      </c>
      <c r="BL57" s="61" t="s">
        <v>218</v>
      </c>
      <c r="BM57" s="61" t="s">
        <v>218</v>
      </c>
      <c r="BN57" s="61" t="s">
        <v>218</v>
      </c>
      <c r="BO57" s="61" t="s">
        <v>218</v>
      </c>
      <c r="BP57" s="61" t="s">
        <v>218</v>
      </c>
      <c r="BQ57" s="61" t="s">
        <v>1020</v>
      </c>
      <c r="BR57" s="61"/>
      <c r="BS57" s="59" t="s">
        <v>1021</v>
      </c>
      <c r="BT57" s="52">
        <v>7760</v>
      </c>
      <c r="BU57" s="61">
        <v>5</v>
      </c>
      <c r="BV57" s="59" t="s">
        <v>1017</v>
      </c>
      <c r="BW57" s="52">
        <v>985</v>
      </c>
      <c r="BX57" s="52">
        <v>394</v>
      </c>
      <c r="BY57" s="52">
        <v>985</v>
      </c>
      <c r="BZ57" s="52">
        <v>394</v>
      </c>
      <c r="CA57" s="61" t="s">
        <v>1024</v>
      </c>
      <c r="CB57" s="52">
        <v>1852</v>
      </c>
      <c r="CC57" s="53">
        <v>1722</v>
      </c>
      <c r="CD57" s="39">
        <v>1</v>
      </c>
      <c r="CE57" s="61">
        <v>997</v>
      </c>
      <c r="CF57" s="61" t="s">
        <v>1023</v>
      </c>
      <c r="CG57" s="52">
        <v>160</v>
      </c>
      <c r="CH57" s="52">
        <v>253</v>
      </c>
      <c r="CI57" s="72">
        <v>903.9</v>
      </c>
      <c r="CJ57" s="74"/>
      <c r="CK57" s="61">
        <v>0</v>
      </c>
      <c r="CL57" s="61">
        <v>0</v>
      </c>
      <c r="CM57" s="75">
        <v>0</v>
      </c>
      <c r="CN57" s="39"/>
      <c r="CO57" s="39"/>
      <c r="CP57" s="61"/>
      <c r="CQ57" s="61"/>
      <c r="CR57" s="39">
        <v>0</v>
      </c>
      <c r="CS57" s="61"/>
      <c r="CT57" s="61"/>
      <c r="CU57" s="61"/>
      <c r="CV57" s="61"/>
      <c r="CW57" s="61"/>
      <c r="CX57" s="61"/>
      <c r="CY57" s="61"/>
      <c r="CZ57" s="52">
        <v>1</v>
      </c>
      <c r="DA57" s="52">
        <v>1</v>
      </c>
      <c r="DB57" s="52">
        <v>162</v>
      </c>
      <c r="DC57" s="52">
        <v>400</v>
      </c>
      <c r="DD57" s="52">
        <v>48</v>
      </c>
      <c r="DE57" s="61">
        <v>2032</v>
      </c>
      <c r="DF57" s="39">
        <v>0</v>
      </c>
      <c r="DG57" s="39">
        <v>0</v>
      </c>
      <c r="DH57" s="52">
        <v>4</v>
      </c>
      <c r="DI57" s="52">
        <v>248</v>
      </c>
      <c r="DJ57" s="61"/>
      <c r="DK57" s="39">
        <v>85</v>
      </c>
      <c r="DL57" s="61">
        <v>935</v>
      </c>
      <c r="DM57" s="39">
        <v>79</v>
      </c>
      <c r="DN57" s="61"/>
      <c r="DO57" s="61">
        <v>967</v>
      </c>
      <c r="DP57" s="61"/>
      <c r="DQ57" s="39">
        <v>648</v>
      </c>
      <c r="DR57" s="39">
        <v>594</v>
      </c>
      <c r="DS57" s="39">
        <v>87</v>
      </c>
      <c r="DT57" s="61">
        <v>16</v>
      </c>
      <c r="DU57" s="52">
        <v>16</v>
      </c>
      <c r="DV57" s="52">
        <v>16</v>
      </c>
      <c r="DW57" s="39">
        <v>0</v>
      </c>
      <c r="DX57" s="39" t="str">
        <f t="shared" si="0"/>
        <v>наружные</v>
      </c>
      <c r="DY57" s="52"/>
      <c r="DZ57" s="61"/>
      <c r="EA57" s="61"/>
      <c r="EB57" s="61"/>
      <c r="EC57" s="61"/>
      <c r="ED57" s="61"/>
      <c r="EE57" s="52">
        <v>32</v>
      </c>
      <c r="EF57" s="52">
        <v>29.44</v>
      </c>
      <c r="EG57" s="52">
        <v>8</v>
      </c>
      <c r="EH57" s="52">
        <f t="shared" si="3"/>
        <v>38.4</v>
      </c>
      <c r="EI57" s="52">
        <v>7.68</v>
      </c>
      <c r="EJ57" s="52"/>
      <c r="EK57" s="52">
        <v>11.16</v>
      </c>
      <c r="EL57" s="52">
        <v>4.8</v>
      </c>
      <c r="EM57" s="52">
        <v>17.600000000000001</v>
      </c>
      <c r="EN57" s="52">
        <v>9.1</v>
      </c>
      <c r="EO57" s="52">
        <v>0</v>
      </c>
      <c r="EP57" s="52">
        <v>0</v>
      </c>
      <c r="EQ57" s="52">
        <v>212</v>
      </c>
      <c r="ER57" s="52">
        <f t="shared" si="1"/>
        <v>0</v>
      </c>
      <c r="ES57" s="187" t="s">
        <v>1019</v>
      </c>
      <c r="ET57" s="187">
        <v>0</v>
      </c>
      <c r="EU57" s="52">
        <v>0</v>
      </c>
      <c r="EV57" s="52">
        <v>1</v>
      </c>
      <c r="EW57" s="52">
        <v>0</v>
      </c>
      <c r="EX57" s="52">
        <v>0</v>
      </c>
      <c r="EY57" s="52">
        <v>1</v>
      </c>
      <c r="EZ57" s="52"/>
      <c r="FA57" s="52"/>
      <c r="FB57" s="52"/>
      <c r="FC57" s="52"/>
      <c r="FD57" s="52"/>
      <c r="FE57" s="52"/>
      <c r="FF57" s="52"/>
      <c r="FG57" s="52"/>
      <c r="FH57" s="39">
        <v>0</v>
      </c>
      <c r="FI57" s="72">
        <v>5</v>
      </c>
    </row>
    <row r="58" spans="1:165" x14ac:dyDescent="0.25">
      <c r="A58" s="56">
        <v>9738</v>
      </c>
      <c r="B58" s="36" t="str">
        <f t="shared" si="2"/>
        <v>Каховка ул. д. 22 к. 1</v>
      </c>
      <c r="C58" s="57" t="s">
        <v>1046</v>
      </c>
      <c r="D58" s="58">
        <v>22</v>
      </c>
      <c r="E58" s="59">
        <v>1</v>
      </c>
      <c r="F58" s="39" t="s">
        <v>1012</v>
      </c>
      <c r="G58" s="60"/>
      <c r="H58" s="61"/>
      <c r="I58" s="62" t="s">
        <v>218</v>
      </c>
      <c r="J58" s="62"/>
      <c r="K58" s="62" t="s">
        <v>218</v>
      </c>
      <c r="L58" s="39" t="s">
        <v>1013</v>
      </c>
      <c r="M58" s="39" t="s">
        <v>1014</v>
      </c>
      <c r="N58" s="63">
        <v>1962</v>
      </c>
      <c r="O58" s="63">
        <v>1962</v>
      </c>
      <c r="P58" s="64" t="s">
        <v>1047</v>
      </c>
      <c r="Q58" s="61" t="s">
        <v>1016</v>
      </c>
      <c r="R58" s="63">
        <v>5</v>
      </c>
      <c r="S58" s="63">
        <v>5</v>
      </c>
      <c r="T58" s="65">
        <v>3</v>
      </c>
      <c r="U58" s="63"/>
      <c r="V58" s="63"/>
      <c r="W58" s="66">
        <v>60</v>
      </c>
      <c r="X58" s="67">
        <v>60</v>
      </c>
      <c r="Y58" s="61">
        <v>0</v>
      </c>
      <c r="Z58" s="39">
        <v>0</v>
      </c>
      <c r="AA58" s="61">
        <v>15</v>
      </c>
      <c r="AB58" s="61">
        <v>15</v>
      </c>
      <c r="AC58" s="42">
        <v>0</v>
      </c>
      <c r="AD58" s="61">
        <v>0</v>
      </c>
      <c r="AE58" s="61">
        <v>0</v>
      </c>
      <c r="AF58" s="61">
        <v>1</v>
      </c>
      <c r="AG58" s="68">
        <v>1</v>
      </c>
      <c r="AH58" s="69">
        <v>2558.3000000000002</v>
      </c>
      <c r="AI58" s="70">
        <v>2558.3000000000002</v>
      </c>
      <c r="AJ58" s="71">
        <v>0</v>
      </c>
      <c r="AK58" s="72">
        <v>1613.6</v>
      </c>
      <c r="AL58" s="61">
        <v>84.6</v>
      </c>
      <c r="AM58" s="73">
        <v>282</v>
      </c>
      <c r="AN58" s="73"/>
      <c r="AO58" s="61"/>
      <c r="AP58" s="64">
        <v>665.8</v>
      </c>
      <c r="AQ58" s="42">
        <v>113.2</v>
      </c>
      <c r="AR58" s="42">
        <v>168.8</v>
      </c>
      <c r="AS58" s="42">
        <v>0</v>
      </c>
      <c r="AT58" s="72" t="s">
        <v>1036</v>
      </c>
      <c r="AU58" s="72" t="s">
        <v>1018</v>
      </c>
      <c r="AV58" s="67">
        <v>60</v>
      </c>
      <c r="AW58" s="61"/>
      <c r="AX58" s="61"/>
      <c r="AY58" s="61"/>
      <c r="AZ58" s="61" t="s">
        <v>1019</v>
      </c>
      <c r="BA58" s="61" t="s">
        <v>218</v>
      </c>
      <c r="BB58" s="61" t="s">
        <v>218</v>
      </c>
      <c r="BC58" s="61" t="s">
        <v>218</v>
      </c>
      <c r="BD58" s="61" t="s">
        <v>218</v>
      </c>
      <c r="BE58" s="61" t="s">
        <v>218</v>
      </c>
      <c r="BF58" s="61" t="s">
        <v>218</v>
      </c>
      <c r="BG58" s="61" t="s">
        <v>218</v>
      </c>
      <c r="BH58" s="61" t="s">
        <v>218</v>
      </c>
      <c r="BI58" s="61" t="s">
        <v>218</v>
      </c>
      <c r="BJ58" s="61" t="s">
        <v>218</v>
      </c>
      <c r="BK58" s="61" t="s">
        <v>218</v>
      </c>
      <c r="BL58" s="61" t="s">
        <v>218</v>
      </c>
      <c r="BM58" s="61" t="s">
        <v>218</v>
      </c>
      <c r="BN58" s="61" t="s">
        <v>218</v>
      </c>
      <c r="BO58" s="61" t="s">
        <v>218</v>
      </c>
      <c r="BP58" s="61" t="s">
        <v>218</v>
      </c>
      <c r="BQ58" s="61" t="s">
        <v>1020</v>
      </c>
      <c r="BR58" s="61"/>
      <c r="BS58" s="59" t="s">
        <v>1021</v>
      </c>
      <c r="BT58" s="52">
        <v>4320</v>
      </c>
      <c r="BU58" s="61">
        <v>4</v>
      </c>
      <c r="BV58" s="61" t="s">
        <v>1017</v>
      </c>
      <c r="BW58" s="52">
        <v>1827.5</v>
      </c>
      <c r="BX58" s="52">
        <v>831</v>
      </c>
      <c r="BY58" s="52">
        <v>827.5</v>
      </c>
      <c r="BZ58" s="52">
        <v>331</v>
      </c>
      <c r="CA58" s="61" t="s">
        <v>1024</v>
      </c>
      <c r="CB58" s="52">
        <v>1458</v>
      </c>
      <c r="CC58" s="53">
        <v>1354.8</v>
      </c>
      <c r="CD58" s="61">
        <v>1</v>
      </c>
      <c r="CE58" s="61">
        <v>732</v>
      </c>
      <c r="CF58" s="61" t="s">
        <v>1023</v>
      </c>
      <c r="CG58" s="52">
        <v>125.1</v>
      </c>
      <c r="CH58" s="52">
        <v>197.9</v>
      </c>
      <c r="CI58" s="72">
        <v>665.8</v>
      </c>
      <c r="CJ58" s="74"/>
      <c r="CK58" s="61">
        <v>0</v>
      </c>
      <c r="CL58" s="61">
        <v>0</v>
      </c>
      <c r="CM58" s="75">
        <v>0</v>
      </c>
      <c r="CN58" s="39"/>
      <c r="CO58" s="39"/>
      <c r="CP58" s="61"/>
      <c r="CQ58" s="61"/>
      <c r="CR58" s="39">
        <v>0</v>
      </c>
      <c r="CS58" s="61"/>
      <c r="CT58" s="61"/>
      <c r="CU58" s="61"/>
      <c r="CV58" s="61"/>
      <c r="CW58" s="61"/>
      <c r="CX58" s="61"/>
      <c r="CY58" s="61"/>
      <c r="CZ58" s="52">
        <v>1</v>
      </c>
      <c r="DA58" s="52">
        <v>1</v>
      </c>
      <c r="DB58" s="52">
        <v>180</v>
      </c>
      <c r="DC58" s="52">
        <v>1300</v>
      </c>
      <c r="DD58" s="52">
        <v>33</v>
      </c>
      <c r="DE58" s="61">
        <v>1317.5</v>
      </c>
      <c r="DF58" s="61">
        <v>0</v>
      </c>
      <c r="DG58" s="39">
        <v>0</v>
      </c>
      <c r="DH58" s="52">
        <v>3</v>
      </c>
      <c r="DI58" s="52">
        <v>187</v>
      </c>
      <c r="DJ58" s="61"/>
      <c r="DK58" s="39">
        <v>39</v>
      </c>
      <c r="DL58" s="61">
        <v>724.5</v>
      </c>
      <c r="DM58" s="39">
        <v>60</v>
      </c>
      <c r="DN58" s="61"/>
      <c r="DO58" s="61">
        <v>474.21999999999997</v>
      </c>
      <c r="DP58" s="61"/>
      <c r="DQ58" s="39">
        <v>666</v>
      </c>
      <c r="DR58" s="39">
        <v>484</v>
      </c>
      <c r="DS58" s="39">
        <v>87</v>
      </c>
      <c r="DT58" s="61">
        <v>12</v>
      </c>
      <c r="DU58" s="52">
        <v>12</v>
      </c>
      <c r="DV58" s="52">
        <v>15</v>
      </c>
      <c r="DW58" s="39">
        <v>0</v>
      </c>
      <c r="DX58" s="39" t="str">
        <f t="shared" si="0"/>
        <v>наружные</v>
      </c>
      <c r="DY58" s="52"/>
      <c r="DZ58" s="61"/>
      <c r="EA58" s="61"/>
      <c r="EB58" s="61"/>
      <c r="EC58" s="61"/>
      <c r="ED58" s="61"/>
      <c r="EE58" s="52">
        <v>12</v>
      </c>
      <c r="EF58" s="52">
        <v>22.1</v>
      </c>
      <c r="EG58" s="52">
        <v>6</v>
      </c>
      <c r="EH58" s="52">
        <f t="shared" si="3"/>
        <v>28.799999999999997</v>
      </c>
      <c r="EI58" s="52">
        <v>5.76</v>
      </c>
      <c r="EJ58" s="52"/>
      <c r="EK58" s="52">
        <v>8.370000000000001</v>
      </c>
      <c r="EL58" s="52">
        <v>3.5999999999999996</v>
      </c>
      <c r="EM58" s="52">
        <v>13.200000000000001</v>
      </c>
      <c r="EN58" s="52">
        <v>6.5</v>
      </c>
      <c r="EO58" s="52">
        <v>0</v>
      </c>
      <c r="EP58" s="52">
        <v>0</v>
      </c>
      <c r="EQ58" s="52">
        <v>169</v>
      </c>
      <c r="ER58" s="52">
        <f t="shared" si="1"/>
        <v>0</v>
      </c>
      <c r="ES58" s="187" t="s">
        <v>1019</v>
      </c>
      <c r="ET58" s="187">
        <v>0</v>
      </c>
      <c r="EU58" s="52">
        <v>0</v>
      </c>
      <c r="EV58" s="52">
        <v>1</v>
      </c>
      <c r="EW58" s="52">
        <v>0</v>
      </c>
      <c r="EX58" s="52">
        <v>0</v>
      </c>
      <c r="EY58" s="52">
        <v>1</v>
      </c>
      <c r="EZ58" s="52"/>
      <c r="FA58" s="52"/>
      <c r="FB58" s="52"/>
      <c r="FC58" s="52"/>
      <c r="FD58" s="52"/>
      <c r="FE58" s="52"/>
      <c r="FF58" s="52"/>
      <c r="FG58" s="52"/>
      <c r="FH58" s="39">
        <v>0</v>
      </c>
      <c r="FI58" s="72">
        <v>4</v>
      </c>
    </row>
    <row r="59" spans="1:165" x14ac:dyDescent="0.25">
      <c r="A59" s="56">
        <v>9739</v>
      </c>
      <c r="B59" s="36" t="str">
        <f t="shared" si="2"/>
        <v>Каховка ул. д. 22 к. 2</v>
      </c>
      <c r="C59" s="57" t="s">
        <v>1046</v>
      </c>
      <c r="D59" s="58">
        <v>22</v>
      </c>
      <c r="E59" s="59">
        <v>2</v>
      </c>
      <c r="F59" s="39" t="s">
        <v>1012</v>
      </c>
      <c r="G59" s="60"/>
      <c r="H59" s="39"/>
      <c r="I59" s="62" t="s">
        <v>218</v>
      </c>
      <c r="J59" s="62"/>
      <c r="K59" s="62" t="s">
        <v>218</v>
      </c>
      <c r="L59" s="39" t="s">
        <v>1013</v>
      </c>
      <c r="M59" s="39" t="s">
        <v>1014</v>
      </c>
      <c r="N59" s="63">
        <v>1963</v>
      </c>
      <c r="O59" s="63">
        <v>1963</v>
      </c>
      <c r="P59" s="64" t="s">
        <v>1047</v>
      </c>
      <c r="Q59" s="61" t="s">
        <v>1016</v>
      </c>
      <c r="R59" s="63">
        <v>5</v>
      </c>
      <c r="S59" s="63">
        <v>5</v>
      </c>
      <c r="T59" s="65">
        <v>4</v>
      </c>
      <c r="U59" s="63"/>
      <c r="V59" s="63"/>
      <c r="W59" s="66">
        <v>80</v>
      </c>
      <c r="X59" s="67">
        <v>80</v>
      </c>
      <c r="Y59" s="61">
        <v>0</v>
      </c>
      <c r="Z59" s="39">
        <v>0</v>
      </c>
      <c r="AA59" s="61">
        <v>20</v>
      </c>
      <c r="AB59" s="61">
        <v>36</v>
      </c>
      <c r="AC59" s="42">
        <v>0</v>
      </c>
      <c r="AD59" s="61">
        <v>0</v>
      </c>
      <c r="AE59" s="61">
        <v>0</v>
      </c>
      <c r="AF59" s="61">
        <v>1</v>
      </c>
      <c r="AG59" s="68">
        <v>1</v>
      </c>
      <c r="AH59" s="69">
        <v>3494.1</v>
      </c>
      <c r="AI59" s="70">
        <v>3494.1</v>
      </c>
      <c r="AJ59" s="71">
        <v>0</v>
      </c>
      <c r="AK59" s="72">
        <v>2189.4</v>
      </c>
      <c r="AL59" s="61">
        <v>397</v>
      </c>
      <c r="AM59" s="73">
        <v>370</v>
      </c>
      <c r="AN59" s="73">
        <v>15</v>
      </c>
      <c r="AO59" s="61"/>
      <c r="AP59" s="64">
        <v>902.2</v>
      </c>
      <c r="AQ59" s="42">
        <v>151.78</v>
      </c>
      <c r="AR59" s="42">
        <v>233.22</v>
      </c>
      <c r="AS59" s="42">
        <v>0</v>
      </c>
      <c r="AT59" s="72" t="s">
        <v>1036</v>
      </c>
      <c r="AU59" s="72" t="s">
        <v>1018</v>
      </c>
      <c r="AV59" s="67">
        <v>80</v>
      </c>
      <c r="AW59" s="61"/>
      <c r="AX59" s="61"/>
      <c r="AY59" s="61"/>
      <c r="AZ59" s="61" t="s">
        <v>1019</v>
      </c>
      <c r="BA59" s="61" t="s">
        <v>218</v>
      </c>
      <c r="BB59" s="61" t="s">
        <v>218</v>
      </c>
      <c r="BC59" s="61" t="s">
        <v>218</v>
      </c>
      <c r="BD59" s="61" t="s">
        <v>218</v>
      </c>
      <c r="BE59" s="61" t="s">
        <v>218</v>
      </c>
      <c r="BF59" s="61" t="s">
        <v>218</v>
      </c>
      <c r="BG59" s="61" t="s">
        <v>218</v>
      </c>
      <c r="BH59" s="61" t="s">
        <v>218</v>
      </c>
      <c r="BI59" s="61" t="s">
        <v>218</v>
      </c>
      <c r="BJ59" s="61" t="s">
        <v>218</v>
      </c>
      <c r="BK59" s="61" t="s">
        <v>218</v>
      </c>
      <c r="BL59" s="61" t="s">
        <v>218</v>
      </c>
      <c r="BM59" s="61" t="s">
        <v>218</v>
      </c>
      <c r="BN59" s="61" t="s">
        <v>218</v>
      </c>
      <c r="BO59" s="61" t="s">
        <v>218</v>
      </c>
      <c r="BP59" s="61" t="s">
        <v>218</v>
      </c>
      <c r="BQ59" s="61" t="s">
        <v>1020</v>
      </c>
      <c r="BR59" s="61"/>
      <c r="BS59" s="59" t="s">
        <v>1021</v>
      </c>
      <c r="BT59" s="52">
        <v>7760</v>
      </c>
      <c r="BU59" s="61">
        <v>5</v>
      </c>
      <c r="BV59" s="61" t="s">
        <v>1017</v>
      </c>
      <c r="BW59" s="52">
        <v>985</v>
      </c>
      <c r="BX59" s="52">
        <v>394</v>
      </c>
      <c r="BY59" s="52">
        <v>985</v>
      </c>
      <c r="BZ59" s="52">
        <v>394</v>
      </c>
      <c r="CA59" s="61" t="s">
        <v>1024</v>
      </c>
      <c r="CB59" s="52">
        <v>1852</v>
      </c>
      <c r="CC59" s="53">
        <v>1722</v>
      </c>
      <c r="CD59" s="39">
        <v>1</v>
      </c>
      <c r="CE59" s="61">
        <v>992</v>
      </c>
      <c r="CF59" s="61" t="s">
        <v>1023</v>
      </c>
      <c r="CG59" s="52">
        <v>160</v>
      </c>
      <c r="CH59" s="52">
        <v>253</v>
      </c>
      <c r="CI59" s="72">
        <v>902.2</v>
      </c>
      <c r="CJ59" s="74"/>
      <c r="CK59" s="61">
        <v>0</v>
      </c>
      <c r="CL59" s="61">
        <v>0</v>
      </c>
      <c r="CM59" s="75">
        <v>0</v>
      </c>
      <c r="CN59" s="39"/>
      <c r="CO59" s="39"/>
      <c r="CP59" s="61"/>
      <c r="CQ59" s="61"/>
      <c r="CR59" s="39">
        <v>0</v>
      </c>
      <c r="CS59" s="61"/>
      <c r="CT59" s="61"/>
      <c r="CU59" s="61"/>
      <c r="CV59" s="61"/>
      <c r="CW59" s="61"/>
      <c r="CX59" s="61"/>
      <c r="CY59" s="61"/>
      <c r="CZ59" s="52">
        <v>1</v>
      </c>
      <c r="DA59" s="52">
        <v>1</v>
      </c>
      <c r="DB59" s="52">
        <v>162</v>
      </c>
      <c r="DC59" s="52">
        <v>400</v>
      </c>
      <c r="DD59" s="52">
        <v>48</v>
      </c>
      <c r="DE59" s="61">
        <v>2032</v>
      </c>
      <c r="DF59" s="39">
        <v>0</v>
      </c>
      <c r="DG59" s="39">
        <v>0</v>
      </c>
      <c r="DH59" s="52">
        <v>4</v>
      </c>
      <c r="DI59" s="52">
        <v>248</v>
      </c>
      <c r="DJ59" s="61"/>
      <c r="DK59" s="39">
        <v>85</v>
      </c>
      <c r="DL59" s="61">
        <v>935</v>
      </c>
      <c r="DM59" s="39">
        <v>80</v>
      </c>
      <c r="DN59" s="61"/>
      <c r="DO59" s="61">
        <v>967</v>
      </c>
      <c r="DP59" s="61"/>
      <c r="DQ59" s="39">
        <v>648</v>
      </c>
      <c r="DR59" s="39">
        <v>594</v>
      </c>
      <c r="DS59" s="39">
        <v>87</v>
      </c>
      <c r="DT59" s="61">
        <v>16</v>
      </c>
      <c r="DU59" s="52">
        <v>16</v>
      </c>
      <c r="DV59" s="52">
        <v>16</v>
      </c>
      <c r="DW59" s="39">
        <v>0</v>
      </c>
      <c r="DX59" s="39" t="str">
        <f t="shared" si="0"/>
        <v>наружные</v>
      </c>
      <c r="DY59" s="52"/>
      <c r="DZ59" s="61"/>
      <c r="EA59" s="61"/>
      <c r="EB59" s="61"/>
      <c r="EC59" s="61"/>
      <c r="ED59" s="61"/>
      <c r="EE59" s="52">
        <v>32</v>
      </c>
      <c r="EF59" s="52">
        <v>29.44</v>
      </c>
      <c r="EG59" s="52">
        <v>8</v>
      </c>
      <c r="EH59" s="52">
        <f t="shared" si="3"/>
        <v>38.4</v>
      </c>
      <c r="EI59" s="52">
        <v>7.68</v>
      </c>
      <c r="EJ59" s="52"/>
      <c r="EK59" s="52">
        <v>11.16</v>
      </c>
      <c r="EL59" s="52">
        <v>4.8</v>
      </c>
      <c r="EM59" s="52">
        <v>17.600000000000001</v>
      </c>
      <c r="EN59" s="52">
        <v>9.1</v>
      </c>
      <c r="EO59" s="52">
        <v>0</v>
      </c>
      <c r="EP59" s="52">
        <v>0</v>
      </c>
      <c r="EQ59" s="52">
        <v>209</v>
      </c>
      <c r="ER59" s="52">
        <f t="shared" si="1"/>
        <v>0</v>
      </c>
      <c r="ES59" s="187" t="s">
        <v>1019</v>
      </c>
      <c r="ET59" s="187">
        <v>0</v>
      </c>
      <c r="EU59" s="52">
        <v>0</v>
      </c>
      <c r="EV59" s="52">
        <v>1</v>
      </c>
      <c r="EW59" s="52">
        <v>0</v>
      </c>
      <c r="EX59" s="52">
        <v>0</v>
      </c>
      <c r="EY59" s="52">
        <v>1</v>
      </c>
      <c r="EZ59" s="52"/>
      <c r="FA59" s="52"/>
      <c r="FB59" s="52"/>
      <c r="FC59" s="52"/>
      <c r="FD59" s="52"/>
      <c r="FE59" s="52"/>
      <c r="FF59" s="52"/>
      <c r="FG59" s="52"/>
      <c r="FH59" s="39">
        <v>0</v>
      </c>
      <c r="FI59" s="72">
        <v>5</v>
      </c>
    </row>
    <row r="60" spans="1:165" x14ac:dyDescent="0.25">
      <c r="A60" s="56">
        <v>9740</v>
      </c>
      <c r="B60" s="36" t="str">
        <f t="shared" si="2"/>
        <v>Каховка ул. д. 22 к. 3</v>
      </c>
      <c r="C60" s="57" t="s">
        <v>1046</v>
      </c>
      <c r="D60" s="58">
        <v>22</v>
      </c>
      <c r="E60" s="59">
        <v>3</v>
      </c>
      <c r="F60" s="39" t="s">
        <v>1012</v>
      </c>
      <c r="G60" s="60"/>
      <c r="H60" s="61"/>
      <c r="I60" s="62" t="s">
        <v>218</v>
      </c>
      <c r="J60" s="62"/>
      <c r="K60" s="62" t="s">
        <v>218</v>
      </c>
      <c r="L60" s="39" t="s">
        <v>1013</v>
      </c>
      <c r="M60" s="39" t="s">
        <v>1014</v>
      </c>
      <c r="N60" s="63">
        <v>1962</v>
      </c>
      <c r="O60" s="63">
        <v>1962</v>
      </c>
      <c r="P60" s="64" t="s">
        <v>1047</v>
      </c>
      <c r="Q60" s="61" t="s">
        <v>1016</v>
      </c>
      <c r="R60" s="63">
        <v>5</v>
      </c>
      <c r="S60" s="63">
        <v>5</v>
      </c>
      <c r="T60" s="65">
        <v>4</v>
      </c>
      <c r="U60" s="63"/>
      <c r="V60" s="63"/>
      <c r="W60" s="66">
        <v>80</v>
      </c>
      <c r="X60" s="67">
        <v>80</v>
      </c>
      <c r="Y60" s="61">
        <v>0</v>
      </c>
      <c r="Z60" s="39">
        <v>0</v>
      </c>
      <c r="AA60" s="61">
        <v>20</v>
      </c>
      <c r="AB60" s="61">
        <v>36</v>
      </c>
      <c r="AC60" s="42">
        <v>0</v>
      </c>
      <c r="AD60" s="61">
        <v>0</v>
      </c>
      <c r="AE60" s="61">
        <v>0</v>
      </c>
      <c r="AF60" s="61">
        <v>1</v>
      </c>
      <c r="AG60" s="68">
        <v>1</v>
      </c>
      <c r="AH60" s="69">
        <v>3501.7</v>
      </c>
      <c r="AI60" s="70">
        <v>3501.7</v>
      </c>
      <c r="AJ60" s="71">
        <v>0</v>
      </c>
      <c r="AK60" s="72">
        <v>2197</v>
      </c>
      <c r="AL60" s="61">
        <v>397</v>
      </c>
      <c r="AM60" s="73">
        <v>365</v>
      </c>
      <c r="AN60" s="73">
        <v>12</v>
      </c>
      <c r="AO60" s="61"/>
      <c r="AP60" s="64">
        <v>910</v>
      </c>
      <c r="AQ60" s="42">
        <v>149.36999999999998</v>
      </c>
      <c r="AR60" s="42">
        <v>227.63000000000002</v>
      </c>
      <c r="AS60" s="42">
        <v>0</v>
      </c>
      <c r="AT60" s="72" t="s">
        <v>1036</v>
      </c>
      <c r="AU60" s="72" t="s">
        <v>1018</v>
      </c>
      <c r="AV60" s="67">
        <v>80</v>
      </c>
      <c r="AW60" s="61"/>
      <c r="AX60" s="61"/>
      <c r="AY60" s="61"/>
      <c r="AZ60" s="61" t="s">
        <v>1019</v>
      </c>
      <c r="BA60" s="61" t="s">
        <v>218</v>
      </c>
      <c r="BB60" s="61" t="s">
        <v>218</v>
      </c>
      <c r="BC60" s="61" t="s">
        <v>218</v>
      </c>
      <c r="BD60" s="61" t="s">
        <v>218</v>
      </c>
      <c r="BE60" s="61" t="s">
        <v>218</v>
      </c>
      <c r="BF60" s="61" t="s">
        <v>218</v>
      </c>
      <c r="BG60" s="61" t="s">
        <v>218</v>
      </c>
      <c r="BH60" s="61" t="s">
        <v>218</v>
      </c>
      <c r="BI60" s="61" t="s">
        <v>218</v>
      </c>
      <c r="BJ60" s="61" t="s">
        <v>218</v>
      </c>
      <c r="BK60" s="61" t="s">
        <v>218</v>
      </c>
      <c r="BL60" s="61" t="s">
        <v>218</v>
      </c>
      <c r="BM60" s="61" t="s">
        <v>218</v>
      </c>
      <c r="BN60" s="61" t="s">
        <v>218</v>
      </c>
      <c r="BO60" s="61" t="s">
        <v>218</v>
      </c>
      <c r="BP60" s="61" t="s">
        <v>218</v>
      </c>
      <c r="BQ60" s="61" t="s">
        <v>1020</v>
      </c>
      <c r="BR60" s="61"/>
      <c r="BS60" s="59" t="s">
        <v>1021</v>
      </c>
      <c r="BT60" s="52">
        <v>7760</v>
      </c>
      <c r="BU60" s="61">
        <v>5</v>
      </c>
      <c r="BV60" s="61" t="s">
        <v>1017</v>
      </c>
      <c r="BW60" s="52">
        <v>985</v>
      </c>
      <c r="BX60" s="52">
        <v>394</v>
      </c>
      <c r="BY60" s="52">
        <v>985</v>
      </c>
      <c r="BZ60" s="52">
        <v>394</v>
      </c>
      <c r="CA60" s="61" t="s">
        <v>1024</v>
      </c>
      <c r="CB60" s="52">
        <v>1852</v>
      </c>
      <c r="CC60" s="53">
        <v>1722</v>
      </c>
      <c r="CD60" s="61">
        <v>1</v>
      </c>
      <c r="CE60" s="61">
        <v>1001</v>
      </c>
      <c r="CF60" s="61" t="s">
        <v>1023</v>
      </c>
      <c r="CG60" s="52">
        <v>160</v>
      </c>
      <c r="CH60" s="52">
        <v>253</v>
      </c>
      <c r="CI60" s="72">
        <v>910</v>
      </c>
      <c r="CJ60" s="74"/>
      <c r="CK60" s="61">
        <v>0</v>
      </c>
      <c r="CL60" s="61">
        <v>0</v>
      </c>
      <c r="CM60" s="75">
        <v>0</v>
      </c>
      <c r="CN60" s="39"/>
      <c r="CO60" s="39"/>
      <c r="CP60" s="61"/>
      <c r="CQ60" s="61"/>
      <c r="CR60" s="39">
        <v>0</v>
      </c>
      <c r="CS60" s="61"/>
      <c r="CT60" s="61"/>
      <c r="CU60" s="61"/>
      <c r="CV60" s="61"/>
      <c r="CW60" s="61"/>
      <c r="CX60" s="61"/>
      <c r="CY60" s="61"/>
      <c r="CZ60" s="52">
        <v>1</v>
      </c>
      <c r="DA60" s="52">
        <v>1</v>
      </c>
      <c r="DB60" s="52">
        <v>162</v>
      </c>
      <c r="DC60" s="52">
        <v>400</v>
      </c>
      <c r="DD60" s="52">
        <v>48</v>
      </c>
      <c r="DE60" s="61">
        <v>2032</v>
      </c>
      <c r="DF60" s="61">
        <v>0</v>
      </c>
      <c r="DG60" s="39">
        <v>0</v>
      </c>
      <c r="DH60" s="52">
        <v>4</v>
      </c>
      <c r="DI60" s="52">
        <v>248</v>
      </c>
      <c r="DJ60" s="61"/>
      <c r="DK60" s="39">
        <v>85</v>
      </c>
      <c r="DL60" s="61">
        <v>935</v>
      </c>
      <c r="DM60" s="39">
        <v>80</v>
      </c>
      <c r="DN60" s="61"/>
      <c r="DO60" s="61">
        <v>967</v>
      </c>
      <c r="DP60" s="61"/>
      <c r="DQ60" s="39">
        <v>648</v>
      </c>
      <c r="DR60" s="39">
        <v>594</v>
      </c>
      <c r="DS60" s="39">
        <v>87</v>
      </c>
      <c r="DT60" s="61">
        <v>16</v>
      </c>
      <c r="DU60" s="52">
        <v>16</v>
      </c>
      <c r="DV60" s="52">
        <v>16</v>
      </c>
      <c r="DW60" s="39">
        <v>0</v>
      </c>
      <c r="DX60" s="39" t="str">
        <f t="shared" si="0"/>
        <v>наружные</v>
      </c>
      <c r="DY60" s="52"/>
      <c r="DZ60" s="61"/>
      <c r="EA60" s="61"/>
      <c r="EB60" s="61"/>
      <c r="EC60" s="61"/>
      <c r="ED60" s="61"/>
      <c r="EE60" s="52">
        <v>32</v>
      </c>
      <c r="EF60" s="52">
        <v>29.44</v>
      </c>
      <c r="EG60" s="52">
        <v>8</v>
      </c>
      <c r="EH60" s="52">
        <f t="shared" si="3"/>
        <v>38.4</v>
      </c>
      <c r="EI60" s="52">
        <v>7.68</v>
      </c>
      <c r="EJ60" s="52"/>
      <c r="EK60" s="52">
        <v>11.16</v>
      </c>
      <c r="EL60" s="52">
        <v>4.8</v>
      </c>
      <c r="EM60" s="52">
        <v>17.600000000000001</v>
      </c>
      <c r="EN60" s="52">
        <v>9.1</v>
      </c>
      <c r="EO60" s="52">
        <v>0</v>
      </c>
      <c r="EP60" s="52">
        <v>0</v>
      </c>
      <c r="EQ60" s="52">
        <v>191</v>
      </c>
      <c r="ER60" s="52">
        <f t="shared" si="1"/>
        <v>0</v>
      </c>
      <c r="ES60" s="187" t="s">
        <v>1019</v>
      </c>
      <c r="ET60" s="187">
        <v>0</v>
      </c>
      <c r="EU60" s="52">
        <v>0</v>
      </c>
      <c r="EV60" s="52">
        <v>1</v>
      </c>
      <c r="EW60" s="52">
        <v>0</v>
      </c>
      <c r="EX60" s="52">
        <v>0</v>
      </c>
      <c r="EY60" s="52">
        <v>1</v>
      </c>
      <c r="EZ60" s="52"/>
      <c r="FA60" s="52"/>
      <c r="FB60" s="52"/>
      <c r="FC60" s="52"/>
      <c r="FD60" s="52"/>
      <c r="FE60" s="52"/>
      <c r="FF60" s="52"/>
      <c r="FG60" s="52"/>
      <c r="FH60" s="39">
        <v>0</v>
      </c>
      <c r="FI60" s="72">
        <v>5</v>
      </c>
    </row>
    <row r="61" spans="1:165" x14ac:dyDescent="0.25">
      <c r="A61" s="56">
        <v>9741</v>
      </c>
      <c r="B61" s="36" t="str">
        <f t="shared" si="2"/>
        <v>Каховка ул. д. 22 к. 4</v>
      </c>
      <c r="C61" s="57" t="s">
        <v>1046</v>
      </c>
      <c r="D61" s="58">
        <v>22</v>
      </c>
      <c r="E61" s="59">
        <v>4</v>
      </c>
      <c r="F61" s="39" t="s">
        <v>1012</v>
      </c>
      <c r="G61" s="60"/>
      <c r="H61" s="39"/>
      <c r="I61" s="62" t="s">
        <v>218</v>
      </c>
      <c r="J61" s="62"/>
      <c r="K61" s="62" t="s">
        <v>218</v>
      </c>
      <c r="L61" s="39" t="s">
        <v>1013</v>
      </c>
      <c r="M61" s="39" t="s">
        <v>1014</v>
      </c>
      <c r="N61" s="63">
        <v>1963</v>
      </c>
      <c r="O61" s="63">
        <v>1963</v>
      </c>
      <c r="P61" s="64" t="s">
        <v>1047</v>
      </c>
      <c r="Q61" s="61" t="s">
        <v>1016</v>
      </c>
      <c r="R61" s="63">
        <v>5</v>
      </c>
      <c r="S61" s="63">
        <v>5</v>
      </c>
      <c r="T61" s="65">
        <v>4</v>
      </c>
      <c r="U61" s="63"/>
      <c r="V61" s="63"/>
      <c r="W61" s="66">
        <v>81</v>
      </c>
      <c r="X61" s="67">
        <v>80</v>
      </c>
      <c r="Y61" s="61">
        <v>1</v>
      </c>
      <c r="Z61" s="39">
        <v>1</v>
      </c>
      <c r="AA61" s="61">
        <v>20</v>
      </c>
      <c r="AB61" s="61">
        <v>36</v>
      </c>
      <c r="AC61" s="42">
        <v>0</v>
      </c>
      <c r="AD61" s="61">
        <v>0</v>
      </c>
      <c r="AE61" s="61">
        <v>0</v>
      </c>
      <c r="AF61" s="61">
        <v>1</v>
      </c>
      <c r="AG61" s="68">
        <v>1</v>
      </c>
      <c r="AH61" s="69">
        <v>3515.6</v>
      </c>
      <c r="AI61" s="70">
        <v>3510.6</v>
      </c>
      <c r="AJ61" s="71">
        <v>5</v>
      </c>
      <c r="AK61" s="72">
        <v>2194.4</v>
      </c>
      <c r="AL61" s="61">
        <v>397</v>
      </c>
      <c r="AM61" s="73">
        <v>382</v>
      </c>
      <c r="AN61" s="73">
        <v>7</v>
      </c>
      <c r="AO61" s="61"/>
      <c r="AP61" s="64">
        <v>902.7</v>
      </c>
      <c r="AQ61" s="42">
        <v>153.26999999999998</v>
      </c>
      <c r="AR61" s="42">
        <v>228.73000000000002</v>
      </c>
      <c r="AS61" s="42">
        <v>0</v>
      </c>
      <c r="AT61" s="72" t="s">
        <v>1036</v>
      </c>
      <c r="AU61" s="72" t="s">
        <v>1026</v>
      </c>
      <c r="AV61" s="67">
        <v>80</v>
      </c>
      <c r="AW61" s="61"/>
      <c r="AX61" s="61"/>
      <c r="AY61" s="61"/>
      <c r="AZ61" s="61" t="s">
        <v>1019</v>
      </c>
      <c r="BA61" s="61" t="s">
        <v>218</v>
      </c>
      <c r="BB61" s="61" t="s">
        <v>218</v>
      </c>
      <c r="BC61" s="61" t="s">
        <v>218</v>
      </c>
      <c r="BD61" s="61" t="s">
        <v>218</v>
      </c>
      <c r="BE61" s="61" t="s">
        <v>218</v>
      </c>
      <c r="BF61" s="61" t="s">
        <v>218</v>
      </c>
      <c r="BG61" s="61" t="s">
        <v>218</v>
      </c>
      <c r="BH61" s="61" t="s">
        <v>218</v>
      </c>
      <c r="BI61" s="61" t="s">
        <v>218</v>
      </c>
      <c r="BJ61" s="61" t="s">
        <v>218</v>
      </c>
      <c r="BK61" s="61" t="s">
        <v>218</v>
      </c>
      <c r="BL61" s="61" t="s">
        <v>218</v>
      </c>
      <c r="BM61" s="61" t="s">
        <v>218</v>
      </c>
      <c r="BN61" s="61" t="s">
        <v>218</v>
      </c>
      <c r="BO61" s="61" t="s">
        <v>218</v>
      </c>
      <c r="BP61" s="61" t="s">
        <v>218</v>
      </c>
      <c r="BQ61" s="61" t="s">
        <v>1020</v>
      </c>
      <c r="BR61" s="61"/>
      <c r="BS61" s="59" t="s">
        <v>1021</v>
      </c>
      <c r="BT61" s="52">
        <v>7760</v>
      </c>
      <c r="BU61" s="61">
        <v>5</v>
      </c>
      <c r="BV61" s="61" t="s">
        <v>1017</v>
      </c>
      <c r="BW61" s="52">
        <v>985</v>
      </c>
      <c r="BX61" s="52">
        <v>394</v>
      </c>
      <c r="BY61" s="52">
        <v>985</v>
      </c>
      <c r="BZ61" s="52">
        <v>394</v>
      </c>
      <c r="CA61" s="61" t="s">
        <v>1024</v>
      </c>
      <c r="CB61" s="52">
        <v>1852</v>
      </c>
      <c r="CC61" s="53">
        <v>1722</v>
      </c>
      <c r="CD61" s="39">
        <v>1</v>
      </c>
      <c r="CE61" s="61">
        <v>1001</v>
      </c>
      <c r="CF61" s="61" t="s">
        <v>1023</v>
      </c>
      <c r="CG61" s="52">
        <v>160</v>
      </c>
      <c r="CH61" s="52">
        <v>253</v>
      </c>
      <c r="CI61" s="72">
        <v>902.7</v>
      </c>
      <c r="CJ61" s="74"/>
      <c r="CK61" s="61">
        <v>0</v>
      </c>
      <c r="CL61" s="61">
        <v>0</v>
      </c>
      <c r="CM61" s="75">
        <v>0</v>
      </c>
      <c r="CN61" s="39"/>
      <c r="CO61" s="39"/>
      <c r="CP61" s="61"/>
      <c r="CQ61" s="61"/>
      <c r="CR61" s="39">
        <v>0</v>
      </c>
      <c r="CS61" s="61"/>
      <c r="CT61" s="61"/>
      <c r="CU61" s="61"/>
      <c r="CV61" s="61"/>
      <c r="CW61" s="61"/>
      <c r="CX61" s="61"/>
      <c r="CY61" s="61"/>
      <c r="CZ61" s="52">
        <v>1</v>
      </c>
      <c r="DA61" s="52">
        <v>1</v>
      </c>
      <c r="DB61" s="52">
        <v>162</v>
      </c>
      <c r="DC61" s="52">
        <v>400</v>
      </c>
      <c r="DD61" s="52">
        <v>48</v>
      </c>
      <c r="DE61" s="61">
        <v>2032</v>
      </c>
      <c r="DF61" s="39">
        <v>0</v>
      </c>
      <c r="DG61" s="39">
        <v>0</v>
      </c>
      <c r="DH61" s="52">
        <v>4</v>
      </c>
      <c r="DI61" s="52">
        <v>248</v>
      </c>
      <c r="DJ61" s="61"/>
      <c r="DK61" s="39">
        <v>85</v>
      </c>
      <c r="DL61" s="61">
        <v>935</v>
      </c>
      <c r="DM61" s="39">
        <v>80</v>
      </c>
      <c r="DN61" s="61"/>
      <c r="DO61" s="61">
        <v>967</v>
      </c>
      <c r="DP61" s="61"/>
      <c r="DQ61" s="39">
        <v>648</v>
      </c>
      <c r="DR61" s="39">
        <v>594</v>
      </c>
      <c r="DS61" s="39">
        <v>87</v>
      </c>
      <c r="DT61" s="61">
        <v>16</v>
      </c>
      <c r="DU61" s="52">
        <v>16</v>
      </c>
      <c r="DV61" s="52">
        <v>16</v>
      </c>
      <c r="DW61" s="39">
        <v>0</v>
      </c>
      <c r="DX61" s="39" t="str">
        <f t="shared" si="0"/>
        <v>наружные</v>
      </c>
      <c r="DY61" s="52"/>
      <c r="DZ61" s="61"/>
      <c r="EA61" s="61"/>
      <c r="EB61" s="61"/>
      <c r="EC61" s="61"/>
      <c r="ED61" s="61"/>
      <c r="EE61" s="52">
        <v>32</v>
      </c>
      <c r="EF61" s="52">
        <v>29.44</v>
      </c>
      <c r="EG61" s="52">
        <v>8</v>
      </c>
      <c r="EH61" s="52">
        <f t="shared" si="3"/>
        <v>38.4</v>
      </c>
      <c r="EI61" s="52">
        <v>7.68</v>
      </c>
      <c r="EJ61" s="52"/>
      <c r="EK61" s="52">
        <v>11.16</v>
      </c>
      <c r="EL61" s="52">
        <v>4.8</v>
      </c>
      <c r="EM61" s="52">
        <v>17.600000000000001</v>
      </c>
      <c r="EN61" s="52">
        <v>9.1</v>
      </c>
      <c r="EO61" s="52">
        <v>0</v>
      </c>
      <c r="EP61" s="52">
        <v>0</v>
      </c>
      <c r="EQ61" s="52">
        <v>216</v>
      </c>
      <c r="ER61" s="52">
        <f t="shared" si="1"/>
        <v>0</v>
      </c>
      <c r="ES61" s="187" t="s">
        <v>1019</v>
      </c>
      <c r="ET61" s="187">
        <v>0</v>
      </c>
      <c r="EU61" s="52">
        <v>0</v>
      </c>
      <c r="EV61" s="52">
        <v>1</v>
      </c>
      <c r="EW61" s="52">
        <v>0</v>
      </c>
      <c r="EX61" s="52">
        <v>0</v>
      </c>
      <c r="EY61" s="52">
        <v>1</v>
      </c>
      <c r="EZ61" s="52"/>
      <c r="FA61" s="52"/>
      <c r="FB61" s="52"/>
      <c r="FC61" s="52"/>
      <c r="FD61" s="52"/>
      <c r="FE61" s="52"/>
      <c r="FF61" s="52"/>
      <c r="FG61" s="52"/>
      <c r="FH61" s="39">
        <v>0</v>
      </c>
      <c r="FI61" s="72">
        <v>5</v>
      </c>
    </row>
    <row r="62" spans="1:165" x14ac:dyDescent="0.25">
      <c r="A62" s="56">
        <v>9742</v>
      </c>
      <c r="B62" s="36" t="str">
        <f t="shared" si="2"/>
        <v>Каховка ул. д. 22 к. 5</v>
      </c>
      <c r="C62" s="57" t="s">
        <v>1046</v>
      </c>
      <c r="D62" s="58">
        <v>22</v>
      </c>
      <c r="E62" s="59">
        <v>5</v>
      </c>
      <c r="F62" s="39" t="s">
        <v>1012</v>
      </c>
      <c r="G62" s="60"/>
      <c r="H62" s="61"/>
      <c r="I62" s="62" t="s">
        <v>218</v>
      </c>
      <c r="J62" s="62"/>
      <c r="K62" s="62" t="s">
        <v>218</v>
      </c>
      <c r="L62" s="39" t="s">
        <v>1013</v>
      </c>
      <c r="M62" s="39" t="s">
        <v>1014</v>
      </c>
      <c r="N62" s="63">
        <v>1967</v>
      </c>
      <c r="O62" s="63">
        <v>1967</v>
      </c>
      <c r="P62" s="64" t="s">
        <v>1048</v>
      </c>
      <c r="Q62" s="61" t="s">
        <v>1016</v>
      </c>
      <c r="R62" s="63">
        <v>12</v>
      </c>
      <c r="S62" s="63">
        <v>12</v>
      </c>
      <c r="T62" s="65">
        <v>1</v>
      </c>
      <c r="U62" s="63">
        <v>2</v>
      </c>
      <c r="V62" s="63"/>
      <c r="W62" s="66">
        <v>84</v>
      </c>
      <c r="X62" s="67">
        <v>84</v>
      </c>
      <c r="Y62" s="61">
        <v>0</v>
      </c>
      <c r="Z62" s="39">
        <v>0</v>
      </c>
      <c r="AA62" s="61">
        <v>0</v>
      </c>
      <c r="AB62" s="61">
        <v>0</v>
      </c>
      <c r="AC62" s="42">
        <v>2</v>
      </c>
      <c r="AD62" s="61">
        <v>0</v>
      </c>
      <c r="AE62" s="61">
        <v>0</v>
      </c>
      <c r="AF62" s="61">
        <v>1</v>
      </c>
      <c r="AG62" s="68">
        <v>1</v>
      </c>
      <c r="AH62" s="69">
        <v>3630.8</v>
      </c>
      <c r="AI62" s="70">
        <v>3630.8</v>
      </c>
      <c r="AJ62" s="71">
        <v>0</v>
      </c>
      <c r="AK62" s="72">
        <v>1300</v>
      </c>
      <c r="AL62" s="61"/>
      <c r="AM62" s="73">
        <v>227</v>
      </c>
      <c r="AN62" s="73">
        <v>234</v>
      </c>
      <c r="AO62" s="61">
        <v>12.8</v>
      </c>
      <c r="AP62" s="64">
        <v>419.5</v>
      </c>
      <c r="AQ62" s="42">
        <v>74.81</v>
      </c>
      <c r="AR62" s="42">
        <v>152.19</v>
      </c>
      <c r="AS62" s="42">
        <v>7.2</v>
      </c>
      <c r="AT62" s="72" t="s">
        <v>1036</v>
      </c>
      <c r="AU62" s="72" t="s">
        <v>1018</v>
      </c>
      <c r="AV62" s="67">
        <v>84</v>
      </c>
      <c r="AW62" s="61"/>
      <c r="AX62" s="61"/>
      <c r="AY62" s="61"/>
      <c r="AZ62" s="61" t="s">
        <v>1019</v>
      </c>
      <c r="BA62" s="61" t="s">
        <v>218</v>
      </c>
      <c r="BB62" s="61" t="s">
        <v>218</v>
      </c>
      <c r="BC62" s="61" t="s">
        <v>218</v>
      </c>
      <c r="BD62" s="61" t="s">
        <v>218</v>
      </c>
      <c r="BE62" s="61" t="s">
        <v>218</v>
      </c>
      <c r="BF62" s="61" t="s">
        <v>218</v>
      </c>
      <c r="BG62" s="61" t="s">
        <v>218</v>
      </c>
      <c r="BH62" s="61" t="s">
        <v>218</v>
      </c>
      <c r="BI62" s="61" t="s">
        <v>218</v>
      </c>
      <c r="BJ62" s="61" t="s">
        <v>218</v>
      </c>
      <c r="BK62" s="61" t="s">
        <v>218</v>
      </c>
      <c r="BL62" s="61" t="s">
        <v>218</v>
      </c>
      <c r="BM62" s="61" t="s">
        <v>218</v>
      </c>
      <c r="BN62" s="61" t="s">
        <v>218</v>
      </c>
      <c r="BO62" s="61" t="s">
        <v>218</v>
      </c>
      <c r="BP62" s="61" t="s">
        <v>218</v>
      </c>
      <c r="BQ62" s="61" t="s">
        <v>1020</v>
      </c>
      <c r="BR62" s="61"/>
      <c r="BS62" s="59" t="s">
        <v>1021</v>
      </c>
      <c r="BT62" s="39">
        <v>0</v>
      </c>
      <c r="BU62" s="61">
        <v>2</v>
      </c>
      <c r="BV62" s="61" t="s">
        <v>1017</v>
      </c>
      <c r="BW62" s="39">
        <v>0</v>
      </c>
      <c r="BX62" s="39">
        <v>0</v>
      </c>
      <c r="BY62" s="39">
        <v>0</v>
      </c>
      <c r="BZ62" s="39">
        <v>0</v>
      </c>
      <c r="CA62" s="61" t="s">
        <v>1024</v>
      </c>
      <c r="CB62" s="39">
        <v>0</v>
      </c>
      <c r="CC62" s="78">
        <v>0</v>
      </c>
      <c r="CD62" s="61">
        <v>1</v>
      </c>
      <c r="CE62" s="61">
        <v>461</v>
      </c>
      <c r="CF62" s="61" t="s">
        <v>1023</v>
      </c>
      <c r="CG62" s="39">
        <v>0</v>
      </c>
      <c r="CH62" s="39">
        <v>0</v>
      </c>
      <c r="CI62" s="72">
        <v>419.5</v>
      </c>
      <c r="CJ62" s="74" t="s">
        <v>1032</v>
      </c>
      <c r="CK62" s="61">
        <v>1</v>
      </c>
      <c r="CL62" s="61">
        <v>31.56</v>
      </c>
      <c r="CM62" s="75">
        <v>6</v>
      </c>
      <c r="CN62" s="39"/>
      <c r="CO62" s="39"/>
      <c r="CP62" s="61"/>
      <c r="CQ62" s="61"/>
      <c r="CR62" s="39">
        <v>2.2000000000000002</v>
      </c>
      <c r="CS62" s="61"/>
      <c r="CT62" s="61"/>
      <c r="CU62" s="61"/>
      <c r="CV62" s="61"/>
      <c r="CW62" s="61"/>
      <c r="CX62" s="61"/>
      <c r="CY62" s="61"/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61">
        <v>0</v>
      </c>
      <c r="DF62" s="61">
        <v>0</v>
      </c>
      <c r="DG62" s="39">
        <v>0</v>
      </c>
      <c r="DH62" s="39">
        <v>0</v>
      </c>
      <c r="DI62" s="39">
        <v>0</v>
      </c>
      <c r="DJ62" s="61"/>
      <c r="DK62" s="39">
        <v>0</v>
      </c>
      <c r="DL62" s="61">
        <v>0</v>
      </c>
      <c r="DM62" s="39">
        <v>84</v>
      </c>
      <c r="DN62" s="61"/>
      <c r="DO62" s="61">
        <v>0</v>
      </c>
      <c r="DP62" s="61"/>
      <c r="DQ62" s="39">
        <v>0</v>
      </c>
      <c r="DR62" s="39">
        <v>0</v>
      </c>
      <c r="DS62" s="39">
        <v>0</v>
      </c>
      <c r="DT62" s="61">
        <v>7</v>
      </c>
      <c r="DU62" s="39">
        <v>0</v>
      </c>
      <c r="DV62" s="39">
        <v>0</v>
      </c>
      <c r="DW62" s="39">
        <v>0</v>
      </c>
      <c r="DX62" s="39" t="str">
        <f t="shared" si="0"/>
        <v>внутренние</v>
      </c>
      <c r="DY62" s="39"/>
      <c r="DZ62" s="61"/>
      <c r="EA62" s="61"/>
      <c r="EB62" s="61"/>
      <c r="EC62" s="61"/>
      <c r="ED62" s="61"/>
      <c r="EE62" s="39">
        <v>0</v>
      </c>
      <c r="EF62" s="52">
        <v>35.74</v>
      </c>
      <c r="EG62" s="39">
        <v>0</v>
      </c>
      <c r="EH62" s="52">
        <f t="shared" si="3"/>
        <v>0</v>
      </c>
      <c r="EI62" s="52">
        <v>5.04</v>
      </c>
      <c r="EJ62" s="52"/>
      <c r="EK62" s="52">
        <v>2.79</v>
      </c>
      <c r="EL62" s="52">
        <v>2.88</v>
      </c>
      <c r="EM62" s="52">
        <v>10.56</v>
      </c>
      <c r="EN62" s="52">
        <v>9.1</v>
      </c>
      <c r="EO62" s="52">
        <v>7.6</v>
      </c>
      <c r="EP62" s="52">
        <v>0.7</v>
      </c>
      <c r="EQ62" s="52">
        <v>140</v>
      </c>
      <c r="ER62" s="52">
        <f t="shared" si="1"/>
        <v>0.55000000000000004</v>
      </c>
      <c r="ES62" s="187" t="s">
        <v>1138</v>
      </c>
      <c r="ET62" s="187" t="s">
        <v>1139</v>
      </c>
      <c r="EU62" s="52">
        <v>0</v>
      </c>
      <c r="EV62" s="52">
        <v>1</v>
      </c>
      <c r="EW62" s="52">
        <v>0</v>
      </c>
      <c r="EX62" s="52">
        <v>0</v>
      </c>
      <c r="EY62" s="52">
        <v>2</v>
      </c>
      <c r="EZ62" s="52"/>
      <c r="FA62" s="52"/>
      <c r="FB62" s="52"/>
      <c r="FC62" s="52"/>
      <c r="FD62" s="52"/>
      <c r="FE62" s="52"/>
      <c r="FF62" s="52"/>
      <c r="FG62" s="52"/>
      <c r="FH62" s="39">
        <v>0</v>
      </c>
      <c r="FI62" s="72">
        <v>3</v>
      </c>
    </row>
    <row r="63" spans="1:165" x14ac:dyDescent="0.25">
      <c r="A63" s="56">
        <v>9745</v>
      </c>
      <c r="B63" s="36" t="str">
        <f t="shared" si="2"/>
        <v>Каховка ул. д. 24</v>
      </c>
      <c r="C63" s="57" t="s">
        <v>1046</v>
      </c>
      <c r="D63" s="58">
        <v>24</v>
      </c>
      <c r="E63" s="59"/>
      <c r="F63" s="39" t="s">
        <v>1012</v>
      </c>
      <c r="G63" s="60"/>
      <c r="H63" s="39"/>
      <c r="I63" s="62" t="s">
        <v>218</v>
      </c>
      <c r="J63" s="62"/>
      <c r="K63" s="62" t="s">
        <v>218</v>
      </c>
      <c r="L63" s="39" t="s">
        <v>1013</v>
      </c>
      <c r="M63" s="39" t="s">
        <v>1014</v>
      </c>
      <c r="N63" s="63">
        <v>1963</v>
      </c>
      <c r="O63" s="63">
        <v>1963</v>
      </c>
      <c r="P63" s="64" t="s">
        <v>1047</v>
      </c>
      <c r="Q63" s="61" t="s">
        <v>1016</v>
      </c>
      <c r="R63" s="63">
        <v>5</v>
      </c>
      <c r="S63" s="63">
        <v>5</v>
      </c>
      <c r="T63" s="65">
        <v>4</v>
      </c>
      <c r="U63" s="63"/>
      <c r="V63" s="63"/>
      <c r="W63" s="66"/>
      <c r="X63" s="67">
        <v>80</v>
      </c>
      <c r="Y63" s="61"/>
      <c r="Z63" s="39">
        <v>0</v>
      </c>
      <c r="AA63" s="61">
        <v>20</v>
      </c>
      <c r="AB63" s="61">
        <v>36</v>
      </c>
      <c r="AC63" s="42">
        <v>0</v>
      </c>
      <c r="AD63" s="61"/>
      <c r="AE63" s="61"/>
      <c r="AF63" s="61">
        <v>1</v>
      </c>
      <c r="AG63" s="68">
        <v>1</v>
      </c>
      <c r="AH63" s="69">
        <v>3487.1999999999994</v>
      </c>
      <c r="AI63" s="70">
        <v>3487.1999999999994</v>
      </c>
      <c r="AJ63" s="71">
        <v>0</v>
      </c>
      <c r="AK63" s="72">
        <v>2132</v>
      </c>
      <c r="AL63" s="61">
        <v>397</v>
      </c>
      <c r="AM63" s="73">
        <v>330</v>
      </c>
      <c r="AN63" s="73"/>
      <c r="AO63" s="61">
        <v>0</v>
      </c>
      <c r="AP63" s="64">
        <v>901</v>
      </c>
      <c r="AQ63" s="42">
        <v>132.27000000000001</v>
      </c>
      <c r="AR63" s="42">
        <v>197.73</v>
      </c>
      <c r="AS63" s="42">
        <v>0</v>
      </c>
      <c r="AT63" s="72" t="s">
        <v>1036</v>
      </c>
      <c r="AU63" s="72" t="s">
        <v>1018</v>
      </c>
      <c r="AV63" s="67">
        <v>80</v>
      </c>
      <c r="AW63" s="61"/>
      <c r="AX63" s="61"/>
      <c r="AY63" s="61"/>
      <c r="AZ63" s="61" t="s">
        <v>1019</v>
      </c>
      <c r="BA63" s="61" t="s">
        <v>218</v>
      </c>
      <c r="BB63" s="61" t="s">
        <v>218</v>
      </c>
      <c r="BC63" s="61" t="s">
        <v>218</v>
      </c>
      <c r="BD63" s="61" t="s">
        <v>218</v>
      </c>
      <c r="BE63" s="61" t="s">
        <v>218</v>
      </c>
      <c r="BF63" s="61" t="s">
        <v>218</v>
      </c>
      <c r="BG63" s="61" t="s">
        <v>218</v>
      </c>
      <c r="BH63" s="61" t="s">
        <v>218</v>
      </c>
      <c r="BI63" s="61" t="s">
        <v>218</v>
      </c>
      <c r="BJ63" s="61" t="s">
        <v>218</v>
      </c>
      <c r="BK63" s="61" t="s">
        <v>218</v>
      </c>
      <c r="BL63" s="61" t="s">
        <v>218</v>
      </c>
      <c r="BM63" s="61" t="s">
        <v>218</v>
      </c>
      <c r="BN63" s="61" t="s">
        <v>218</v>
      </c>
      <c r="BO63" s="61" t="s">
        <v>218</v>
      </c>
      <c r="BP63" s="61" t="s">
        <v>218</v>
      </c>
      <c r="BQ63" s="59" t="s">
        <v>1020</v>
      </c>
      <c r="BR63" s="59"/>
      <c r="BS63" s="59" t="s">
        <v>1021</v>
      </c>
      <c r="BT63" s="52">
        <v>7760</v>
      </c>
      <c r="BU63" s="61">
        <v>5</v>
      </c>
      <c r="BV63" s="61" t="s">
        <v>1017</v>
      </c>
      <c r="BW63" s="52">
        <v>985</v>
      </c>
      <c r="BX63" s="52">
        <v>394</v>
      </c>
      <c r="BY63" s="52">
        <v>985</v>
      </c>
      <c r="BZ63" s="52">
        <v>394</v>
      </c>
      <c r="CA63" s="61" t="s">
        <v>1024</v>
      </c>
      <c r="CB63" s="52">
        <v>1852</v>
      </c>
      <c r="CC63" s="53">
        <v>1722</v>
      </c>
      <c r="CD63" s="39">
        <v>1</v>
      </c>
      <c r="CE63" s="61">
        <v>991</v>
      </c>
      <c r="CF63" s="61" t="s">
        <v>1023</v>
      </c>
      <c r="CG63" s="52">
        <v>160</v>
      </c>
      <c r="CH63" s="52">
        <v>253</v>
      </c>
      <c r="CI63" s="72">
        <v>901</v>
      </c>
      <c r="CJ63" s="74"/>
      <c r="CK63" s="61">
        <v>0</v>
      </c>
      <c r="CL63" s="61">
        <v>0</v>
      </c>
      <c r="CM63" s="75">
        <v>0</v>
      </c>
      <c r="CN63" s="39"/>
      <c r="CO63" s="39"/>
      <c r="CP63" s="61"/>
      <c r="CQ63" s="61"/>
      <c r="CR63" s="39">
        <v>0</v>
      </c>
      <c r="CS63" s="61"/>
      <c r="CT63" s="61"/>
      <c r="CU63" s="61"/>
      <c r="CV63" s="61"/>
      <c r="CW63" s="61"/>
      <c r="CX63" s="61"/>
      <c r="CY63" s="61"/>
      <c r="CZ63" s="52">
        <v>1</v>
      </c>
      <c r="DA63" s="52">
        <v>1</v>
      </c>
      <c r="DB63" s="52">
        <v>162</v>
      </c>
      <c r="DC63" s="52">
        <v>400</v>
      </c>
      <c r="DD63" s="52">
        <v>48</v>
      </c>
      <c r="DE63" s="61">
        <v>2032</v>
      </c>
      <c r="DF63" s="39">
        <v>0</v>
      </c>
      <c r="DG63" s="39">
        <v>0</v>
      </c>
      <c r="DH63" s="52">
        <v>4</v>
      </c>
      <c r="DI63" s="52">
        <v>248</v>
      </c>
      <c r="DJ63" s="61"/>
      <c r="DK63" s="39">
        <v>85</v>
      </c>
      <c r="DL63" s="61">
        <v>935</v>
      </c>
      <c r="DM63" s="39">
        <v>80</v>
      </c>
      <c r="DN63" s="61"/>
      <c r="DO63" s="61">
        <v>967</v>
      </c>
      <c r="DP63" s="61"/>
      <c r="DQ63" s="39">
        <v>648</v>
      </c>
      <c r="DR63" s="39">
        <v>594</v>
      </c>
      <c r="DS63" s="39">
        <v>87</v>
      </c>
      <c r="DT63" s="61">
        <v>16</v>
      </c>
      <c r="DU63" s="52">
        <v>16</v>
      </c>
      <c r="DV63" s="52">
        <v>16</v>
      </c>
      <c r="DW63" s="39">
        <v>0</v>
      </c>
      <c r="DX63" s="39" t="str">
        <f t="shared" si="0"/>
        <v>наружные</v>
      </c>
      <c r="DY63" s="52"/>
      <c r="DZ63" s="61"/>
      <c r="EA63" s="61"/>
      <c r="EB63" s="61"/>
      <c r="EC63" s="61"/>
      <c r="ED63" s="61"/>
      <c r="EE63" s="52">
        <v>32</v>
      </c>
      <c r="EF63" s="52">
        <v>29.44</v>
      </c>
      <c r="EG63" s="52">
        <v>8</v>
      </c>
      <c r="EH63" s="52">
        <f t="shared" si="3"/>
        <v>38.4</v>
      </c>
      <c r="EI63" s="52">
        <v>7.68</v>
      </c>
      <c r="EJ63" s="52"/>
      <c r="EK63" s="52">
        <v>11.16</v>
      </c>
      <c r="EL63" s="52">
        <v>4.8</v>
      </c>
      <c r="EM63" s="52">
        <v>17.600000000000001</v>
      </c>
      <c r="EN63" s="52">
        <v>9.1</v>
      </c>
      <c r="EO63" s="52">
        <v>0</v>
      </c>
      <c r="EP63" s="52">
        <v>0</v>
      </c>
      <c r="EQ63" s="52">
        <v>198</v>
      </c>
      <c r="ER63" s="52">
        <f t="shared" si="1"/>
        <v>0</v>
      </c>
      <c r="ES63" s="187" t="s">
        <v>1019</v>
      </c>
      <c r="ET63" s="187">
        <v>0</v>
      </c>
      <c r="EU63" s="52">
        <v>0</v>
      </c>
      <c r="EV63" s="52">
        <v>1</v>
      </c>
      <c r="EW63" s="52">
        <v>0</v>
      </c>
      <c r="EX63" s="52">
        <v>0</v>
      </c>
      <c r="EY63" s="52">
        <v>1</v>
      </c>
      <c r="EZ63" s="52"/>
      <c r="FA63" s="52"/>
      <c r="FB63" s="52"/>
      <c r="FC63" s="52"/>
      <c r="FD63" s="52"/>
      <c r="FE63" s="52"/>
      <c r="FF63" s="52"/>
      <c r="FG63" s="52"/>
      <c r="FH63" s="39">
        <v>0</v>
      </c>
      <c r="FI63" s="72">
        <v>5</v>
      </c>
    </row>
    <row r="64" spans="1:165" x14ac:dyDescent="0.25">
      <c r="A64" s="56">
        <v>9748</v>
      </c>
      <c r="B64" s="36" t="str">
        <f t="shared" si="2"/>
        <v>Каховка ул. д. 26</v>
      </c>
      <c r="C64" s="57" t="s">
        <v>1046</v>
      </c>
      <c r="D64" s="58">
        <v>26</v>
      </c>
      <c r="E64" s="59"/>
      <c r="F64" s="39" t="s">
        <v>1012</v>
      </c>
      <c r="G64" s="60"/>
      <c r="H64" s="61"/>
      <c r="I64" s="62" t="s">
        <v>218</v>
      </c>
      <c r="J64" s="62"/>
      <c r="K64" s="62" t="s">
        <v>218</v>
      </c>
      <c r="L64" s="39" t="s">
        <v>1013</v>
      </c>
      <c r="M64" s="39" t="s">
        <v>1014</v>
      </c>
      <c r="N64" s="63">
        <v>1962</v>
      </c>
      <c r="O64" s="63">
        <v>1962</v>
      </c>
      <c r="P64" s="64" t="s">
        <v>1047</v>
      </c>
      <c r="Q64" s="61" t="s">
        <v>1016</v>
      </c>
      <c r="R64" s="63">
        <v>5</v>
      </c>
      <c r="S64" s="63">
        <v>5</v>
      </c>
      <c r="T64" s="65">
        <v>3</v>
      </c>
      <c r="U64" s="63"/>
      <c r="V64" s="63"/>
      <c r="W64" s="66">
        <v>61</v>
      </c>
      <c r="X64" s="67">
        <v>60</v>
      </c>
      <c r="Y64" s="61">
        <f>W64-X64</f>
        <v>1</v>
      </c>
      <c r="Z64" s="39">
        <v>1</v>
      </c>
      <c r="AA64" s="61">
        <v>15</v>
      </c>
      <c r="AB64" s="61">
        <v>15</v>
      </c>
      <c r="AC64" s="42">
        <v>0</v>
      </c>
      <c r="AD64" s="61"/>
      <c r="AE64" s="61"/>
      <c r="AF64" s="61">
        <v>1</v>
      </c>
      <c r="AG64" s="68">
        <v>1</v>
      </c>
      <c r="AH64" s="69">
        <v>2564.2000000000003</v>
      </c>
      <c r="AI64" s="70">
        <v>2558.8000000000002</v>
      </c>
      <c r="AJ64" s="71">
        <v>5.4</v>
      </c>
      <c r="AK64" s="72">
        <v>1607.6</v>
      </c>
      <c r="AL64" s="61">
        <v>84.6</v>
      </c>
      <c r="AM64" s="73">
        <v>282</v>
      </c>
      <c r="AN64" s="73"/>
      <c r="AO64" s="61">
        <v>0</v>
      </c>
      <c r="AP64" s="64">
        <v>662.8</v>
      </c>
      <c r="AQ64" s="42">
        <v>113.16999999999999</v>
      </c>
      <c r="AR64" s="42">
        <v>168.83</v>
      </c>
      <c r="AS64" s="42">
        <v>0</v>
      </c>
      <c r="AT64" s="72" t="s">
        <v>1036</v>
      </c>
      <c r="AU64" s="72" t="s">
        <v>1018</v>
      </c>
      <c r="AV64" s="67">
        <v>60</v>
      </c>
      <c r="AW64" s="61"/>
      <c r="AX64" s="61"/>
      <c r="AY64" s="61"/>
      <c r="AZ64" s="61" t="s">
        <v>1019</v>
      </c>
      <c r="BA64" s="61" t="s">
        <v>218</v>
      </c>
      <c r="BB64" s="61" t="s">
        <v>218</v>
      </c>
      <c r="BC64" s="61" t="s">
        <v>218</v>
      </c>
      <c r="BD64" s="61" t="s">
        <v>218</v>
      </c>
      <c r="BE64" s="61" t="s">
        <v>218</v>
      </c>
      <c r="BF64" s="61" t="s">
        <v>218</v>
      </c>
      <c r="BG64" s="61" t="s">
        <v>218</v>
      </c>
      <c r="BH64" s="61" t="s">
        <v>218</v>
      </c>
      <c r="BI64" s="61" t="s">
        <v>218</v>
      </c>
      <c r="BJ64" s="61" t="s">
        <v>218</v>
      </c>
      <c r="BK64" s="61" t="s">
        <v>218</v>
      </c>
      <c r="BL64" s="61" t="s">
        <v>218</v>
      </c>
      <c r="BM64" s="61" t="s">
        <v>218</v>
      </c>
      <c r="BN64" s="61" t="s">
        <v>218</v>
      </c>
      <c r="BO64" s="61" t="s">
        <v>218</v>
      </c>
      <c r="BP64" s="61" t="s">
        <v>218</v>
      </c>
      <c r="BQ64" s="61" t="s">
        <v>1020</v>
      </c>
      <c r="BR64" s="61"/>
      <c r="BS64" s="61" t="s">
        <v>1021</v>
      </c>
      <c r="BT64" s="52">
        <v>4320</v>
      </c>
      <c r="BU64" s="61">
        <v>4</v>
      </c>
      <c r="BV64" s="61" t="s">
        <v>1017</v>
      </c>
      <c r="BW64" s="52">
        <v>1827.5</v>
      </c>
      <c r="BX64" s="52">
        <v>831</v>
      </c>
      <c r="BY64" s="52">
        <v>827.5</v>
      </c>
      <c r="BZ64" s="52">
        <v>331</v>
      </c>
      <c r="CA64" s="61" t="s">
        <v>1024</v>
      </c>
      <c r="CB64" s="52">
        <v>1458</v>
      </c>
      <c r="CC64" s="53">
        <v>1354.8</v>
      </c>
      <c r="CD64" s="61">
        <v>1</v>
      </c>
      <c r="CE64" s="61">
        <v>729</v>
      </c>
      <c r="CF64" s="61" t="s">
        <v>1023</v>
      </c>
      <c r="CG64" s="52">
        <v>125.1</v>
      </c>
      <c r="CH64" s="52">
        <v>197.9</v>
      </c>
      <c r="CI64" s="72">
        <v>662.8</v>
      </c>
      <c r="CJ64" s="74"/>
      <c r="CK64" s="61">
        <v>0</v>
      </c>
      <c r="CL64" s="61">
        <v>0</v>
      </c>
      <c r="CM64" s="75">
        <v>0</v>
      </c>
      <c r="CN64" s="39"/>
      <c r="CO64" s="39"/>
      <c r="CP64" s="61"/>
      <c r="CQ64" s="61"/>
      <c r="CR64" s="39">
        <v>0</v>
      </c>
      <c r="CS64" s="61"/>
      <c r="CT64" s="61"/>
      <c r="CU64" s="61"/>
      <c r="CV64" s="61"/>
      <c r="CW64" s="61"/>
      <c r="CX64" s="61"/>
      <c r="CY64" s="61"/>
      <c r="CZ64" s="52">
        <v>1</v>
      </c>
      <c r="DA64" s="52">
        <v>1</v>
      </c>
      <c r="DB64" s="52">
        <v>180</v>
      </c>
      <c r="DC64" s="52">
        <v>1300</v>
      </c>
      <c r="DD64" s="52">
        <v>33</v>
      </c>
      <c r="DE64" s="61">
        <v>1317.5</v>
      </c>
      <c r="DF64" s="61">
        <v>0</v>
      </c>
      <c r="DG64" s="39">
        <v>0</v>
      </c>
      <c r="DH64" s="52">
        <v>3</v>
      </c>
      <c r="DI64" s="52">
        <v>187</v>
      </c>
      <c r="DJ64" s="61"/>
      <c r="DK64" s="39">
        <v>39</v>
      </c>
      <c r="DL64" s="61">
        <v>724.5</v>
      </c>
      <c r="DM64" s="39">
        <v>60</v>
      </c>
      <c r="DN64" s="61"/>
      <c r="DO64" s="61">
        <v>474.21999999999997</v>
      </c>
      <c r="DP64" s="61"/>
      <c r="DQ64" s="39">
        <v>666</v>
      </c>
      <c r="DR64" s="39">
        <v>484</v>
      </c>
      <c r="DS64" s="39">
        <v>87</v>
      </c>
      <c r="DT64" s="61">
        <v>12</v>
      </c>
      <c r="DU64" s="52">
        <v>12</v>
      </c>
      <c r="DV64" s="52">
        <v>15</v>
      </c>
      <c r="DW64" s="39">
        <v>0</v>
      </c>
      <c r="DX64" s="39" t="str">
        <f t="shared" si="0"/>
        <v>наружные</v>
      </c>
      <c r="DY64" s="52"/>
      <c r="DZ64" s="61"/>
      <c r="EA64" s="61"/>
      <c r="EB64" s="61"/>
      <c r="EC64" s="61"/>
      <c r="ED64" s="61"/>
      <c r="EE64" s="52">
        <v>12</v>
      </c>
      <c r="EF64" s="52">
        <v>22.1</v>
      </c>
      <c r="EG64" s="52">
        <v>6</v>
      </c>
      <c r="EH64" s="52">
        <f t="shared" si="3"/>
        <v>28.799999999999997</v>
      </c>
      <c r="EI64" s="52">
        <v>5.76</v>
      </c>
      <c r="EJ64" s="52"/>
      <c r="EK64" s="52">
        <v>8.370000000000001</v>
      </c>
      <c r="EL64" s="52">
        <v>3.5999999999999996</v>
      </c>
      <c r="EM64" s="52">
        <v>13.200000000000001</v>
      </c>
      <c r="EN64" s="52">
        <v>6.5</v>
      </c>
      <c r="EO64" s="52">
        <v>0</v>
      </c>
      <c r="EP64" s="52">
        <v>0</v>
      </c>
      <c r="EQ64" s="52">
        <v>125</v>
      </c>
      <c r="ER64" s="52">
        <f t="shared" si="1"/>
        <v>0</v>
      </c>
      <c r="ES64" s="187" t="s">
        <v>1019</v>
      </c>
      <c r="ET64" s="187">
        <v>0</v>
      </c>
      <c r="EU64" s="52">
        <v>0</v>
      </c>
      <c r="EV64" s="52">
        <v>0</v>
      </c>
      <c r="EW64" s="52">
        <v>0</v>
      </c>
      <c r="EX64" s="52">
        <v>0</v>
      </c>
      <c r="EY64" s="52">
        <v>1</v>
      </c>
      <c r="EZ64" s="52"/>
      <c r="FA64" s="52"/>
      <c r="FB64" s="52"/>
      <c r="FC64" s="52"/>
      <c r="FD64" s="52"/>
      <c r="FE64" s="52"/>
      <c r="FF64" s="52"/>
      <c r="FG64" s="52"/>
      <c r="FH64" s="39">
        <v>0</v>
      </c>
      <c r="FI64" s="72">
        <v>4</v>
      </c>
    </row>
    <row r="65" spans="1:165" x14ac:dyDescent="0.25">
      <c r="A65" s="56">
        <v>9751</v>
      </c>
      <c r="B65" s="36" t="str">
        <f t="shared" si="2"/>
        <v>Каховка ул. д. 29 к. 1</v>
      </c>
      <c r="C65" s="57" t="s">
        <v>1046</v>
      </c>
      <c r="D65" s="58">
        <v>29</v>
      </c>
      <c r="E65" s="59">
        <v>1</v>
      </c>
      <c r="F65" s="39" t="s">
        <v>1012</v>
      </c>
      <c r="G65" s="60"/>
      <c r="H65" s="39"/>
      <c r="I65" s="62" t="s">
        <v>218</v>
      </c>
      <c r="J65" s="62"/>
      <c r="K65" s="62" t="s">
        <v>218</v>
      </c>
      <c r="L65" s="39" t="s">
        <v>1013</v>
      </c>
      <c r="M65" s="39" t="s">
        <v>1014</v>
      </c>
      <c r="N65" s="63">
        <v>1965</v>
      </c>
      <c r="O65" s="63">
        <v>1965</v>
      </c>
      <c r="P65" s="64" t="s">
        <v>1035</v>
      </c>
      <c r="Q65" s="61" t="s">
        <v>1016</v>
      </c>
      <c r="R65" s="63">
        <v>12</v>
      </c>
      <c r="S65" s="63">
        <v>12</v>
      </c>
      <c r="T65" s="65">
        <v>1</v>
      </c>
      <c r="U65" s="63">
        <v>2</v>
      </c>
      <c r="V65" s="63"/>
      <c r="W65" s="66">
        <v>84</v>
      </c>
      <c r="X65" s="67">
        <v>84</v>
      </c>
      <c r="Y65" s="61">
        <f t="shared" ref="Y65:Y128" si="4">W65-X65</f>
        <v>0</v>
      </c>
      <c r="Z65" s="39">
        <v>0</v>
      </c>
      <c r="AA65" s="61">
        <v>24</v>
      </c>
      <c r="AB65" s="61">
        <v>25</v>
      </c>
      <c r="AC65" s="42">
        <v>2</v>
      </c>
      <c r="AD65" s="61">
        <v>24</v>
      </c>
      <c r="AE65" s="61"/>
      <c r="AF65" s="61">
        <v>1</v>
      </c>
      <c r="AG65" s="68">
        <v>1</v>
      </c>
      <c r="AH65" s="69">
        <v>3634.8000000000006</v>
      </c>
      <c r="AI65" s="70">
        <v>3634.8000000000006</v>
      </c>
      <c r="AJ65" s="71">
        <v>0</v>
      </c>
      <c r="AK65" s="72">
        <v>1396.8</v>
      </c>
      <c r="AL65" s="61">
        <v>490</v>
      </c>
      <c r="AM65" s="73">
        <v>193</v>
      </c>
      <c r="AN65" s="73">
        <v>357</v>
      </c>
      <c r="AO65" s="61">
        <v>0</v>
      </c>
      <c r="AP65" s="64">
        <v>423.4</v>
      </c>
      <c r="AQ65" s="42">
        <v>70.710000000000008</v>
      </c>
      <c r="AR65" s="42">
        <v>350.28999999999996</v>
      </c>
      <c r="AS65" s="42">
        <v>7.1999999999999993</v>
      </c>
      <c r="AT65" s="72" t="s">
        <v>1036</v>
      </c>
      <c r="AU65" s="72" t="s">
        <v>1034</v>
      </c>
      <c r="AV65" s="67">
        <v>84</v>
      </c>
      <c r="AW65" s="61"/>
      <c r="AX65" s="61"/>
      <c r="AY65" s="61"/>
      <c r="AZ65" s="61" t="s">
        <v>1019</v>
      </c>
      <c r="BA65" s="61" t="s">
        <v>218</v>
      </c>
      <c r="BB65" s="61" t="s">
        <v>218</v>
      </c>
      <c r="BC65" s="61" t="s">
        <v>218</v>
      </c>
      <c r="BD65" s="61" t="s">
        <v>218</v>
      </c>
      <c r="BE65" s="61" t="s">
        <v>218</v>
      </c>
      <c r="BF65" s="61" t="s">
        <v>218</v>
      </c>
      <c r="BG65" s="61" t="s">
        <v>218</v>
      </c>
      <c r="BH65" s="61" t="s">
        <v>218</v>
      </c>
      <c r="BI65" s="61" t="s">
        <v>218</v>
      </c>
      <c r="BJ65" s="61" t="s">
        <v>218</v>
      </c>
      <c r="BK65" s="61" t="s">
        <v>218</v>
      </c>
      <c r="BL65" s="61" t="s">
        <v>218</v>
      </c>
      <c r="BM65" s="61" t="s">
        <v>218</v>
      </c>
      <c r="BN65" s="61" t="s">
        <v>218</v>
      </c>
      <c r="BO65" s="61" t="s">
        <v>218</v>
      </c>
      <c r="BP65" s="61" t="s">
        <v>218</v>
      </c>
      <c r="BQ65" s="61" t="s">
        <v>1020</v>
      </c>
      <c r="BR65" s="61"/>
      <c r="BS65" s="59" t="s">
        <v>1021</v>
      </c>
      <c r="BT65" s="52">
        <v>5447</v>
      </c>
      <c r="BU65" s="61">
        <v>2</v>
      </c>
      <c r="BV65" s="61" t="s">
        <v>1017</v>
      </c>
      <c r="BW65" s="52">
        <v>1740</v>
      </c>
      <c r="BX65" s="52">
        <v>838</v>
      </c>
      <c r="BY65" s="52">
        <v>1667.4</v>
      </c>
      <c r="BZ65" s="52">
        <v>419</v>
      </c>
      <c r="CA65" s="61" t="s">
        <v>1049</v>
      </c>
      <c r="CB65" s="52">
        <v>2969</v>
      </c>
      <c r="CC65" s="53">
        <v>2519.1</v>
      </c>
      <c r="CD65" s="39">
        <v>1</v>
      </c>
      <c r="CE65" s="61">
        <v>466</v>
      </c>
      <c r="CF65" s="61" t="s">
        <v>1023</v>
      </c>
      <c r="CG65" s="39">
        <v>0</v>
      </c>
      <c r="CH65" s="39">
        <v>0</v>
      </c>
      <c r="CI65" s="72">
        <v>423.4</v>
      </c>
      <c r="CJ65" s="74" t="s">
        <v>1032</v>
      </c>
      <c r="CK65" s="61">
        <v>1</v>
      </c>
      <c r="CL65" s="61">
        <v>31.56</v>
      </c>
      <c r="CM65" s="75">
        <v>6</v>
      </c>
      <c r="CN65" s="39"/>
      <c r="CO65" s="39"/>
      <c r="CP65" s="61"/>
      <c r="CQ65" s="61"/>
      <c r="CR65" s="39">
        <v>3</v>
      </c>
      <c r="CS65" s="61"/>
      <c r="CT65" s="61"/>
      <c r="CU65" s="61"/>
      <c r="CV65" s="61"/>
      <c r="CW65" s="61"/>
      <c r="CX65" s="61"/>
      <c r="CY65" s="61"/>
      <c r="CZ65" s="52">
        <v>1</v>
      </c>
      <c r="DA65" s="52">
        <v>1</v>
      </c>
      <c r="DB65" s="52">
        <v>126</v>
      </c>
      <c r="DC65" s="52">
        <v>745</v>
      </c>
      <c r="DD65" s="52">
        <v>85</v>
      </c>
      <c r="DE65" s="61">
        <v>1845</v>
      </c>
      <c r="DF65" s="39">
        <v>0</v>
      </c>
      <c r="DG65" s="39">
        <v>0</v>
      </c>
      <c r="DH65" s="52">
        <v>1</v>
      </c>
      <c r="DI65" s="52">
        <v>204</v>
      </c>
      <c r="DJ65" s="61"/>
      <c r="DK65" s="39">
        <v>68</v>
      </c>
      <c r="DL65" s="61">
        <v>1232.5</v>
      </c>
      <c r="DM65" s="39">
        <v>84</v>
      </c>
      <c r="DN65" s="61"/>
      <c r="DO65" s="61">
        <v>952</v>
      </c>
      <c r="DP65" s="61"/>
      <c r="DQ65" s="39">
        <v>500.5</v>
      </c>
      <c r="DR65" s="39">
        <v>739.28</v>
      </c>
      <c r="DS65" s="39">
        <v>93</v>
      </c>
      <c r="DT65" s="61">
        <v>7</v>
      </c>
      <c r="DU65" s="52">
        <v>7</v>
      </c>
      <c r="DV65" s="52">
        <v>7</v>
      </c>
      <c r="DW65" s="52">
        <v>1</v>
      </c>
      <c r="DX65" s="39" t="str">
        <f t="shared" si="0"/>
        <v>внутренние</v>
      </c>
      <c r="DY65" s="52"/>
      <c r="DZ65" s="61"/>
      <c r="EA65" s="61"/>
      <c r="EB65" s="61"/>
      <c r="EC65" s="61"/>
      <c r="ED65" s="61"/>
      <c r="EE65" s="52">
        <v>12</v>
      </c>
      <c r="EF65" s="52">
        <v>35.74</v>
      </c>
      <c r="EG65" s="52">
        <v>38</v>
      </c>
      <c r="EH65" s="52">
        <f t="shared" si="3"/>
        <v>182.4</v>
      </c>
      <c r="EI65" s="52">
        <v>5.04</v>
      </c>
      <c r="EJ65" s="52"/>
      <c r="EK65" s="52">
        <v>2.79</v>
      </c>
      <c r="EL65" s="52">
        <v>2.88</v>
      </c>
      <c r="EM65" s="52">
        <v>29.04</v>
      </c>
      <c r="EN65" s="52">
        <v>9.1</v>
      </c>
      <c r="EO65" s="52">
        <v>0</v>
      </c>
      <c r="EP65" s="52">
        <v>1.1000000000000001</v>
      </c>
      <c r="EQ65" s="52">
        <v>155</v>
      </c>
      <c r="ER65" s="52">
        <f t="shared" si="1"/>
        <v>0.61</v>
      </c>
      <c r="ES65" s="187" t="s">
        <v>1138</v>
      </c>
      <c r="ET65" s="187" t="s">
        <v>1139</v>
      </c>
      <c r="EU65" s="52">
        <v>0</v>
      </c>
      <c r="EV65" s="52">
        <v>1</v>
      </c>
      <c r="EW65" s="52">
        <v>0</v>
      </c>
      <c r="EX65" s="52">
        <v>0</v>
      </c>
      <c r="EY65" s="52">
        <v>2</v>
      </c>
      <c r="EZ65" s="52"/>
      <c r="FA65" s="52"/>
      <c r="FB65" s="52"/>
      <c r="FC65" s="52"/>
      <c r="FD65" s="52"/>
      <c r="FE65" s="52"/>
      <c r="FF65" s="52"/>
      <c r="FG65" s="52"/>
      <c r="FH65" s="52">
        <v>1</v>
      </c>
      <c r="FI65" s="72">
        <v>2</v>
      </c>
    </row>
    <row r="66" spans="1:165" x14ac:dyDescent="0.25">
      <c r="A66" s="56">
        <v>9752</v>
      </c>
      <c r="B66" s="36" t="str">
        <f t="shared" si="2"/>
        <v>Каховка ул. д. 29 к. 2</v>
      </c>
      <c r="C66" s="57" t="s">
        <v>1046</v>
      </c>
      <c r="D66" s="58">
        <v>29</v>
      </c>
      <c r="E66" s="59">
        <v>2</v>
      </c>
      <c r="F66" s="39" t="s">
        <v>1012</v>
      </c>
      <c r="G66" s="60"/>
      <c r="H66" s="61"/>
      <c r="I66" s="62" t="s">
        <v>218</v>
      </c>
      <c r="J66" s="62"/>
      <c r="K66" s="62" t="s">
        <v>218</v>
      </c>
      <c r="L66" s="39" t="s">
        <v>1013</v>
      </c>
      <c r="M66" s="39" t="s">
        <v>1014</v>
      </c>
      <c r="N66" s="63">
        <v>1965</v>
      </c>
      <c r="O66" s="63">
        <v>1965</v>
      </c>
      <c r="P66" s="64" t="s">
        <v>1035</v>
      </c>
      <c r="Q66" s="61" t="s">
        <v>1016</v>
      </c>
      <c r="R66" s="63">
        <v>12</v>
      </c>
      <c r="S66" s="63">
        <v>12</v>
      </c>
      <c r="T66" s="65">
        <v>1</v>
      </c>
      <c r="U66" s="63">
        <v>2</v>
      </c>
      <c r="V66" s="63"/>
      <c r="W66" s="66">
        <v>84</v>
      </c>
      <c r="X66" s="67">
        <v>84</v>
      </c>
      <c r="Y66" s="61">
        <f t="shared" si="4"/>
        <v>0</v>
      </c>
      <c r="Z66" s="39">
        <v>0</v>
      </c>
      <c r="AA66" s="61">
        <v>24</v>
      </c>
      <c r="AB66" s="61">
        <v>25</v>
      </c>
      <c r="AC66" s="42">
        <v>2</v>
      </c>
      <c r="AD66" s="61">
        <v>24</v>
      </c>
      <c r="AE66" s="61"/>
      <c r="AF66" s="61">
        <v>1</v>
      </c>
      <c r="AG66" s="68">
        <v>1</v>
      </c>
      <c r="AH66" s="69">
        <v>3658.3</v>
      </c>
      <c r="AI66" s="70">
        <v>3658.3</v>
      </c>
      <c r="AJ66" s="71">
        <v>0</v>
      </c>
      <c r="AK66" s="72">
        <v>1335.8</v>
      </c>
      <c r="AL66" s="61">
        <v>490</v>
      </c>
      <c r="AM66" s="73">
        <v>205</v>
      </c>
      <c r="AN66" s="73">
        <v>284</v>
      </c>
      <c r="AO66" s="61">
        <v>0</v>
      </c>
      <c r="AP66" s="64">
        <v>423.4</v>
      </c>
      <c r="AQ66" s="42">
        <v>80.240000000000009</v>
      </c>
      <c r="AR66" s="42">
        <v>228.76</v>
      </c>
      <c r="AS66" s="42">
        <v>7.1999999999999993</v>
      </c>
      <c r="AT66" s="72" t="s">
        <v>1036</v>
      </c>
      <c r="AU66" s="72" t="s">
        <v>1034</v>
      </c>
      <c r="AV66" s="67">
        <v>84</v>
      </c>
      <c r="AW66" s="61"/>
      <c r="AX66" s="61"/>
      <c r="AY66" s="61"/>
      <c r="AZ66" s="61" t="s">
        <v>1019</v>
      </c>
      <c r="BA66" s="61" t="s">
        <v>218</v>
      </c>
      <c r="BB66" s="61" t="s">
        <v>218</v>
      </c>
      <c r="BC66" s="61" t="s">
        <v>218</v>
      </c>
      <c r="BD66" s="61" t="s">
        <v>218</v>
      </c>
      <c r="BE66" s="61" t="s">
        <v>218</v>
      </c>
      <c r="BF66" s="61" t="s">
        <v>218</v>
      </c>
      <c r="BG66" s="61" t="s">
        <v>218</v>
      </c>
      <c r="BH66" s="61" t="s">
        <v>218</v>
      </c>
      <c r="BI66" s="61" t="s">
        <v>218</v>
      </c>
      <c r="BJ66" s="61" t="s">
        <v>218</v>
      </c>
      <c r="BK66" s="61" t="s">
        <v>218</v>
      </c>
      <c r="BL66" s="61" t="s">
        <v>218</v>
      </c>
      <c r="BM66" s="61" t="s">
        <v>218</v>
      </c>
      <c r="BN66" s="61" t="s">
        <v>218</v>
      </c>
      <c r="BO66" s="61" t="s">
        <v>218</v>
      </c>
      <c r="BP66" s="61" t="s">
        <v>218</v>
      </c>
      <c r="BQ66" s="61" t="s">
        <v>1020</v>
      </c>
      <c r="BR66" s="61"/>
      <c r="BS66" s="59" t="s">
        <v>1021</v>
      </c>
      <c r="BT66" s="52">
        <v>5447</v>
      </c>
      <c r="BU66" s="61">
        <v>2</v>
      </c>
      <c r="BV66" s="61" t="s">
        <v>1017</v>
      </c>
      <c r="BW66" s="52">
        <v>1740</v>
      </c>
      <c r="BX66" s="52">
        <v>838</v>
      </c>
      <c r="BY66" s="52">
        <v>1667.4</v>
      </c>
      <c r="BZ66" s="52">
        <v>419</v>
      </c>
      <c r="CA66" s="61" t="s">
        <v>1040</v>
      </c>
      <c r="CB66" s="52">
        <v>2969</v>
      </c>
      <c r="CC66" s="53">
        <v>2519.1</v>
      </c>
      <c r="CD66" s="61">
        <v>1</v>
      </c>
      <c r="CE66" s="61">
        <v>466</v>
      </c>
      <c r="CF66" s="61" t="s">
        <v>1023</v>
      </c>
      <c r="CG66" s="39">
        <v>0</v>
      </c>
      <c r="CH66" s="39">
        <v>0</v>
      </c>
      <c r="CI66" s="72">
        <v>423.4</v>
      </c>
      <c r="CJ66" s="74" t="s">
        <v>1032</v>
      </c>
      <c r="CK66" s="61">
        <v>1</v>
      </c>
      <c r="CL66" s="61">
        <v>31.56</v>
      </c>
      <c r="CM66" s="75">
        <v>6</v>
      </c>
      <c r="CN66" s="39"/>
      <c r="CO66" s="39"/>
      <c r="CP66" s="61"/>
      <c r="CQ66" s="61"/>
      <c r="CR66" s="39">
        <v>3</v>
      </c>
      <c r="CS66" s="61"/>
      <c r="CT66" s="61"/>
      <c r="CU66" s="61"/>
      <c r="CV66" s="61"/>
      <c r="CW66" s="61"/>
      <c r="CX66" s="61"/>
      <c r="CY66" s="61"/>
      <c r="CZ66" s="52">
        <v>1</v>
      </c>
      <c r="DA66" s="52">
        <v>1</v>
      </c>
      <c r="DB66" s="52">
        <v>126</v>
      </c>
      <c r="DC66" s="52">
        <v>745</v>
      </c>
      <c r="DD66" s="52">
        <v>85</v>
      </c>
      <c r="DE66" s="61">
        <v>1845</v>
      </c>
      <c r="DF66" s="61">
        <v>0</v>
      </c>
      <c r="DG66" s="39">
        <v>0</v>
      </c>
      <c r="DH66" s="52">
        <v>1</v>
      </c>
      <c r="DI66" s="52">
        <v>204</v>
      </c>
      <c r="DJ66" s="61"/>
      <c r="DK66" s="39">
        <v>68</v>
      </c>
      <c r="DL66" s="61">
        <v>1232.5</v>
      </c>
      <c r="DM66" s="39">
        <v>84</v>
      </c>
      <c r="DN66" s="61"/>
      <c r="DO66" s="61">
        <v>952</v>
      </c>
      <c r="DP66" s="61"/>
      <c r="DQ66" s="39">
        <v>500.5</v>
      </c>
      <c r="DR66" s="39">
        <v>739.28</v>
      </c>
      <c r="DS66" s="39">
        <v>93</v>
      </c>
      <c r="DT66" s="61">
        <v>7</v>
      </c>
      <c r="DU66" s="52">
        <v>7</v>
      </c>
      <c r="DV66" s="52">
        <v>7</v>
      </c>
      <c r="DW66" s="52">
        <v>1</v>
      </c>
      <c r="DX66" s="39" t="str">
        <f t="shared" si="0"/>
        <v>внутренние</v>
      </c>
      <c r="DY66" s="52"/>
      <c r="DZ66" s="61"/>
      <c r="EA66" s="61"/>
      <c r="EB66" s="61"/>
      <c r="EC66" s="61"/>
      <c r="ED66" s="61"/>
      <c r="EE66" s="52">
        <v>12</v>
      </c>
      <c r="EF66" s="52">
        <v>35.74</v>
      </c>
      <c r="EG66" s="52">
        <v>38</v>
      </c>
      <c r="EH66" s="52">
        <f t="shared" si="3"/>
        <v>182.4</v>
      </c>
      <c r="EI66" s="52">
        <v>5.04</v>
      </c>
      <c r="EJ66" s="52"/>
      <c r="EK66" s="52">
        <v>2.79</v>
      </c>
      <c r="EL66" s="52">
        <v>2.88</v>
      </c>
      <c r="EM66" s="52">
        <v>29.04</v>
      </c>
      <c r="EN66" s="52">
        <v>9.1</v>
      </c>
      <c r="EO66" s="52">
        <v>7.6</v>
      </c>
      <c r="EP66" s="52">
        <v>1.9</v>
      </c>
      <c r="EQ66" s="52">
        <v>168</v>
      </c>
      <c r="ER66" s="52">
        <f t="shared" si="1"/>
        <v>0.67</v>
      </c>
      <c r="ES66" s="187" t="s">
        <v>1138</v>
      </c>
      <c r="ET66" s="187" t="s">
        <v>1139</v>
      </c>
      <c r="EU66" s="52">
        <v>0</v>
      </c>
      <c r="EV66" s="52">
        <v>1</v>
      </c>
      <c r="EW66" s="52">
        <v>0</v>
      </c>
      <c r="EX66" s="52">
        <v>0</v>
      </c>
      <c r="EY66" s="52">
        <v>2</v>
      </c>
      <c r="EZ66" s="52"/>
      <c r="FA66" s="52"/>
      <c r="FB66" s="52"/>
      <c r="FC66" s="52"/>
      <c r="FD66" s="52"/>
      <c r="FE66" s="52"/>
      <c r="FF66" s="52"/>
      <c r="FG66" s="52"/>
      <c r="FH66" s="52">
        <v>1</v>
      </c>
      <c r="FI66" s="72">
        <v>2</v>
      </c>
    </row>
    <row r="67" spans="1:165" x14ac:dyDescent="0.25">
      <c r="A67" s="56">
        <v>9753</v>
      </c>
      <c r="B67" s="36" t="str">
        <f t="shared" si="2"/>
        <v>Каховка ул. д. 31 к. 1</v>
      </c>
      <c r="C67" s="57" t="s">
        <v>1046</v>
      </c>
      <c r="D67" s="58">
        <v>31</v>
      </c>
      <c r="E67" s="59">
        <v>1</v>
      </c>
      <c r="F67" s="39" t="s">
        <v>1012</v>
      </c>
      <c r="G67" s="60"/>
      <c r="H67" s="39"/>
      <c r="I67" s="62" t="s">
        <v>218</v>
      </c>
      <c r="J67" s="62"/>
      <c r="K67" s="62" t="s">
        <v>218</v>
      </c>
      <c r="L67" s="39" t="s">
        <v>1013</v>
      </c>
      <c r="M67" s="39" t="s">
        <v>1014</v>
      </c>
      <c r="N67" s="63">
        <v>1965</v>
      </c>
      <c r="O67" s="63">
        <v>1965</v>
      </c>
      <c r="P67" s="64" t="s">
        <v>1035</v>
      </c>
      <c r="Q67" s="61" t="s">
        <v>1016</v>
      </c>
      <c r="R67" s="63">
        <v>12</v>
      </c>
      <c r="S67" s="63">
        <v>12</v>
      </c>
      <c r="T67" s="65">
        <v>1</v>
      </c>
      <c r="U67" s="63">
        <v>2</v>
      </c>
      <c r="V67" s="63"/>
      <c r="W67" s="66">
        <v>84</v>
      </c>
      <c r="X67" s="67">
        <v>83</v>
      </c>
      <c r="Y67" s="61">
        <f t="shared" si="4"/>
        <v>1</v>
      </c>
      <c r="Z67" s="39">
        <v>0</v>
      </c>
      <c r="AA67" s="61">
        <v>24</v>
      </c>
      <c r="AB67" s="61">
        <v>25</v>
      </c>
      <c r="AC67" s="42">
        <v>2</v>
      </c>
      <c r="AD67" s="61">
        <v>24</v>
      </c>
      <c r="AE67" s="61"/>
      <c r="AF67" s="61">
        <v>1</v>
      </c>
      <c r="AG67" s="68">
        <v>1</v>
      </c>
      <c r="AH67" s="69">
        <v>3627.099999999999</v>
      </c>
      <c r="AI67" s="70">
        <v>3593.3999999999992</v>
      </c>
      <c r="AJ67" s="71">
        <v>33.700000000000003</v>
      </c>
      <c r="AK67" s="72">
        <v>1433.8</v>
      </c>
      <c r="AL67" s="61">
        <v>490</v>
      </c>
      <c r="AM67" s="73">
        <v>587</v>
      </c>
      <c r="AN67" s="73"/>
      <c r="AO67" s="61">
        <v>0</v>
      </c>
      <c r="AP67" s="64">
        <v>423.4</v>
      </c>
      <c r="AQ67" s="42">
        <v>151.88999999999999</v>
      </c>
      <c r="AR67" s="42">
        <v>330.11</v>
      </c>
      <c r="AS67" s="42">
        <v>7.1999999999999993</v>
      </c>
      <c r="AT67" s="72" t="s">
        <v>1036</v>
      </c>
      <c r="AU67" s="72" t="s">
        <v>1034</v>
      </c>
      <c r="AV67" s="67">
        <v>83</v>
      </c>
      <c r="AW67" s="61"/>
      <c r="AX67" s="61"/>
      <c r="AY67" s="61"/>
      <c r="AZ67" s="61" t="s">
        <v>1019</v>
      </c>
      <c r="BA67" s="61" t="s">
        <v>218</v>
      </c>
      <c r="BB67" s="61" t="s">
        <v>218</v>
      </c>
      <c r="BC67" s="61" t="s">
        <v>218</v>
      </c>
      <c r="BD67" s="61" t="s">
        <v>218</v>
      </c>
      <c r="BE67" s="61" t="s">
        <v>218</v>
      </c>
      <c r="BF67" s="61" t="s">
        <v>218</v>
      </c>
      <c r="BG67" s="61" t="s">
        <v>218</v>
      </c>
      <c r="BH67" s="61" t="s">
        <v>218</v>
      </c>
      <c r="BI67" s="61" t="s">
        <v>218</v>
      </c>
      <c r="BJ67" s="61" t="s">
        <v>218</v>
      </c>
      <c r="BK67" s="61" t="s">
        <v>218</v>
      </c>
      <c r="BL67" s="61" t="s">
        <v>218</v>
      </c>
      <c r="BM67" s="61" t="s">
        <v>218</v>
      </c>
      <c r="BN67" s="61" t="s">
        <v>218</v>
      </c>
      <c r="BO67" s="61" t="s">
        <v>218</v>
      </c>
      <c r="BP67" s="61" t="s">
        <v>218</v>
      </c>
      <c r="BQ67" s="61" t="s">
        <v>1020</v>
      </c>
      <c r="BR67" s="61"/>
      <c r="BS67" s="59" t="s">
        <v>1021</v>
      </c>
      <c r="BT67" s="52">
        <v>5447</v>
      </c>
      <c r="BU67" s="61">
        <v>2</v>
      </c>
      <c r="BV67" s="61" t="s">
        <v>1017</v>
      </c>
      <c r="BW67" s="52">
        <v>1740</v>
      </c>
      <c r="BX67" s="52">
        <v>838</v>
      </c>
      <c r="BY67" s="52">
        <v>1667.4</v>
      </c>
      <c r="BZ67" s="52">
        <v>419</v>
      </c>
      <c r="CA67" s="61" t="s">
        <v>1040</v>
      </c>
      <c r="CB67" s="52">
        <v>2969</v>
      </c>
      <c r="CC67" s="53">
        <v>2519.1</v>
      </c>
      <c r="CD67" s="39">
        <v>1</v>
      </c>
      <c r="CE67" s="61">
        <v>465</v>
      </c>
      <c r="CF67" s="61" t="s">
        <v>1023</v>
      </c>
      <c r="CG67" s="39">
        <v>0</v>
      </c>
      <c r="CH67" s="39">
        <v>0</v>
      </c>
      <c r="CI67" s="72">
        <v>423.4</v>
      </c>
      <c r="CJ67" s="74" t="s">
        <v>1032</v>
      </c>
      <c r="CK67" s="61">
        <v>1</v>
      </c>
      <c r="CL67" s="61">
        <v>31.56</v>
      </c>
      <c r="CM67" s="75">
        <v>6</v>
      </c>
      <c r="CN67" s="39"/>
      <c r="CO67" s="39"/>
      <c r="CP67" s="61"/>
      <c r="CQ67" s="61"/>
      <c r="CR67" s="39">
        <v>3.4</v>
      </c>
      <c r="CS67" s="61"/>
      <c r="CT67" s="61"/>
      <c r="CU67" s="61"/>
      <c r="CV67" s="61"/>
      <c r="CW67" s="61"/>
      <c r="CX67" s="61"/>
      <c r="CY67" s="61"/>
      <c r="CZ67" s="52">
        <v>1</v>
      </c>
      <c r="DA67" s="52">
        <v>1</v>
      </c>
      <c r="DB67" s="52">
        <v>126</v>
      </c>
      <c r="DC67" s="52">
        <v>745</v>
      </c>
      <c r="DD67" s="52">
        <v>85</v>
      </c>
      <c r="DE67" s="61">
        <v>1845</v>
      </c>
      <c r="DF67" s="39">
        <v>0</v>
      </c>
      <c r="DG67" s="39">
        <v>0</v>
      </c>
      <c r="DH67" s="52">
        <v>1</v>
      </c>
      <c r="DI67" s="52">
        <v>204</v>
      </c>
      <c r="DJ67" s="61"/>
      <c r="DK67" s="39">
        <v>68</v>
      </c>
      <c r="DL67" s="61">
        <v>1232.5</v>
      </c>
      <c r="DM67" s="39">
        <v>83</v>
      </c>
      <c r="DN67" s="61"/>
      <c r="DO67" s="61">
        <v>952</v>
      </c>
      <c r="DP67" s="61"/>
      <c r="DQ67" s="39">
        <v>500.5</v>
      </c>
      <c r="DR67" s="39">
        <v>739.28</v>
      </c>
      <c r="DS67" s="39">
        <v>93</v>
      </c>
      <c r="DT67" s="61">
        <v>7</v>
      </c>
      <c r="DU67" s="52">
        <v>7</v>
      </c>
      <c r="DV67" s="52">
        <v>7</v>
      </c>
      <c r="DW67" s="52">
        <v>1</v>
      </c>
      <c r="DX67" s="39" t="str">
        <f t="shared" si="0"/>
        <v>внутренние</v>
      </c>
      <c r="DY67" s="52"/>
      <c r="DZ67" s="61"/>
      <c r="EA67" s="61"/>
      <c r="EB67" s="61"/>
      <c r="EC67" s="61"/>
      <c r="ED67" s="61"/>
      <c r="EE67" s="52">
        <v>12</v>
      </c>
      <c r="EF67" s="52">
        <v>35.74</v>
      </c>
      <c r="EG67" s="52">
        <v>38</v>
      </c>
      <c r="EH67" s="52">
        <f t="shared" si="3"/>
        <v>182.4</v>
      </c>
      <c r="EI67" s="52">
        <v>5.04</v>
      </c>
      <c r="EJ67" s="52"/>
      <c r="EK67" s="52">
        <v>2.79</v>
      </c>
      <c r="EL67" s="52">
        <v>2.88</v>
      </c>
      <c r="EM67" s="52">
        <v>29.04</v>
      </c>
      <c r="EN67" s="52">
        <v>9.1</v>
      </c>
      <c r="EO67" s="52">
        <v>7.6</v>
      </c>
      <c r="EP67" s="52">
        <v>0</v>
      </c>
      <c r="EQ67" s="52">
        <v>171</v>
      </c>
      <c r="ER67" s="52">
        <f t="shared" si="1"/>
        <v>0.68</v>
      </c>
      <c r="ES67" s="187" t="s">
        <v>1138</v>
      </c>
      <c r="ET67" s="187" t="s">
        <v>1139</v>
      </c>
      <c r="EU67" s="52">
        <v>0</v>
      </c>
      <c r="EV67" s="52">
        <v>1</v>
      </c>
      <c r="EW67" s="52">
        <v>0</v>
      </c>
      <c r="EX67" s="52">
        <v>0</v>
      </c>
      <c r="EY67" s="52">
        <v>2</v>
      </c>
      <c r="EZ67" s="52"/>
      <c r="FA67" s="52"/>
      <c r="FB67" s="52"/>
      <c r="FC67" s="52"/>
      <c r="FD67" s="52"/>
      <c r="FE67" s="52"/>
      <c r="FF67" s="52"/>
      <c r="FG67" s="52"/>
      <c r="FH67" s="52">
        <v>1</v>
      </c>
      <c r="FI67" s="72">
        <v>2</v>
      </c>
    </row>
    <row r="68" spans="1:165" x14ac:dyDescent="0.25">
      <c r="A68" s="56">
        <v>9754</v>
      </c>
      <c r="B68" s="36" t="str">
        <f t="shared" si="2"/>
        <v>Каховка ул. д. 33 к. 1</v>
      </c>
      <c r="C68" s="57" t="s">
        <v>1046</v>
      </c>
      <c r="D68" s="58">
        <v>33</v>
      </c>
      <c r="E68" s="59">
        <v>1</v>
      </c>
      <c r="F68" s="39" t="s">
        <v>1012</v>
      </c>
      <c r="G68" s="60"/>
      <c r="H68" s="61"/>
      <c r="I68" s="62" t="s">
        <v>218</v>
      </c>
      <c r="J68" s="62"/>
      <c r="K68" s="62" t="s">
        <v>218</v>
      </c>
      <c r="L68" s="39" t="s">
        <v>1013</v>
      </c>
      <c r="M68" s="39" t="s">
        <v>1014</v>
      </c>
      <c r="N68" s="63">
        <v>1983</v>
      </c>
      <c r="O68" s="63">
        <v>1983</v>
      </c>
      <c r="P68" s="64" t="s">
        <v>1044</v>
      </c>
      <c r="Q68" s="61" t="s">
        <v>1016</v>
      </c>
      <c r="R68" s="63">
        <v>16</v>
      </c>
      <c r="S68" s="63">
        <v>16</v>
      </c>
      <c r="T68" s="65">
        <v>2</v>
      </c>
      <c r="U68" s="63">
        <v>2</v>
      </c>
      <c r="V68" s="63">
        <v>2</v>
      </c>
      <c r="W68" s="66">
        <v>124</v>
      </c>
      <c r="X68" s="67">
        <v>120</v>
      </c>
      <c r="Y68" s="61">
        <f t="shared" si="4"/>
        <v>4</v>
      </c>
      <c r="Z68" s="39">
        <v>1</v>
      </c>
      <c r="AA68" s="61">
        <v>34</v>
      </c>
      <c r="AB68" s="61">
        <v>34</v>
      </c>
      <c r="AC68" s="42">
        <v>8</v>
      </c>
      <c r="AD68" s="61">
        <v>34</v>
      </c>
      <c r="AE68" s="61"/>
      <c r="AF68" s="61">
        <v>1</v>
      </c>
      <c r="AG68" s="68">
        <v>1</v>
      </c>
      <c r="AH68" s="69">
        <v>7046.2999999999993</v>
      </c>
      <c r="AI68" s="70">
        <v>6582.4</v>
      </c>
      <c r="AJ68" s="71">
        <v>463.9</v>
      </c>
      <c r="AK68" s="72">
        <v>2482.1999999999998</v>
      </c>
      <c r="AL68" s="61">
        <v>408</v>
      </c>
      <c r="AM68" s="73">
        <v>466</v>
      </c>
      <c r="AN68" s="73">
        <v>783</v>
      </c>
      <c r="AO68" s="61">
        <v>0</v>
      </c>
      <c r="AP68" s="64">
        <v>616.6</v>
      </c>
      <c r="AQ68" s="42">
        <v>135.91000000000003</v>
      </c>
      <c r="AR68" s="42">
        <v>1113.0899999999999</v>
      </c>
      <c r="AS68" s="42">
        <v>38.4</v>
      </c>
      <c r="AT68" s="72" t="s">
        <v>1017</v>
      </c>
      <c r="AU68" s="72" t="s">
        <v>1034</v>
      </c>
      <c r="AV68" s="67">
        <v>120</v>
      </c>
      <c r="AW68" s="61"/>
      <c r="AX68" s="61"/>
      <c r="AY68" s="61"/>
      <c r="AZ68" s="61" t="s">
        <v>1019</v>
      </c>
      <c r="BA68" s="61" t="s">
        <v>218</v>
      </c>
      <c r="BB68" s="61" t="s">
        <v>218</v>
      </c>
      <c r="BC68" s="61" t="s">
        <v>218</v>
      </c>
      <c r="BD68" s="61" t="s">
        <v>218</v>
      </c>
      <c r="BE68" s="61" t="s">
        <v>218</v>
      </c>
      <c r="BF68" s="61" t="s">
        <v>218</v>
      </c>
      <c r="BG68" s="61" t="s">
        <v>218</v>
      </c>
      <c r="BH68" s="61" t="s">
        <v>218</v>
      </c>
      <c r="BI68" s="61" t="s">
        <v>218</v>
      </c>
      <c r="BJ68" s="61" t="s">
        <v>218</v>
      </c>
      <c r="BK68" s="61" t="s">
        <v>218</v>
      </c>
      <c r="BL68" s="61" t="s">
        <v>218</v>
      </c>
      <c r="BM68" s="61" t="s">
        <v>218</v>
      </c>
      <c r="BN68" s="61" t="s">
        <v>218</v>
      </c>
      <c r="BO68" s="61" t="s">
        <v>218</v>
      </c>
      <c r="BP68" s="61" t="s">
        <v>218</v>
      </c>
      <c r="BQ68" s="61" t="s">
        <v>1043</v>
      </c>
      <c r="BR68" s="61"/>
      <c r="BS68" s="59" t="s">
        <v>1021</v>
      </c>
      <c r="BT68" s="52">
        <v>30600</v>
      </c>
      <c r="BU68" s="61">
        <v>3</v>
      </c>
      <c r="BV68" s="59" t="s">
        <v>1017</v>
      </c>
      <c r="BW68" s="39">
        <v>3447</v>
      </c>
      <c r="BX68" s="39">
        <v>0</v>
      </c>
      <c r="BY68" s="39">
        <v>3447</v>
      </c>
      <c r="BZ68" s="39">
        <v>1122</v>
      </c>
      <c r="CA68" s="61" t="s">
        <v>1040</v>
      </c>
      <c r="CB68" s="52">
        <v>5990</v>
      </c>
      <c r="CC68" s="78">
        <v>2785</v>
      </c>
      <c r="CD68" s="61">
        <v>1</v>
      </c>
      <c r="CE68" s="61">
        <v>679</v>
      </c>
      <c r="CF68" s="61" t="s">
        <v>1023</v>
      </c>
      <c r="CG68" s="39">
        <v>124</v>
      </c>
      <c r="CH68" s="39">
        <v>86</v>
      </c>
      <c r="CI68" s="72">
        <v>616.6</v>
      </c>
      <c r="CJ68" s="74" t="s">
        <v>1032</v>
      </c>
      <c r="CK68" s="61">
        <v>2</v>
      </c>
      <c r="CL68" s="61">
        <v>84.16</v>
      </c>
      <c r="CM68" s="75">
        <v>32</v>
      </c>
      <c r="CN68" s="39"/>
      <c r="CO68" s="39"/>
      <c r="CP68" s="61"/>
      <c r="CQ68" s="61"/>
      <c r="CR68" s="39">
        <v>6.4</v>
      </c>
      <c r="CS68" s="61"/>
      <c r="CT68" s="61"/>
      <c r="CU68" s="61"/>
      <c r="CV68" s="61"/>
      <c r="CW68" s="61"/>
      <c r="CX68" s="61"/>
      <c r="CY68" s="61"/>
      <c r="CZ68" s="39">
        <v>1</v>
      </c>
      <c r="DA68" s="39">
        <v>2</v>
      </c>
      <c r="DB68" s="39">
        <v>102</v>
      </c>
      <c r="DC68" s="39">
        <v>2037</v>
      </c>
      <c r="DD68" s="39">
        <v>224</v>
      </c>
      <c r="DE68" s="61">
        <v>2105</v>
      </c>
      <c r="DF68" s="61">
        <v>0</v>
      </c>
      <c r="DG68" s="39">
        <v>0</v>
      </c>
      <c r="DH68" s="39">
        <v>2</v>
      </c>
      <c r="DI68" s="39">
        <v>0</v>
      </c>
      <c r="DJ68" s="61"/>
      <c r="DK68" s="39">
        <v>60</v>
      </c>
      <c r="DL68" s="61">
        <v>1658</v>
      </c>
      <c r="DM68" s="39">
        <v>120</v>
      </c>
      <c r="DN68" s="61"/>
      <c r="DO68" s="61">
        <v>1366</v>
      </c>
      <c r="DP68" s="61"/>
      <c r="DQ68" s="39">
        <v>150</v>
      </c>
      <c r="DR68" s="39">
        <v>0</v>
      </c>
      <c r="DS68" s="39">
        <v>0</v>
      </c>
      <c r="DT68" s="61">
        <v>8</v>
      </c>
      <c r="DU68" s="39">
        <v>12</v>
      </c>
      <c r="DV68" s="39">
        <v>12</v>
      </c>
      <c r="DW68" s="39">
        <v>2</v>
      </c>
      <c r="DX68" s="39" t="str">
        <f t="shared" si="0"/>
        <v>внутренние</v>
      </c>
      <c r="DY68" s="39"/>
      <c r="DZ68" s="61"/>
      <c r="EA68" s="61"/>
      <c r="EB68" s="61"/>
      <c r="EC68" s="61"/>
      <c r="ED68" s="61"/>
      <c r="EE68" s="39">
        <v>68</v>
      </c>
      <c r="EF68" s="52">
        <v>46.4</v>
      </c>
      <c r="EG68" s="39">
        <v>84</v>
      </c>
      <c r="EH68" s="52">
        <f t="shared" si="3"/>
        <v>403.2</v>
      </c>
      <c r="EI68" s="52">
        <v>13.44</v>
      </c>
      <c r="EJ68" s="52"/>
      <c r="EK68" s="52">
        <v>5.58</v>
      </c>
      <c r="EL68" s="52">
        <v>7.68</v>
      </c>
      <c r="EM68" s="52">
        <v>28.16</v>
      </c>
      <c r="EN68" s="52">
        <v>13</v>
      </c>
      <c r="EO68" s="52">
        <v>21.6</v>
      </c>
      <c r="EP68" s="52">
        <v>14.2</v>
      </c>
      <c r="EQ68" s="52">
        <v>281</v>
      </c>
      <c r="ER68" s="52">
        <f t="shared" si="1"/>
        <v>1.1100000000000001</v>
      </c>
      <c r="ES68" s="187" t="s">
        <v>1138</v>
      </c>
      <c r="ET68" s="187" t="s">
        <v>1139</v>
      </c>
      <c r="EU68" s="52">
        <v>0</v>
      </c>
      <c r="EV68" s="52">
        <v>1</v>
      </c>
      <c r="EW68" s="52">
        <v>0</v>
      </c>
      <c r="EX68" s="52">
        <v>0</v>
      </c>
      <c r="EY68" s="52">
        <v>3</v>
      </c>
      <c r="EZ68" s="52"/>
      <c r="FA68" s="52"/>
      <c r="FB68" s="52"/>
      <c r="FC68" s="52"/>
      <c r="FD68" s="52"/>
      <c r="FE68" s="52"/>
      <c r="FF68" s="52"/>
      <c r="FG68" s="52"/>
      <c r="FH68" s="39">
        <v>0</v>
      </c>
      <c r="FI68" s="72">
        <v>3</v>
      </c>
    </row>
    <row r="69" spans="1:165" x14ac:dyDescent="0.25">
      <c r="A69" s="56">
        <v>9755</v>
      </c>
      <c r="B69" s="36" t="str">
        <f t="shared" si="2"/>
        <v>Каховка ул. д. 35 к. 1</v>
      </c>
      <c r="C69" s="57" t="s">
        <v>1046</v>
      </c>
      <c r="D69" s="58">
        <v>35</v>
      </c>
      <c r="E69" s="59">
        <v>1</v>
      </c>
      <c r="F69" s="39" t="s">
        <v>1012</v>
      </c>
      <c r="G69" s="60"/>
      <c r="H69" s="39"/>
      <c r="I69" s="62" t="s">
        <v>218</v>
      </c>
      <c r="J69" s="62"/>
      <c r="K69" s="62" t="s">
        <v>218</v>
      </c>
      <c r="L69" s="39" t="s">
        <v>1013</v>
      </c>
      <c r="M69" s="39" t="s">
        <v>1014</v>
      </c>
      <c r="N69" s="63">
        <v>1965</v>
      </c>
      <c r="O69" s="63">
        <v>1965</v>
      </c>
      <c r="P69" s="64" t="s">
        <v>1035</v>
      </c>
      <c r="Q69" s="61" t="s">
        <v>1016</v>
      </c>
      <c r="R69" s="63">
        <v>12</v>
      </c>
      <c r="S69" s="63">
        <v>12</v>
      </c>
      <c r="T69" s="65">
        <v>1</v>
      </c>
      <c r="U69" s="63">
        <v>2</v>
      </c>
      <c r="V69" s="63"/>
      <c r="W69" s="66">
        <v>84</v>
      </c>
      <c r="X69" s="67">
        <v>84</v>
      </c>
      <c r="Y69" s="61">
        <f t="shared" si="4"/>
        <v>0</v>
      </c>
      <c r="Z69" s="39">
        <v>0</v>
      </c>
      <c r="AA69" s="61">
        <v>24</v>
      </c>
      <c r="AB69" s="61">
        <v>25</v>
      </c>
      <c r="AC69" s="42">
        <v>2</v>
      </c>
      <c r="AD69" s="61">
        <v>24</v>
      </c>
      <c r="AE69" s="61"/>
      <c r="AF69" s="61">
        <v>1</v>
      </c>
      <c r="AG69" s="68">
        <v>1</v>
      </c>
      <c r="AH69" s="69">
        <v>3621.7</v>
      </c>
      <c r="AI69" s="70">
        <v>3621.7</v>
      </c>
      <c r="AJ69" s="71">
        <v>0</v>
      </c>
      <c r="AK69" s="72">
        <v>1314.4</v>
      </c>
      <c r="AL69" s="61">
        <v>490</v>
      </c>
      <c r="AM69" s="73">
        <v>472</v>
      </c>
      <c r="AN69" s="73"/>
      <c r="AO69" s="61">
        <v>0</v>
      </c>
      <c r="AP69" s="64">
        <v>421.2</v>
      </c>
      <c r="AQ69" s="42">
        <v>77.5</v>
      </c>
      <c r="AR69" s="42">
        <v>254.5</v>
      </c>
      <c r="AS69" s="42">
        <v>7.1999999999999993</v>
      </c>
      <c r="AT69" s="72" t="s">
        <v>1036</v>
      </c>
      <c r="AU69" s="72" t="s">
        <v>1034</v>
      </c>
      <c r="AV69" s="67">
        <v>84</v>
      </c>
      <c r="AW69" s="61"/>
      <c r="AX69" s="61"/>
      <c r="AY69" s="61"/>
      <c r="AZ69" s="61" t="s">
        <v>1019</v>
      </c>
      <c r="BA69" s="61" t="s">
        <v>218</v>
      </c>
      <c r="BB69" s="61" t="s">
        <v>218</v>
      </c>
      <c r="BC69" s="61" t="s">
        <v>218</v>
      </c>
      <c r="BD69" s="61" t="s">
        <v>218</v>
      </c>
      <c r="BE69" s="61" t="s">
        <v>218</v>
      </c>
      <c r="BF69" s="61" t="s">
        <v>218</v>
      </c>
      <c r="BG69" s="61" t="s">
        <v>218</v>
      </c>
      <c r="BH69" s="61" t="s">
        <v>218</v>
      </c>
      <c r="BI69" s="61" t="s">
        <v>218</v>
      </c>
      <c r="BJ69" s="61" t="s">
        <v>218</v>
      </c>
      <c r="BK69" s="61" t="s">
        <v>218</v>
      </c>
      <c r="BL69" s="61" t="s">
        <v>218</v>
      </c>
      <c r="BM69" s="61" t="s">
        <v>218</v>
      </c>
      <c r="BN69" s="61" t="s">
        <v>218</v>
      </c>
      <c r="BO69" s="61" t="s">
        <v>218</v>
      </c>
      <c r="BP69" s="61" t="s">
        <v>218</v>
      </c>
      <c r="BQ69" s="61" t="s">
        <v>1020</v>
      </c>
      <c r="BR69" s="61"/>
      <c r="BS69" s="59" t="s">
        <v>1021</v>
      </c>
      <c r="BT69" s="52">
        <v>5447</v>
      </c>
      <c r="BU69" s="61">
        <v>2</v>
      </c>
      <c r="BV69" s="61" t="s">
        <v>1017</v>
      </c>
      <c r="BW69" s="52">
        <v>1740</v>
      </c>
      <c r="BX69" s="52">
        <v>838</v>
      </c>
      <c r="BY69" s="52">
        <v>1667.4</v>
      </c>
      <c r="BZ69" s="52">
        <v>419</v>
      </c>
      <c r="CA69" s="61" t="s">
        <v>1040</v>
      </c>
      <c r="CB69" s="52">
        <v>2969</v>
      </c>
      <c r="CC69" s="53">
        <v>2519.1</v>
      </c>
      <c r="CD69" s="39">
        <v>1</v>
      </c>
      <c r="CE69" s="61">
        <v>463</v>
      </c>
      <c r="CF69" s="61" t="s">
        <v>1023</v>
      </c>
      <c r="CG69" s="39">
        <v>0</v>
      </c>
      <c r="CH69" s="39">
        <v>0</v>
      </c>
      <c r="CI69" s="72">
        <v>421.2</v>
      </c>
      <c r="CJ69" s="74" t="s">
        <v>1032</v>
      </c>
      <c r="CK69" s="61">
        <v>1</v>
      </c>
      <c r="CL69" s="61">
        <v>31.56</v>
      </c>
      <c r="CM69" s="75">
        <v>6</v>
      </c>
      <c r="CN69" s="39"/>
      <c r="CO69" s="39"/>
      <c r="CP69" s="61"/>
      <c r="CQ69" s="61"/>
      <c r="CR69" s="39">
        <v>2</v>
      </c>
      <c r="CS69" s="61"/>
      <c r="CT69" s="61"/>
      <c r="CU69" s="61"/>
      <c r="CV69" s="61"/>
      <c r="CW69" s="61"/>
      <c r="CX69" s="61"/>
      <c r="CY69" s="61"/>
      <c r="CZ69" s="52">
        <v>1</v>
      </c>
      <c r="DA69" s="52">
        <v>1</v>
      </c>
      <c r="DB69" s="52">
        <v>126</v>
      </c>
      <c r="DC69" s="52">
        <v>745</v>
      </c>
      <c r="DD69" s="52">
        <v>85</v>
      </c>
      <c r="DE69" s="61">
        <v>1845</v>
      </c>
      <c r="DF69" s="39">
        <v>0</v>
      </c>
      <c r="DG69" s="39">
        <v>0</v>
      </c>
      <c r="DH69" s="52">
        <v>1</v>
      </c>
      <c r="DI69" s="52">
        <v>204</v>
      </c>
      <c r="DJ69" s="61"/>
      <c r="DK69" s="39">
        <v>68</v>
      </c>
      <c r="DL69" s="61">
        <v>1232.5</v>
      </c>
      <c r="DM69" s="39">
        <v>84</v>
      </c>
      <c r="DN69" s="61"/>
      <c r="DO69" s="61">
        <v>952</v>
      </c>
      <c r="DP69" s="61"/>
      <c r="DQ69" s="39">
        <v>500.5</v>
      </c>
      <c r="DR69" s="39">
        <v>739.28</v>
      </c>
      <c r="DS69" s="39">
        <v>93</v>
      </c>
      <c r="DT69" s="61">
        <v>7</v>
      </c>
      <c r="DU69" s="52">
        <v>7</v>
      </c>
      <c r="DV69" s="52">
        <v>7</v>
      </c>
      <c r="DW69" s="52">
        <v>1</v>
      </c>
      <c r="DX69" s="39" t="str">
        <f t="shared" ref="DX69:DX132" si="5">IF(R69&gt;5,"внутренние","наружные")</f>
        <v>внутренние</v>
      </c>
      <c r="DY69" s="52"/>
      <c r="DZ69" s="61"/>
      <c r="EA69" s="61"/>
      <c r="EB69" s="61"/>
      <c r="EC69" s="61"/>
      <c r="ED69" s="61"/>
      <c r="EE69" s="52">
        <v>12</v>
      </c>
      <c r="EF69" s="52">
        <v>35.74</v>
      </c>
      <c r="EG69" s="52">
        <v>38</v>
      </c>
      <c r="EH69" s="52">
        <f t="shared" si="3"/>
        <v>182.4</v>
      </c>
      <c r="EI69" s="52">
        <v>5.04</v>
      </c>
      <c r="EJ69" s="52"/>
      <c r="EK69" s="52">
        <v>2.79</v>
      </c>
      <c r="EL69" s="52">
        <v>2.88</v>
      </c>
      <c r="EM69" s="52">
        <v>29.04</v>
      </c>
      <c r="EN69" s="52">
        <v>9.1</v>
      </c>
      <c r="EO69" s="52">
        <v>7.6</v>
      </c>
      <c r="EP69" s="52">
        <v>0.9</v>
      </c>
      <c r="EQ69" s="52">
        <v>151</v>
      </c>
      <c r="ER69" s="52">
        <f t="shared" ref="ER69:ER132" si="6">IF(CK69=0,0,ROUND(EQ69*1.45/366,2))</f>
        <v>0.6</v>
      </c>
      <c r="ES69" s="187" t="s">
        <v>1138</v>
      </c>
      <c r="ET69" s="187" t="s">
        <v>1139</v>
      </c>
      <c r="EU69" s="52">
        <v>0</v>
      </c>
      <c r="EV69" s="52">
        <v>1</v>
      </c>
      <c r="EW69" s="52">
        <v>0</v>
      </c>
      <c r="EX69" s="52">
        <v>0</v>
      </c>
      <c r="EY69" s="52">
        <v>2</v>
      </c>
      <c r="EZ69" s="52"/>
      <c r="FA69" s="52"/>
      <c r="FB69" s="52"/>
      <c r="FC69" s="52"/>
      <c r="FD69" s="52"/>
      <c r="FE69" s="52"/>
      <c r="FF69" s="52"/>
      <c r="FG69" s="52"/>
      <c r="FH69" s="52">
        <v>1</v>
      </c>
      <c r="FI69" s="72">
        <v>2</v>
      </c>
    </row>
    <row r="70" spans="1:165" x14ac:dyDescent="0.25">
      <c r="A70" s="56">
        <v>9756</v>
      </c>
      <c r="B70" s="36" t="str">
        <f t="shared" ref="B70:B133" si="7">CONCATENATE(C70," д. ",D70,IF(E70&gt;=1," к. ",""),E70)</f>
        <v>Каховка ул. д. 35 к. 2</v>
      </c>
      <c r="C70" s="57" t="s">
        <v>1046</v>
      </c>
      <c r="D70" s="58">
        <v>35</v>
      </c>
      <c r="E70" s="59">
        <v>2</v>
      </c>
      <c r="F70" s="39" t="s">
        <v>1012</v>
      </c>
      <c r="G70" s="60"/>
      <c r="H70" s="61"/>
      <c r="I70" s="62" t="s">
        <v>218</v>
      </c>
      <c r="J70" s="62"/>
      <c r="K70" s="62" t="s">
        <v>218</v>
      </c>
      <c r="L70" s="39" t="s">
        <v>1013</v>
      </c>
      <c r="M70" s="39" t="s">
        <v>1014</v>
      </c>
      <c r="N70" s="63">
        <v>1965</v>
      </c>
      <c r="O70" s="63">
        <v>1965</v>
      </c>
      <c r="P70" s="64" t="s">
        <v>1035</v>
      </c>
      <c r="Q70" s="61" t="s">
        <v>1016</v>
      </c>
      <c r="R70" s="63">
        <v>12</v>
      </c>
      <c r="S70" s="63">
        <v>12</v>
      </c>
      <c r="T70" s="65">
        <v>1</v>
      </c>
      <c r="U70" s="63">
        <v>2</v>
      </c>
      <c r="V70" s="63"/>
      <c r="W70" s="66">
        <v>91</v>
      </c>
      <c r="X70" s="67">
        <v>84</v>
      </c>
      <c r="Y70" s="61">
        <f t="shared" si="4"/>
        <v>7</v>
      </c>
      <c r="Z70" s="39">
        <v>0</v>
      </c>
      <c r="AA70" s="61">
        <v>24</v>
      </c>
      <c r="AB70" s="61">
        <v>25</v>
      </c>
      <c r="AC70" s="42">
        <v>2</v>
      </c>
      <c r="AD70" s="61">
        <v>24</v>
      </c>
      <c r="AE70" s="61"/>
      <c r="AF70" s="61">
        <v>1</v>
      </c>
      <c r="AG70" s="68">
        <v>1</v>
      </c>
      <c r="AH70" s="69">
        <v>3640.7000000000007</v>
      </c>
      <c r="AI70" s="70">
        <v>3640.7000000000007</v>
      </c>
      <c r="AJ70" s="71">
        <v>0</v>
      </c>
      <c r="AK70" s="72">
        <v>1306.5999999999999</v>
      </c>
      <c r="AL70" s="61">
        <v>490</v>
      </c>
      <c r="AM70" s="73">
        <v>180</v>
      </c>
      <c r="AN70" s="73">
        <v>285</v>
      </c>
      <c r="AO70" s="61">
        <v>0</v>
      </c>
      <c r="AP70" s="64">
        <v>420.8</v>
      </c>
      <c r="AQ70" s="42">
        <v>74.53</v>
      </c>
      <c r="AR70" s="42">
        <v>210.47</v>
      </c>
      <c r="AS70" s="42">
        <v>7.1999999999999993</v>
      </c>
      <c r="AT70" s="72" t="s">
        <v>1036</v>
      </c>
      <c r="AU70" s="72" t="s">
        <v>1034</v>
      </c>
      <c r="AV70" s="67">
        <v>84</v>
      </c>
      <c r="AW70" s="61"/>
      <c r="AX70" s="61"/>
      <c r="AY70" s="61"/>
      <c r="AZ70" s="61" t="s">
        <v>1019</v>
      </c>
      <c r="BA70" s="61" t="s">
        <v>218</v>
      </c>
      <c r="BB70" s="61" t="s">
        <v>218</v>
      </c>
      <c r="BC70" s="61" t="s">
        <v>218</v>
      </c>
      <c r="BD70" s="61" t="s">
        <v>218</v>
      </c>
      <c r="BE70" s="61" t="s">
        <v>218</v>
      </c>
      <c r="BF70" s="61" t="s">
        <v>218</v>
      </c>
      <c r="BG70" s="61" t="s">
        <v>218</v>
      </c>
      <c r="BH70" s="61" t="s">
        <v>218</v>
      </c>
      <c r="BI70" s="61" t="s">
        <v>218</v>
      </c>
      <c r="BJ70" s="61" t="s">
        <v>218</v>
      </c>
      <c r="BK70" s="61" t="s">
        <v>218</v>
      </c>
      <c r="BL70" s="61" t="s">
        <v>218</v>
      </c>
      <c r="BM70" s="61" t="s">
        <v>218</v>
      </c>
      <c r="BN70" s="61" t="s">
        <v>218</v>
      </c>
      <c r="BO70" s="61" t="s">
        <v>218</v>
      </c>
      <c r="BP70" s="61" t="s">
        <v>218</v>
      </c>
      <c r="BQ70" s="61" t="s">
        <v>1020</v>
      </c>
      <c r="BR70" s="61"/>
      <c r="BS70" s="59" t="s">
        <v>1021</v>
      </c>
      <c r="BT70" s="52">
        <v>5447</v>
      </c>
      <c r="BU70" s="61">
        <v>2</v>
      </c>
      <c r="BV70" s="61" t="s">
        <v>1017</v>
      </c>
      <c r="BW70" s="52">
        <v>1740</v>
      </c>
      <c r="BX70" s="52">
        <v>838</v>
      </c>
      <c r="BY70" s="52">
        <v>1667.4</v>
      </c>
      <c r="BZ70" s="52">
        <v>419</v>
      </c>
      <c r="CA70" s="61" t="s">
        <v>1040</v>
      </c>
      <c r="CB70" s="52">
        <v>2969</v>
      </c>
      <c r="CC70" s="53">
        <v>2519.1</v>
      </c>
      <c r="CD70" s="61">
        <v>1</v>
      </c>
      <c r="CE70" s="61">
        <v>463</v>
      </c>
      <c r="CF70" s="61" t="s">
        <v>1023</v>
      </c>
      <c r="CG70" s="39">
        <v>0</v>
      </c>
      <c r="CH70" s="39">
        <v>0</v>
      </c>
      <c r="CI70" s="72">
        <v>420.8</v>
      </c>
      <c r="CJ70" s="74" t="s">
        <v>1032</v>
      </c>
      <c r="CK70" s="61">
        <v>1</v>
      </c>
      <c r="CL70" s="61">
        <v>31.56</v>
      </c>
      <c r="CM70" s="75">
        <v>6</v>
      </c>
      <c r="CN70" s="39"/>
      <c r="CO70" s="39"/>
      <c r="CP70" s="61"/>
      <c r="CQ70" s="61"/>
      <c r="CR70" s="39">
        <v>2</v>
      </c>
      <c r="CS70" s="61"/>
      <c r="CT70" s="61"/>
      <c r="CU70" s="61"/>
      <c r="CV70" s="61"/>
      <c r="CW70" s="61"/>
      <c r="CX70" s="61"/>
      <c r="CY70" s="61"/>
      <c r="CZ70" s="52">
        <v>1</v>
      </c>
      <c r="DA70" s="52">
        <v>1</v>
      </c>
      <c r="DB70" s="52">
        <v>126</v>
      </c>
      <c r="DC70" s="52">
        <v>745</v>
      </c>
      <c r="DD70" s="52">
        <v>85</v>
      </c>
      <c r="DE70" s="61">
        <v>1845</v>
      </c>
      <c r="DF70" s="61">
        <v>0</v>
      </c>
      <c r="DG70" s="39">
        <v>0</v>
      </c>
      <c r="DH70" s="52">
        <v>1</v>
      </c>
      <c r="DI70" s="52">
        <v>204</v>
      </c>
      <c r="DJ70" s="61"/>
      <c r="DK70" s="39">
        <v>68</v>
      </c>
      <c r="DL70" s="61">
        <v>1232.5</v>
      </c>
      <c r="DM70" s="39">
        <v>84</v>
      </c>
      <c r="DN70" s="61"/>
      <c r="DO70" s="61">
        <v>952</v>
      </c>
      <c r="DP70" s="61"/>
      <c r="DQ70" s="39">
        <v>500.5</v>
      </c>
      <c r="DR70" s="39">
        <v>739.28</v>
      </c>
      <c r="DS70" s="39">
        <v>93</v>
      </c>
      <c r="DT70" s="61">
        <v>7</v>
      </c>
      <c r="DU70" s="52">
        <v>7</v>
      </c>
      <c r="DV70" s="52">
        <v>7</v>
      </c>
      <c r="DW70" s="52">
        <v>1</v>
      </c>
      <c r="DX70" s="39" t="str">
        <f t="shared" si="5"/>
        <v>внутренние</v>
      </c>
      <c r="DY70" s="52"/>
      <c r="DZ70" s="61"/>
      <c r="EA70" s="61"/>
      <c r="EB70" s="61"/>
      <c r="EC70" s="61"/>
      <c r="ED70" s="61"/>
      <c r="EE70" s="52">
        <v>12</v>
      </c>
      <c r="EF70" s="52">
        <v>35.74</v>
      </c>
      <c r="EG70" s="52">
        <v>38</v>
      </c>
      <c r="EH70" s="52">
        <f t="shared" ref="EH70:EH133" si="8">EG70*2.4*2</f>
        <v>182.4</v>
      </c>
      <c r="EI70" s="52">
        <v>5.04</v>
      </c>
      <c r="EJ70" s="52"/>
      <c r="EK70" s="52">
        <v>2.79</v>
      </c>
      <c r="EL70" s="52">
        <v>2.88</v>
      </c>
      <c r="EM70" s="52">
        <v>29.04</v>
      </c>
      <c r="EN70" s="52">
        <v>9.1</v>
      </c>
      <c r="EO70" s="52">
        <v>7.6</v>
      </c>
      <c r="EP70" s="52">
        <v>1.2</v>
      </c>
      <c r="EQ70" s="52">
        <v>137</v>
      </c>
      <c r="ER70" s="52">
        <f t="shared" si="6"/>
        <v>0.54</v>
      </c>
      <c r="ES70" s="187" t="s">
        <v>1138</v>
      </c>
      <c r="ET70" s="187" t="s">
        <v>1139</v>
      </c>
      <c r="EU70" s="52">
        <v>0</v>
      </c>
      <c r="EV70" s="52">
        <v>0</v>
      </c>
      <c r="EW70" s="52">
        <v>0</v>
      </c>
      <c r="EX70" s="52">
        <v>0</v>
      </c>
      <c r="EY70" s="52">
        <v>2</v>
      </c>
      <c r="EZ70" s="52"/>
      <c r="FA70" s="52"/>
      <c r="FB70" s="52"/>
      <c r="FC70" s="52"/>
      <c r="FD70" s="52"/>
      <c r="FE70" s="52"/>
      <c r="FF70" s="52"/>
      <c r="FG70" s="52"/>
      <c r="FH70" s="52">
        <v>1</v>
      </c>
      <c r="FI70" s="72">
        <v>2</v>
      </c>
    </row>
    <row r="71" spans="1:165" x14ac:dyDescent="0.25">
      <c r="A71" s="56">
        <v>9757</v>
      </c>
      <c r="B71" s="36" t="str">
        <f t="shared" si="7"/>
        <v>Каховка ул. д. 39 к. 1</v>
      </c>
      <c r="C71" s="57" t="s">
        <v>1046</v>
      </c>
      <c r="D71" s="58">
        <v>39</v>
      </c>
      <c r="E71" s="59">
        <v>1</v>
      </c>
      <c r="F71" s="39" t="s">
        <v>1012</v>
      </c>
      <c r="G71" s="60"/>
      <c r="H71" s="39"/>
      <c r="I71" s="62" t="s">
        <v>218</v>
      </c>
      <c r="J71" s="62"/>
      <c r="K71" s="62" t="s">
        <v>218</v>
      </c>
      <c r="L71" s="39" t="s">
        <v>1013</v>
      </c>
      <c r="M71" s="39" t="s">
        <v>1014</v>
      </c>
      <c r="N71" s="63">
        <v>1964</v>
      </c>
      <c r="O71" s="63">
        <v>1964</v>
      </c>
      <c r="P71" s="64" t="s">
        <v>1035</v>
      </c>
      <c r="Q71" s="61" t="s">
        <v>1016</v>
      </c>
      <c r="R71" s="63">
        <v>12</v>
      </c>
      <c r="S71" s="63">
        <v>12</v>
      </c>
      <c r="T71" s="65">
        <v>1</v>
      </c>
      <c r="U71" s="63">
        <v>2</v>
      </c>
      <c r="V71" s="63"/>
      <c r="W71" s="66">
        <v>84</v>
      </c>
      <c r="X71" s="67">
        <v>84</v>
      </c>
      <c r="Y71" s="61">
        <f t="shared" si="4"/>
        <v>0</v>
      </c>
      <c r="Z71" s="39">
        <v>0</v>
      </c>
      <c r="AA71" s="61">
        <v>24</v>
      </c>
      <c r="AB71" s="61">
        <v>25</v>
      </c>
      <c r="AC71" s="42">
        <v>2</v>
      </c>
      <c r="AD71" s="61">
        <v>24</v>
      </c>
      <c r="AE71" s="61"/>
      <c r="AF71" s="61">
        <v>1</v>
      </c>
      <c r="AG71" s="68">
        <v>1</v>
      </c>
      <c r="AH71" s="69">
        <v>3648.4</v>
      </c>
      <c r="AI71" s="70">
        <v>3648.4</v>
      </c>
      <c r="AJ71" s="71">
        <v>0</v>
      </c>
      <c r="AK71" s="72">
        <v>1310.8</v>
      </c>
      <c r="AL71" s="61">
        <v>490</v>
      </c>
      <c r="AM71" s="73">
        <v>180</v>
      </c>
      <c r="AN71" s="73">
        <v>284</v>
      </c>
      <c r="AO71" s="61">
        <v>0</v>
      </c>
      <c r="AP71" s="64">
        <v>423.4</v>
      </c>
      <c r="AQ71" s="42">
        <v>75.599999999999994</v>
      </c>
      <c r="AR71" s="42">
        <v>331.4</v>
      </c>
      <c r="AS71" s="42">
        <v>7.1999999999999993</v>
      </c>
      <c r="AT71" s="72" t="s">
        <v>1036</v>
      </c>
      <c r="AU71" s="72" t="s">
        <v>1034</v>
      </c>
      <c r="AV71" s="67">
        <v>84</v>
      </c>
      <c r="AW71" s="61"/>
      <c r="AX71" s="61"/>
      <c r="AY71" s="61"/>
      <c r="AZ71" s="61" t="s">
        <v>1019</v>
      </c>
      <c r="BA71" s="61" t="s">
        <v>218</v>
      </c>
      <c r="BB71" s="61" t="s">
        <v>218</v>
      </c>
      <c r="BC71" s="61" t="s">
        <v>218</v>
      </c>
      <c r="BD71" s="61" t="s">
        <v>218</v>
      </c>
      <c r="BE71" s="61" t="s">
        <v>218</v>
      </c>
      <c r="BF71" s="61" t="s">
        <v>218</v>
      </c>
      <c r="BG71" s="61" t="s">
        <v>218</v>
      </c>
      <c r="BH71" s="61" t="s">
        <v>218</v>
      </c>
      <c r="BI71" s="61" t="s">
        <v>218</v>
      </c>
      <c r="BJ71" s="61" t="s">
        <v>218</v>
      </c>
      <c r="BK71" s="61" t="s">
        <v>218</v>
      </c>
      <c r="BL71" s="61" t="s">
        <v>218</v>
      </c>
      <c r="BM71" s="61" t="s">
        <v>218</v>
      </c>
      <c r="BN71" s="61" t="s">
        <v>218</v>
      </c>
      <c r="BO71" s="61" t="s">
        <v>218</v>
      </c>
      <c r="BP71" s="61" t="s">
        <v>218</v>
      </c>
      <c r="BQ71" s="61" t="s">
        <v>1020</v>
      </c>
      <c r="BR71" s="61"/>
      <c r="BS71" s="59" t="s">
        <v>1021</v>
      </c>
      <c r="BT71" s="52">
        <v>5447</v>
      </c>
      <c r="BU71" s="61">
        <v>2</v>
      </c>
      <c r="BV71" s="61" t="s">
        <v>1017</v>
      </c>
      <c r="BW71" s="52">
        <v>1740</v>
      </c>
      <c r="BX71" s="52">
        <v>838</v>
      </c>
      <c r="BY71" s="52">
        <v>1667.4</v>
      </c>
      <c r="BZ71" s="52">
        <v>419</v>
      </c>
      <c r="CA71" s="61" t="s">
        <v>1040</v>
      </c>
      <c r="CB71" s="52">
        <v>2969</v>
      </c>
      <c r="CC71" s="53">
        <v>2519.1</v>
      </c>
      <c r="CD71" s="39">
        <v>1</v>
      </c>
      <c r="CE71" s="61">
        <v>466</v>
      </c>
      <c r="CF71" s="61" t="s">
        <v>1023</v>
      </c>
      <c r="CG71" s="39">
        <v>0</v>
      </c>
      <c r="CH71" s="39">
        <v>0</v>
      </c>
      <c r="CI71" s="72">
        <v>423.4</v>
      </c>
      <c r="CJ71" s="74" t="s">
        <v>1032</v>
      </c>
      <c r="CK71" s="61">
        <v>1</v>
      </c>
      <c r="CL71" s="61">
        <v>31.56</v>
      </c>
      <c r="CM71" s="75">
        <v>6</v>
      </c>
      <c r="CN71" s="39"/>
      <c r="CO71" s="39"/>
      <c r="CP71" s="61"/>
      <c r="CQ71" s="61"/>
      <c r="CR71" s="39">
        <v>1.8</v>
      </c>
      <c r="CS71" s="61"/>
      <c r="CT71" s="61"/>
      <c r="CU71" s="61"/>
      <c r="CV71" s="61"/>
      <c r="CW71" s="61"/>
      <c r="CX71" s="61"/>
      <c r="CY71" s="61"/>
      <c r="CZ71" s="52">
        <v>1</v>
      </c>
      <c r="DA71" s="52">
        <v>1</v>
      </c>
      <c r="DB71" s="52">
        <v>126</v>
      </c>
      <c r="DC71" s="52">
        <v>745</v>
      </c>
      <c r="DD71" s="52">
        <v>85</v>
      </c>
      <c r="DE71" s="61">
        <v>1845</v>
      </c>
      <c r="DF71" s="39">
        <v>0</v>
      </c>
      <c r="DG71" s="39">
        <v>0</v>
      </c>
      <c r="DH71" s="52">
        <v>1</v>
      </c>
      <c r="DI71" s="52">
        <v>204</v>
      </c>
      <c r="DJ71" s="61"/>
      <c r="DK71" s="39">
        <v>68</v>
      </c>
      <c r="DL71" s="61">
        <v>1232.5</v>
      </c>
      <c r="DM71" s="39">
        <v>84</v>
      </c>
      <c r="DN71" s="61"/>
      <c r="DO71" s="61">
        <v>952</v>
      </c>
      <c r="DP71" s="61"/>
      <c r="DQ71" s="39">
        <v>500.5</v>
      </c>
      <c r="DR71" s="39">
        <v>739.28</v>
      </c>
      <c r="DS71" s="39">
        <v>93</v>
      </c>
      <c r="DT71" s="61">
        <v>7</v>
      </c>
      <c r="DU71" s="52">
        <v>7</v>
      </c>
      <c r="DV71" s="52">
        <v>7</v>
      </c>
      <c r="DW71" s="52">
        <v>1</v>
      </c>
      <c r="DX71" s="39" t="str">
        <f t="shared" si="5"/>
        <v>внутренние</v>
      </c>
      <c r="DY71" s="52"/>
      <c r="DZ71" s="61"/>
      <c r="EA71" s="61"/>
      <c r="EB71" s="61"/>
      <c r="EC71" s="61"/>
      <c r="ED71" s="61"/>
      <c r="EE71" s="52">
        <v>12</v>
      </c>
      <c r="EF71" s="52">
        <v>35.74</v>
      </c>
      <c r="EG71" s="52">
        <v>38</v>
      </c>
      <c r="EH71" s="52">
        <f t="shared" si="8"/>
        <v>182.4</v>
      </c>
      <c r="EI71" s="52">
        <v>5.04</v>
      </c>
      <c r="EJ71" s="52"/>
      <c r="EK71" s="52">
        <v>2.79</v>
      </c>
      <c r="EL71" s="52">
        <v>2.88</v>
      </c>
      <c r="EM71" s="52">
        <v>29.04</v>
      </c>
      <c r="EN71" s="52">
        <v>9.1</v>
      </c>
      <c r="EO71" s="52">
        <v>7.6</v>
      </c>
      <c r="EP71" s="52">
        <v>1</v>
      </c>
      <c r="EQ71" s="52">
        <v>136</v>
      </c>
      <c r="ER71" s="52">
        <f t="shared" si="6"/>
        <v>0.54</v>
      </c>
      <c r="ES71" s="187" t="s">
        <v>1138</v>
      </c>
      <c r="ET71" s="187" t="s">
        <v>1139</v>
      </c>
      <c r="EU71" s="52">
        <v>0</v>
      </c>
      <c r="EV71" s="52">
        <v>1</v>
      </c>
      <c r="EW71" s="52">
        <v>0</v>
      </c>
      <c r="EX71" s="52">
        <v>0</v>
      </c>
      <c r="EY71" s="52">
        <v>2</v>
      </c>
      <c r="EZ71" s="52"/>
      <c r="FA71" s="52"/>
      <c r="FB71" s="52"/>
      <c r="FC71" s="52"/>
      <c r="FD71" s="52"/>
      <c r="FE71" s="52"/>
      <c r="FF71" s="52"/>
      <c r="FG71" s="52"/>
      <c r="FH71" s="52">
        <v>1</v>
      </c>
      <c r="FI71" s="72">
        <v>2</v>
      </c>
    </row>
    <row r="72" spans="1:165" x14ac:dyDescent="0.25">
      <c r="A72" s="56">
        <v>9758</v>
      </c>
      <c r="B72" s="36" t="str">
        <f t="shared" si="7"/>
        <v>Каховка ул. д. 39 к. 2</v>
      </c>
      <c r="C72" s="57" t="s">
        <v>1046</v>
      </c>
      <c r="D72" s="58">
        <v>39</v>
      </c>
      <c r="E72" s="59">
        <v>2</v>
      </c>
      <c r="F72" s="39" t="s">
        <v>1012</v>
      </c>
      <c r="G72" s="60"/>
      <c r="H72" s="61"/>
      <c r="I72" s="62" t="s">
        <v>218</v>
      </c>
      <c r="J72" s="62"/>
      <c r="K72" s="62" t="s">
        <v>218</v>
      </c>
      <c r="L72" s="39" t="s">
        <v>1013</v>
      </c>
      <c r="M72" s="39" t="s">
        <v>1014</v>
      </c>
      <c r="N72" s="63">
        <v>1964</v>
      </c>
      <c r="O72" s="63">
        <v>1964</v>
      </c>
      <c r="P72" s="64" t="s">
        <v>1035</v>
      </c>
      <c r="Q72" s="61" t="s">
        <v>1016</v>
      </c>
      <c r="R72" s="63">
        <v>12</v>
      </c>
      <c r="S72" s="63">
        <v>12</v>
      </c>
      <c r="T72" s="65">
        <v>1</v>
      </c>
      <c r="U72" s="63">
        <v>2</v>
      </c>
      <c r="V72" s="63"/>
      <c r="W72" s="66">
        <v>84</v>
      </c>
      <c r="X72" s="67">
        <v>84</v>
      </c>
      <c r="Y72" s="61">
        <f t="shared" si="4"/>
        <v>0</v>
      </c>
      <c r="Z72" s="39">
        <v>0</v>
      </c>
      <c r="AA72" s="61">
        <v>24</v>
      </c>
      <c r="AB72" s="61">
        <v>25</v>
      </c>
      <c r="AC72" s="42">
        <v>2</v>
      </c>
      <c r="AD72" s="61">
        <v>24</v>
      </c>
      <c r="AE72" s="61"/>
      <c r="AF72" s="61">
        <v>1</v>
      </c>
      <c r="AG72" s="68">
        <v>1</v>
      </c>
      <c r="AH72" s="69">
        <v>3644.3</v>
      </c>
      <c r="AI72" s="70">
        <v>3644.3</v>
      </c>
      <c r="AJ72" s="71">
        <v>0</v>
      </c>
      <c r="AK72" s="72">
        <v>1313.4</v>
      </c>
      <c r="AL72" s="61">
        <v>490</v>
      </c>
      <c r="AM72" s="73">
        <v>175</v>
      </c>
      <c r="AN72" s="73">
        <v>293</v>
      </c>
      <c r="AO72" s="61">
        <v>0</v>
      </c>
      <c r="AP72" s="64">
        <v>422.7</v>
      </c>
      <c r="AQ72" s="42">
        <v>74.569999999999993</v>
      </c>
      <c r="AR72" s="42">
        <v>306.43</v>
      </c>
      <c r="AS72" s="42">
        <v>7.1999999999999993</v>
      </c>
      <c r="AT72" s="72" t="s">
        <v>1036</v>
      </c>
      <c r="AU72" s="72" t="s">
        <v>1034</v>
      </c>
      <c r="AV72" s="67">
        <v>84</v>
      </c>
      <c r="AW72" s="61"/>
      <c r="AX72" s="61"/>
      <c r="AY72" s="61"/>
      <c r="AZ72" s="61" t="s">
        <v>1019</v>
      </c>
      <c r="BA72" s="61" t="s">
        <v>218</v>
      </c>
      <c r="BB72" s="61" t="s">
        <v>218</v>
      </c>
      <c r="BC72" s="61" t="s">
        <v>218</v>
      </c>
      <c r="BD72" s="61" t="s">
        <v>218</v>
      </c>
      <c r="BE72" s="61" t="s">
        <v>218</v>
      </c>
      <c r="BF72" s="61" t="s">
        <v>218</v>
      </c>
      <c r="BG72" s="61" t="s">
        <v>218</v>
      </c>
      <c r="BH72" s="61" t="s">
        <v>218</v>
      </c>
      <c r="BI72" s="61" t="s">
        <v>218</v>
      </c>
      <c r="BJ72" s="61" t="s">
        <v>218</v>
      </c>
      <c r="BK72" s="61" t="s">
        <v>218</v>
      </c>
      <c r="BL72" s="61" t="s">
        <v>218</v>
      </c>
      <c r="BM72" s="61" t="s">
        <v>218</v>
      </c>
      <c r="BN72" s="61" t="s">
        <v>218</v>
      </c>
      <c r="BO72" s="61" t="s">
        <v>218</v>
      </c>
      <c r="BP72" s="61" t="s">
        <v>218</v>
      </c>
      <c r="BQ72" s="61" t="s">
        <v>1020</v>
      </c>
      <c r="BR72" s="61"/>
      <c r="BS72" s="59" t="s">
        <v>1021</v>
      </c>
      <c r="BT72" s="52">
        <v>5447</v>
      </c>
      <c r="BU72" s="61">
        <v>2</v>
      </c>
      <c r="BV72" s="61" t="s">
        <v>1017</v>
      </c>
      <c r="BW72" s="52">
        <v>1740</v>
      </c>
      <c r="BX72" s="52">
        <v>838</v>
      </c>
      <c r="BY72" s="52">
        <v>1667.4</v>
      </c>
      <c r="BZ72" s="52">
        <v>419</v>
      </c>
      <c r="CA72" s="61" t="s">
        <v>1040</v>
      </c>
      <c r="CB72" s="52">
        <v>2969</v>
      </c>
      <c r="CC72" s="53">
        <v>2519.1</v>
      </c>
      <c r="CD72" s="61">
        <v>1</v>
      </c>
      <c r="CE72" s="61">
        <v>466</v>
      </c>
      <c r="CF72" s="61" t="s">
        <v>1023</v>
      </c>
      <c r="CG72" s="39">
        <v>0</v>
      </c>
      <c r="CH72" s="39">
        <v>0</v>
      </c>
      <c r="CI72" s="72">
        <v>422.7</v>
      </c>
      <c r="CJ72" s="74" t="s">
        <v>1032</v>
      </c>
      <c r="CK72" s="61">
        <v>1</v>
      </c>
      <c r="CL72" s="61">
        <v>31.56</v>
      </c>
      <c r="CM72" s="75">
        <v>6</v>
      </c>
      <c r="CN72" s="39"/>
      <c r="CO72" s="39"/>
      <c r="CP72" s="61"/>
      <c r="CQ72" s="61"/>
      <c r="CR72" s="39">
        <v>1.8</v>
      </c>
      <c r="CS72" s="61"/>
      <c r="CT72" s="61"/>
      <c r="CU72" s="61"/>
      <c r="CV72" s="61"/>
      <c r="CW72" s="61"/>
      <c r="CX72" s="61"/>
      <c r="CY72" s="61"/>
      <c r="CZ72" s="52">
        <v>1</v>
      </c>
      <c r="DA72" s="52">
        <v>1</v>
      </c>
      <c r="DB72" s="52">
        <v>126</v>
      </c>
      <c r="DC72" s="52">
        <v>745</v>
      </c>
      <c r="DD72" s="52">
        <v>85</v>
      </c>
      <c r="DE72" s="61">
        <v>1845</v>
      </c>
      <c r="DF72" s="61">
        <v>0</v>
      </c>
      <c r="DG72" s="39">
        <v>0</v>
      </c>
      <c r="DH72" s="52">
        <v>1</v>
      </c>
      <c r="DI72" s="52">
        <v>204</v>
      </c>
      <c r="DJ72" s="61"/>
      <c r="DK72" s="39">
        <v>68</v>
      </c>
      <c r="DL72" s="61">
        <v>1232.5</v>
      </c>
      <c r="DM72" s="39">
        <v>84</v>
      </c>
      <c r="DN72" s="61"/>
      <c r="DO72" s="61">
        <v>952</v>
      </c>
      <c r="DP72" s="61"/>
      <c r="DQ72" s="39">
        <v>500.5</v>
      </c>
      <c r="DR72" s="39">
        <v>739.28</v>
      </c>
      <c r="DS72" s="39">
        <v>93</v>
      </c>
      <c r="DT72" s="61">
        <v>7</v>
      </c>
      <c r="DU72" s="52">
        <v>7</v>
      </c>
      <c r="DV72" s="52">
        <v>7</v>
      </c>
      <c r="DW72" s="52">
        <v>1</v>
      </c>
      <c r="DX72" s="39" t="str">
        <f t="shared" si="5"/>
        <v>внутренние</v>
      </c>
      <c r="DY72" s="52"/>
      <c r="DZ72" s="61"/>
      <c r="EA72" s="61"/>
      <c r="EB72" s="61"/>
      <c r="EC72" s="61"/>
      <c r="ED72" s="61"/>
      <c r="EE72" s="52">
        <v>12</v>
      </c>
      <c r="EF72" s="52">
        <v>35.74</v>
      </c>
      <c r="EG72" s="52">
        <v>38</v>
      </c>
      <c r="EH72" s="52">
        <f t="shared" si="8"/>
        <v>182.4</v>
      </c>
      <c r="EI72" s="52">
        <v>5.04</v>
      </c>
      <c r="EJ72" s="52"/>
      <c r="EK72" s="52">
        <v>2.79</v>
      </c>
      <c r="EL72" s="52">
        <v>2.88</v>
      </c>
      <c r="EM72" s="52">
        <v>29.04</v>
      </c>
      <c r="EN72" s="52">
        <v>9.1</v>
      </c>
      <c r="EO72" s="52">
        <v>7.6</v>
      </c>
      <c r="EP72" s="52">
        <v>3.9</v>
      </c>
      <c r="EQ72" s="52">
        <v>166</v>
      </c>
      <c r="ER72" s="52">
        <f t="shared" si="6"/>
        <v>0.66</v>
      </c>
      <c r="ES72" s="187" t="s">
        <v>1138</v>
      </c>
      <c r="ET72" s="187" t="s">
        <v>1139</v>
      </c>
      <c r="EU72" s="52">
        <v>0</v>
      </c>
      <c r="EV72" s="52">
        <v>1</v>
      </c>
      <c r="EW72" s="52">
        <v>0</v>
      </c>
      <c r="EX72" s="52">
        <v>0</v>
      </c>
      <c r="EY72" s="52">
        <v>2</v>
      </c>
      <c r="EZ72" s="52"/>
      <c r="FA72" s="52"/>
      <c r="FB72" s="52"/>
      <c r="FC72" s="52"/>
      <c r="FD72" s="52"/>
      <c r="FE72" s="52"/>
      <c r="FF72" s="52"/>
      <c r="FG72" s="52"/>
      <c r="FH72" s="52">
        <v>1</v>
      </c>
      <c r="FI72" s="72">
        <v>2</v>
      </c>
    </row>
    <row r="73" spans="1:165" x14ac:dyDescent="0.25">
      <c r="A73" s="56">
        <v>68066</v>
      </c>
      <c r="B73" s="36" t="str">
        <f t="shared" si="7"/>
        <v>Наметкина ул. д. 9 к. 1</v>
      </c>
      <c r="C73" s="57" t="s">
        <v>1050</v>
      </c>
      <c r="D73" s="58">
        <v>9</v>
      </c>
      <c r="E73" s="59">
        <v>1</v>
      </c>
      <c r="F73" s="39" t="s">
        <v>1012</v>
      </c>
      <c r="G73" s="60"/>
      <c r="H73" s="39"/>
      <c r="I73" s="62" t="s">
        <v>218</v>
      </c>
      <c r="J73" s="62"/>
      <c r="K73" s="62" t="s">
        <v>218</v>
      </c>
      <c r="L73" s="39" t="s">
        <v>1013</v>
      </c>
      <c r="M73" s="39" t="s">
        <v>1014</v>
      </c>
      <c r="N73" s="63">
        <v>1998</v>
      </c>
      <c r="O73" s="63">
        <v>1998</v>
      </c>
      <c r="P73" s="64" t="s">
        <v>1044</v>
      </c>
      <c r="Q73" s="61" t="s">
        <v>1016</v>
      </c>
      <c r="R73" s="63">
        <v>17</v>
      </c>
      <c r="S73" s="63">
        <v>17</v>
      </c>
      <c r="T73" s="65">
        <v>7</v>
      </c>
      <c r="U73" s="63">
        <v>7</v>
      </c>
      <c r="V73" s="63">
        <v>7</v>
      </c>
      <c r="W73" s="66">
        <v>463</v>
      </c>
      <c r="X73" s="67">
        <v>460</v>
      </c>
      <c r="Y73" s="61">
        <f t="shared" si="4"/>
        <v>3</v>
      </c>
      <c r="Z73" s="39">
        <v>3</v>
      </c>
      <c r="AA73" s="61">
        <v>119</v>
      </c>
      <c r="AB73" s="61">
        <v>119</v>
      </c>
      <c r="AC73" s="42">
        <v>31</v>
      </c>
      <c r="AD73" s="61">
        <v>119</v>
      </c>
      <c r="AE73" s="61"/>
      <c r="AF73" s="61">
        <v>1</v>
      </c>
      <c r="AG73" s="68">
        <v>1</v>
      </c>
      <c r="AH73" s="69">
        <v>26186.9</v>
      </c>
      <c r="AI73" s="70">
        <v>26043.200000000001</v>
      </c>
      <c r="AJ73" s="71">
        <v>143.69999999999999</v>
      </c>
      <c r="AK73" s="72">
        <v>9523.2000000000007</v>
      </c>
      <c r="AL73" s="61">
        <v>3166.7</v>
      </c>
      <c r="AM73" s="73">
        <v>1489</v>
      </c>
      <c r="AN73" s="73">
        <v>3520</v>
      </c>
      <c r="AO73" s="61">
        <v>0</v>
      </c>
      <c r="AP73" s="64">
        <v>2257.1</v>
      </c>
      <c r="AQ73" s="42">
        <v>609.06999999999994</v>
      </c>
      <c r="AR73" s="42">
        <v>2440.9300000000003</v>
      </c>
      <c r="AS73" s="42">
        <v>140.4</v>
      </c>
      <c r="AT73" s="72" t="s">
        <v>1017</v>
      </c>
      <c r="AU73" s="72" t="s">
        <v>1026</v>
      </c>
      <c r="AV73" s="67">
        <v>460</v>
      </c>
      <c r="AW73" s="61"/>
      <c r="AX73" s="61"/>
      <c r="AY73" s="61"/>
      <c r="AZ73" s="61" t="s">
        <v>1019</v>
      </c>
      <c r="BA73" s="61" t="s">
        <v>218</v>
      </c>
      <c r="BB73" s="61" t="s">
        <v>218</v>
      </c>
      <c r="BC73" s="61" t="s">
        <v>218</v>
      </c>
      <c r="BD73" s="61" t="s">
        <v>218</v>
      </c>
      <c r="BE73" s="61" t="s">
        <v>218</v>
      </c>
      <c r="BF73" s="61" t="s">
        <v>218</v>
      </c>
      <c r="BG73" s="61" t="s">
        <v>218</v>
      </c>
      <c r="BH73" s="61" t="s">
        <v>218</v>
      </c>
      <c r="BI73" s="61" t="s">
        <v>218</v>
      </c>
      <c r="BJ73" s="61" t="s">
        <v>218</v>
      </c>
      <c r="BK73" s="61" t="s">
        <v>218</v>
      </c>
      <c r="BL73" s="61" t="s">
        <v>218</v>
      </c>
      <c r="BM73" s="61" t="s">
        <v>218</v>
      </c>
      <c r="BN73" s="61" t="s">
        <v>218</v>
      </c>
      <c r="BO73" s="61" t="s">
        <v>218</v>
      </c>
      <c r="BP73" s="61" t="s">
        <v>218</v>
      </c>
      <c r="BQ73" s="59" t="s">
        <v>1020</v>
      </c>
      <c r="BR73" s="61"/>
      <c r="BS73" s="59" t="s">
        <v>1021</v>
      </c>
      <c r="BT73" s="52">
        <v>32844</v>
      </c>
      <c r="BU73" s="61">
        <v>8</v>
      </c>
      <c r="BV73" s="59" t="s">
        <v>1017</v>
      </c>
      <c r="BW73" s="52">
        <v>12145</v>
      </c>
      <c r="BX73" s="52">
        <v>2831</v>
      </c>
      <c r="BY73" s="52">
        <v>12145</v>
      </c>
      <c r="BZ73" s="52">
        <v>2831</v>
      </c>
      <c r="CA73" s="61" t="s">
        <v>1040</v>
      </c>
      <c r="CB73" s="52">
        <v>20965</v>
      </c>
      <c r="CC73" s="53">
        <v>4367</v>
      </c>
      <c r="CD73" s="39">
        <v>1</v>
      </c>
      <c r="CE73" s="61">
        <v>2899</v>
      </c>
      <c r="CF73" s="61" t="s">
        <v>1023</v>
      </c>
      <c r="CG73" s="52">
        <v>346</v>
      </c>
      <c r="CH73" s="52">
        <v>242</v>
      </c>
      <c r="CI73" s="72">
        <v>2257.1</v>
      </c>
      <c r="CJ73" s="74" t="s">
        <v>1032</v>
      </c>
      <c r="CK73" s="61">
        <v>7</v>
      </c>
      <c r="CL73" s="61">
        <v>312.96999999999997</v>
      </c>
      <c r="CM73" s="75">
        <v>117</v>
      </c>
      <c r="CN73" s="39"/>
      <c r="CO73" s="39"/>
      <c r="CP73" s="61"/>
      <c r="CQ73" s="61"/>
      <c r="CR73" s="39">
        <v>24.5</v>
      </c>
      <c r="CS73" s="61"/>
      <c r="CT73" s="61"/>
      <c r="CU73" s="61"/>
      <c r="CV73" s="61"/>
      <c r="CW73" s="61"/>
      <c r="CX73" s="61"/>
      <c r="CY73" s="61"/>
      <c r="CZ73" s="52">
        <v>3</v>
      </c>
      <c r="DA73" s="52">
        <v>7</v>
      </c>
      <c r="DB73" s="52">
        <v>6756</v>
      </c>
      <c r="DC73" s="52">
        <v>3729.5</v>
      </c>
      <c r="DD73" s="52">
        <v>788</v>
      </c>
      <c r="DE73" s="61">
        <v>7675.5</v>
      </c>
      <c r="DF73" s="39">
        <v>0</v>
      </c>
      <c r="DG73" s="39">
        <v>0</v>
      </c>
      <c r="DH73" s="52">
        <v>7</v>
      </c>
      <c r="DI73" s="39">
        <v>0</v>
      </c>
      <c r="DJ73" s="61"/>
      <c r="DK73" s="39">
        <v>244</v>
      </c>
      <c r="DL73" s="61">
        <v>7422</v>
      </c>
      <c r="DM73" s="39">
        <v>460</v>
      </c>
      <c r="DN73" s="61"/>
      <c r="DO73" s="61">
        <v>7230</v>
      </c>
      <c r="DP73" s="61"/>
      <c r="DQ73" s="39">
        <v>1624</v>
      </c>
      <c r="DR73" s="39">
        <v>0</v>
      </c>
      <c r="DS73" s="39">
        <v>0</v>
      </c>
      <c r="DT73" s="61">
        <v>28</v>
      </c>
      <c r="DU73" s="52">
        <v>56</v>
      </c>
      <c r="DV73" s="52">
        <v>56</v>
      </c>
      <c r="DW73" s="52">
        <v>7</v>
      </c>
      <c r="DX73" s="39" t="str">
        <f t="shared" si="5"/>
        <v>внутренние</v>
      </c>
      <c r="DY73" s="39"/>
      <c r="DZ73" s="61"/>
      <c r="EA73" s="61"/>
      <c r="EB73" s="61"/>
      <c r="EC73" s="61"/>
      <c r="ED73" s="61"/>
      <c r="EE73" s="52">
        <v>238</v>
      </c>
      <c r="EF73" s="52">
        <v>172.54999999999998</v>
      </c>
      <c r="EG73" s="52">
        <v>302</v>
      </c>
      <c r="EH73" s="52">
        <f t="shared" si="8"/>
        <v>1449.6</v>
      </c>
      <c r="EI73" s="52">
        <v>49.98</v>
      </c>
      <c r="EJ73" s="52"/>
      <c r="EK73" s="52">
        <v>19.53</v>
      </c>
      <c r="EL73" s="52">
        <v>107.10000000000001</v>
      </c>
      <c r="EM73" s="52">
        <v>104.72</v>
      </c>
      <c r="EN73" s="52">
        <v>50.050000000000004</v>
      </c>
      <c r="EO73" s="52">
        <v>75.599999999999994</v>
      </c>
      <c r="EP73" s="52">
        <v>53.2</v>
      </c>
      <c r="EQ73" s="52">
        <v>822</v>
      </c>
      <c r="ER73" s="52">
        <f t="shared" si="6"/>
        <v>3.26</v>
      </c>
      <c r="ES73" s="187" t="s">
        <v>1138</v>
      </c>
      <c r="ET73" s="187" t="s">
        <v>1139</v>
      </c>
      <c r="EU73" s="52">
        <v>0</v>
      </c>
      <c r="EV73" s="52">
        <v>3</v>
      </c>
      <c r="EW73" s="52">
        <v>0</v>
      </c>
      <c r="EX73" s="52">
        <v>0</v>
      </c>
      <c r="EY73" s="52">
        <v>6</v>
      </c>
      <c r="EZ73" s="52"/>
      <c r="FA73" s="52"/>
      <c r="FB73" s="52"/>
      <c r="FC73" s="52"/>
      <c r="FD73" s="52"/>
      <c r="FE73" s="52"/>
      <c r="FF73" s="52"/>
      <c r="FG73" s="52"/>
      <c r="FH73" s="39">
        <v>0</v>
      </c>
      <c r="FI73" s="72">
        <v>9</v>
      </c>
    </row>
    <row r="74" spans="1:165" x14ac:dyDescent="0.25">
      <c r="A74" s="56">
        <v>280060</v>
      </c>
      <c r="B74" s="36" t="str">
        <f t="shared" si="7"/>
        <v>Наметкина ул. д. 9 к. 3</v>
      </c>
      <c r="C74" s="57" t="s">
        <v>1050</v>
      </c>
      <c r="D74" s="58">
        <v>9</v>
      </c>
      <c r="E74" s="59">
        <v>3</v>
      </c>
      <c r="F74" s="39" t="s">
        <v>1012</v>
      </c>
      <c r="G74" s="60"/>
      <c r="H74" s="61"/>
      <c r="I74" s="62" t="s">
        <v>218</v>
      </c>
      <c r="J74" s="62"/>
      <c r="K74" s="62" t="s">
        <v>218</v>
      </c>
      <c r="L74" s="39" t="s">
        <v>1013</v>
      </c>
      <c r="M74" s="39" t="s">
        <v>1014</v>
      </c>
      <c r="N74" s="63">
        <v>1998</v>
      </c>
      <c r="O74" s="63">
        <v>1998</v>
      </c>
      <c r="P74" s="64" t="s">
        <v>1044</v>
      </c>
      <c r="Q74" s="61" t="s">
        <v>1016</v>
      </c>
      <c r="R74" s="63">
        <v>17</v>
      </c>
      <c r="S74" s="63">
        <v>17</v>
      </c>
      <c r="T74" s="65">
        <v>7</v>
      </c>
      <c r="U74" s="63">
        <v>7</v>
      </c>
      <c r="V74" s="63">
        <v>7</v>
      </c>
      <c r="W74" s="66">
        <v>456</v>
      </c>
      <c r="X74" s="67">
        <v>450</v>
      </c>
      <c r="Y74" s="61">
        <f t="shared" si="4"/>
        <v>6</v>
      </c>
      <c r="Z74" s="39">
        <v>3</v>
      </c>
      <c r="AA74" s="61">
        <v>119</v>
      </c>
      <c r="AB74" s="61">
        <v>119</v>
      </c>
      <c r="AC74" s="42">
        <v>31</v>
      </c>
      <c r="AD74" s="61">
        <v>119</v>
      </c>
      <c r="AE74" s="61"/>
      <c r="AF74" s="61">
        <v>1</v>
      </c>
      <c r="AG74" s="68">
        <v>1</v>
      </c>
      <c r="AH74" s="69">
        <v>26162</v>
      </c>
      <c r="AI74" s="70">
        <v>25801.599999999999</v>
      </c>
      <c r="AJ74" s="71">
        <v>360.4</v>
      </c>
      <c r="AK74" s="72">
        <v>6969.6</v>
      </c>
      <c r="AL74" s="61">
        <v>3166.7</v>
      </c>
      <c r="AM74" s="73">
        <v>1601</v>
      </c>
      <c r="AN74" s="73">
        <v>3467</v>
      </c>
      <c r="AO74" s="61">
        <v>0</v>
      </c>
      <c r="AP74" s="64">
        <v>950.8</v>
      </c>
      <c r="AQ74" s="42">
        <v>701.97</v>
      </c>
      <c r="AR74" s="42">
        <v>2280.83</v>
      </c>
      <c r="AS74" s="42">
        <v>140.4</v>
      </c>
      <c r="AT74" s="72" t="s">
        <v>1017</v>
      </c>
      <c r="AU74" s="72" t="s">
        <v>1051</v>
      </c>
      <c r="AV74" s="67">
        <v>450</v>
      </c>
      <c r="AW74" s="61"/>
      <c r="AX74" s="61"/>
      <c r="AY74" s="61"/>
      <c r="AZ74" s="61" t="s">
        <v>1019</v>
      </c>
      <c r="BA74" s="61" t="s">
        <v>218</v>
      </c>
      <c r="BB74" s="61" t="s">
        <v>218</v>
      </c>
      <c r="BC74" s="61" t="s">
        <v>218</v>
      </c>
      <c r="BD74" s="61" t="s">
        <v>218</v>
      </c>
      <c r="BE74" s="61" t="s">
        <v>218</v>
      </c>
      <c r="BF74" s="61" t="s">
        <v>218</v>
      </c>
      <c r="BG74" s="61" t="s">
        <v>218</v>
      </c>
      <c r="BH74" s="61" t="s">
        <v>218</v>
      </c>
      <c r="BI74" s="61" t="s">
        <v>218</v>
      </c>
      <c r="BJ74" s="61" t="s">
        <v>218</v>
      </c>
      <c r="BK74" s="61" t="s">
        <v>218</v>
      </c>
      <c r="BL74" s="61" t="s">
        <v>218</v>
      </c>
      <c r="BM74" s="61" t="s">
        <v>218</v>
      </c>
      <c r="BN74" s="61" t="s">
        <v>218</v>
      </c>
      <c r="BO74" s="61" t="s">
        <v>218</v>
      </c>
      <c r="BP74" s="61" t="s">
        <v>218</v>
      </c>
      <c r="BQ74" s="61" t="s">
        <v>1020</v>
      </c>
      <c r="BR74" s="61"/>
      <c r="BS74" s="59" t="s">
        <v>1021</v>
      </c>
      <c r="BT74" s="52">
        <v>32844</v>
      </c>
      <c r="BU74" s="61">
        <v>8</v>
      </c>
      <c r="BV74" s="59" t="s">
        <v>1017</v>
      </c>
      <c r="BW74" s="52">
        <v>12145</v>
      </c>
      <c r="BX74" s="52">
        <v>2831</v>
      </c>
      <c r="BY74" s="52">
        <v>12145</v>
      </c>
      <c r="BZ74" s="52">
        <v>2831</v>
      </c>
      <c r="CA74" s="61" t="s">
        <v>1040</v>
      </c>
      <c r="CB74" s="52">
        <v>20965</v>
      </c>
      <c r="CC74" s="53">
        <v>4367</v>
      </c>
      <c r="CD74" s="61">
        <v>1</v>
      </c>
      <c r="CE74" s="61">
        <v>2694</v>
      </c>
      <c r="CF74" s="61" t="s">
        <v>1023</v>
      </c>
      <c r="CG74" s="52">
        <v>346</v>
      </c>
      <c r="CH74" s="52">
        <v>242</v>
      </c>
      <c r="CI74" s="72">
        <v>950.8</v>
      </c>
      <c r="CJ74" s="74" t="s">
        <v>1032</v>
      </c>
      <c r="CK74" s="61">
        <v>7</v>
      </c>
      <c r="CL74" s="61">
        <v>312.96999999999997</v>
      </c>
      <c r="CM74" s="75">
        <v>117</v>
      </c>
      <c r="CN74" s="39"/>
      <c r="CO74" s="39"/>
      <c r="CP74" s="61"/>
      <c r="CQ74" s="61"/>
      <c r="CR74" s="39">
        <v>23</v>
      </c>
      <c r="CS74" s="61"/>
      <c r="CT74" s="61"/>
      <c r="CU74" s="61"/>
      <c r="CV74" s="61"/>
      <c r="CW74" s="61"/>
      <c r="CX74" s="61"/>
      <c r="CY74" s="61"/>
      <c r="CZ74" s="52">
        <v>3</v>
      </c>
      <c r="DA74" s="52">
        <v>7</v>
      </c>
      <c r="DB74" s="52">
        <v>6756</v>
      </c>
      <c r="DC74" s="52">
        <v>3729.5</v>
      </c>
      <c r="DD74" s="52">
        <v>788</v>
      </c>
      <c r="DE74" s="61">
        <v>7675.5</v>
      </c>
      <c r="DF74" s="61">
        <v>0</v>
      </c>
      <c r="DG74" s="39">
        <v>0</v>
      </c>
      <c r="DH74" s="52">
        <v>7</v>
      </c>
      <c r="DI74" s="39">
        <v>0</v>
      </c>
      <c r="DJ74" s="61"/>
      <c r="DK74" s="39">
        <v>244</v>
      </c>
      <c r="DL74" s="61">
        <v>7422</v>
      </c>
      <c r="DM74" s="39">
        <v>450</v>
      </c>
      <c r="DN74" s="61"/>
      <c r="DO74" s="61">
        <v>7230</v>
      </c>
      <c r="DP74" s="61"/>
      <c r="DQ74" s="39">
        <v>1624</v>
      </c>
      <c r="DR74" s="39">
        <v>0</v>
      </c>
      <c r="DS74" s="39">
        <v>0</v>
      </c>
      <c r="DT74" s="61">
        <v>28</v>
      </c>
      <c r="DU74" s="52">
        <v>56</v>
      </c>
      <c r="DV74" s="52">
        <v>56</v>
      </c>
      <c r="DW74" s="52">
        <v>7</v>
      </c>
      <c r="DX74" s="39" t="str">
        <f t="shared" si="5"/>
        <v>внутренние</v>
      </c>
      <c r="DY74" s="39"/>
      <c r="DZ74" s="61"/>
      <c r="EA74" s="61"/>
      <c r="EB74" s="61"/>
      <c r="EC74" s="61"/>
      <c r="ED74" s="61"/>
      <c r="EE74" s="52">
        <v>238</v>
      </c>
      <c r="EF74" s="52">
        <v>172.54999999999998</v>
      </c>
      <c r="EG74" s="52">
        <v>302</v>
      </c>
      <c r="EH74" s="52">
        <f t="shared" si="8"/>
        <v>1449.6</v>
      </c>
      <c r="EI74" s="52">
        <v>49.98</v>
      </c>
      <c r="EJ74" s="52"/>
      <c r="EK74" s="52">
        <v>19.53</v>
      </c>
      <c r="EL74" s="52">
        <v>107.10000000000001</v>
      </c>
      <c r="EM74" s="52">
        <v>104.72</v>
      </c>
      <c r="EN74" s="52">
        <v>49.4</v>
      </c>
      <c r="EO74" s="52">
        <v>75.599999999999994</v>
      </c>
      <c r="EP74" s="52">
        <v>49.6</v>
      </c>
      <c r="EQ74" s="52">
        <v>843</v>
      </c>
      <c r="ER74" s="52">
        <f t="shared" si="6"/>
        <v>3.34</v>
      </c>
      <c r="ES74" s="187" t="s">
        <v>1138</v>
      </c>
      <c r="ET74" s="187" t="s">
        <v>1139</v>
      </c>
      <c r="EU74" s="52">
        <v>0</v>
      </c>
      <c r="EV74" s="52">
        <v>3</v>
      </c>
      <c r="EW74" s="52">
        <v>0</v>
      </c>
      <c r="EX74" s="52">
        <v>0</v>
      </c>
      <c r="EY74" s="52">
        <v>6</v>
      </c>
      <c r="EZ74" s="52"/>
      <c r="FA74" s="52"/>
      <c r="FB74" s="52"/>
      <c r="FC74" s="52"/>
      <c r="FD74" s="52"/>
      <c r="FE74" s="52"/>
      <c r="FF74" s="52"/>
      <c r="FG74" s="52"/>
      <c r="FH74" s="39">
        <v>0</v>
      </c>
      <c r="FI74" s="72">
        <v>9</v>
      </c>
    </row>
    <row r="75" spans="1:165" x14ac:dyDescent="0.25">
      <c r="A75" s="56">
        <v>70231</v>
      </c>
      <c r="B75" s="36" t="str">
        <f t="shared" si="7"/>
        <v>Наметкина ул. д. 9</v>
      </c>
      <c r="C75" s="57" t="s">
        <v>1050</v>
      </c>
      <c r="D75" s="58">
        <v>9</v>
      </c>
      <c r="E75" s="59"/>
      <c r="F75" s="39" t="s">
        <v>1012</v>
      </c>
      <c r="G75" s="60"/>
      <c r="H75" s="39"/>
      <c r="I75" s="62" t="s">
        <v>218</v>
      </c>
      <c r="J75" s="62"/>
      <c r="K75" s="62" t="s">
        <v>218</v>
      </c>
      <c r="L75" s="39" t="s">
        <v>1013</v>
      </c>
      <c r="M75" s="39" t="s">
        <v>1014</v>
      </c>
      <c r="N75" s="63">
        <v>1997</v>
      </c>
      <c r="O75" s="63">
        <v>1997</v>
      </c>
      <c r="P75" s="64" t="s">
        <v>1044</v>
      </c>
      <c r="Q75" s="61" t="s">
        <v>1016</v>
      </c>
      <c r="R75" s="63">
        <v>17</v>
      </c>
      <c r="S75" s="63">
        <v>17</v>
      </c>
      <c r="T75" s="65">
        <v>6</v>
      </c>
      <c r="U75" s="63">
        <v>6</v>
      </c>
      <c r="V75" s="63">
        <v>6</v>
      </c>
      <c r="W75" s="66">
        <v>374</v>
      </c>
      <c r="X75" s="67">
        <v>367</v>
      </c>
      <c r="Y75" s="61">
        <f t="shared" si="4"/>
        <v>7</v>
      </c>
      <c r="Z75" s="39">
        <v>3</v>
      </c>
      <c r="AA75" s="61">
        <v>119</v>
      </c>
      <c r="AB75" s="61">
        <v>119</v>
      </c>
      <c r="AC75" s="42">
        <v>31</v>
      </c>
      <c r="AD75" s="61">
        <v>119</v>
      </c>
      <c r="AE75" s="61"/>
      <c r="AF75" s="61">
        <v>1</v>
      </c>
      <c r="AG75" s="68">
        <v>1</v>
      </c>
      <c r="AH75" s="69">
        <v>24599.5</v>
      </c>
      <c r="AI75" s="70">
        <v>21547.599999999999</v>
      </c>
      <c r="AJ75" s="71">
        <v>3051.9</v>
      </c>
      <c r="AK75" s="72">
        <v>6681.2</v>
      </c>
      <c r="AL75" s="61">
        <v>3166.7</v>
      </c>
      <c r="AM75" s="73">
        <v>1520</v>
      </c>
      <c r="AN75" s="73">
        <v>2783</v>
      </c>
      <c r="AO75" s="61">
        <v>0</v>
      </c>
      <c r="AP75" s="64">
        <v>1189.0999999999999</v>
      </c>
      <c r="AQ75" s="42">
        <v>442.73000000000008</v>
      </c>
      <c r="AR75" s="42">
        <v>2386.4699999999998</v>
      </c>
      <c r="AS75" s="42">
        <v>140.4</v>
      </c>
      <c r="AT75" s="72" t="s">
        <v>1017</v>
      </c>
      <c r="AU75" s="72" t="s">
        <v>1018</v>
      </c>
      <c r="AV75" s="67">
        <v>367</v>
      </c>
      <c r="AW75" s="61"/>
      <c r="AX75" s="61"/>
      <c r="AY75" s="61"/>
      <c r="AZ75" s="61" t="s">
        <v>1019</v>
      </c>
      <c r="BA75" s="61" t="s">
        <v>218</v>
      </c>
      <c r="BB75" s="61" t="s">
        <v>218</v>
      </c>
      <c r="BC75" s="61" t="s">
        <v>218</v>
      </c>
      <c r="BD75" s="61" t="s">
        <v>218</v>
      </c>
      <c r="BE75" s="61" t="s">
        <v>218</v>
      </c>
      <c r="BF75" s="61" t="s">
        <v>218</v>
      </c>
      <c r="BG75" s="61" t="s">
        <v>218</v>
      </c>
      <c r="BH75" s="61" t="s">
        <v>218</v>
      </c>
      <c r="BI75" s="61" t="s">
        <v>218</v>
      </c>
      <c r="BJ75" s="61" t="s">
        <v>218</v>
      </c>
      <c r="BK75" s="61" t="s">
        <v>218</v>
      </c>
      <c r="BL75" s="61" t="s">
        <v>218</v>
      </c>
      <c r="BM75" s="61" t="s">
        <v>218</v>
      </c>
      <c r="BN75" s="61" t="s">
        <v>218</v>
      </c>
      <c r="BO75" s="61" t="s">
        <v>218</v>
      </c>
      <c r="BP75" s="61" t="s">
        <v>218</v>
      </c>
      <c r="BQ75" s="61" t="s">
        <v>1020</v>
      </c>
      <c r="BR75" s="61"/>
      <c r="BS75" s="59" t="s">
        <v>1021</v>
      </c>
      <c r="BT75" s="52">
        <v>32844</v>
      </c>
      <c r="BU75" s="61">
        <v>7</v>
      </c>
      <c r="BV75" s="59" t="s">
        <v>1017</v>
      </c>
      <c r="BW75" s="52">
        <v>12145</v>
      </c>
      <c r="BX75" s="52">
        <v>2831</v>
      </c>
      <c r="BY75" s="52">
        <v>12145</v>
      </c>
      <c r="BZ75" s="52">
        <v>2831</v>
      </c>
      <c r="CA75" s="61" t="s">
        <v>1040</v>
      </c>
      <c r="CB75" s="52">
        <v>20965</v>
      </c>
      <c r="CC75" s="53">
        <v>4367</v>
      </c>
      <c r="CD75" s="39">
        <v>1</v>
      </c>
      <c r="CE75" s="61">
        <v>3667</v>
      </c>
      <c r="CF75" s="61" t="s">
        <v>1023</v>
      </c>
      <c r="CG75" s="52">
        <v>346</v>
      </c>
      <c r="CH75" s="52">
        <v>242</v>
      </c>
      <c r="CI75" s="72">
        <v>1189.0999999999999</v>
      </c>
      <c r="CJ75" s="74" t="s">
        <v>1032</v>
      </c>
      <c r="CK75" s="61">
        <v>6</v>
      </c>
      <c r="CL75" s="61">
        <v>268.26</v>
      </c>
      <c r="CM75" s="75">
        <v>117</v>
      </c>
      <c r="CN75" s="39"/>
      <c r="CO75" s="39"/>
      <c r="CP75" s="61"/>
      <c r="CQ75" s="61"/>
      <c r="CR75" s="39">
        <v>19.8</v>
      </c>
      <c r="CS75" s="61"/>
      <c r="CT75" s="61"/>
      <c r="CU75" s="61"/>
      <c r="CV75" s="61"/>
      <c r="CW75" s="61"/>
      <c r="CX75" s="61"/>
      <c r="CY75" s="61"/>
      <c r="CZ75" s="52">
        <v>3</v>
      </c>
      <c r="DA75" s="52">
        <v>7</v>
      </c>
      <c r="DB75" s="52">
        <v>6756</v>
      </c>
      <c r="DC75" s="52">
        <v>3729.5</v>
      </c>
      <c r="DD75" s="52">
        <v>788</v>
      </c>
      <c r="DE75" s="61">
        <v>7675.5</v>
      </c>
      <c r="DF75" s="39">
        <v>0</v>
      </c>
      <c r="DG75" s="39">
        <v>0</v>
      </c>
      <c r="DH75" s="52">
        <v>7</v>
      </c>
      <c r="DI75" s="39">
        <v>0</v>
      </c>
      <c r="DJ75" s="61"/>
      <c r="DK75" s="39">
        <v>244</v>
      </c>
      <c r="DL75" s="61">
        <v>7422</v>
      </c>
      <c r="DM75" s="39">
        <v>367</v>
      </c>
      <c r="DN75" s="61"/>
      <c r="DO75" s="61">
        <v>7230</v>
      </c>
      <c r="DP75" s="61"/>
      <c r="DQ75" s="39">
        <v>1624</v>
      </c>
      <c r="DR75" s="39">
        <v>0</v>
      </c>
      <c r="DS75" s="39">
        <v>0</v>
      </c>
      <c r="DT75" s="61">
        <v>24</v>
      </c>
      <c r="DU75" s="52">
        <v>56</v>
      </c>
      <c r="DV75" s="52">
        <v>56</v>
      </c>
      <c r="DW75" s="52">
        <v>7</v>
      </c>
      <c r="DX75" s="39" t="str">
        <f t="shared" si="5"/>
        <v>внутренние</v>
      </c>
      <c r="DY75" s="39"/>
      <c r="DZ75" s="61"/>
      <c r="EA75" s="61"/>
      <c r="EB75" s="61"/>
      <c r="EC75" s="61"/>
      <c r="ED75" s="61"/>
      <c r="EE75" s="52">
        <v>238</v>
      </c>
      <c r="EF75" s="52">
        <v>147.9</v>
      </c>
      <c r="EG75" s="52">
        <v>302</v>
      </c>
      <c r="EH75" s="52">
        <f t="shared" si="8"/>
        <v>1449.6</v>
      </c>
      <c r="EI75" s="52">
        <v>42.839999999999996</v>
      </c>
      <c r="EJ75" s="52"/>
      <c r="EK75" s="52">
        <v>16.740000000000002</v>
      </c>
      <c r="EL75" s="52">
        <v>91.800000000000011</v>
      </c>
      <c r="EM75" s="52">
        <v>89.76</v>
      </c>
      <c r="EN75" s="52">
        <v>40.300000000000004</v>
      </c>
      <c r="EO75" s="52">
        <v>64.8</v>
      </c>
      <c r="EP75" s="52">
        <v>45.2</v>
      </c>
      <c r="EQ75" s="52">
        <v>790</v>
      </c>
      <c r="ER75" s="52">
        <f t="shared" si="6"/>
        <v>3.13</v>
      </c>
      <c r="ES75" s="187" t="s">
        <v>1138</v>
      </c>
      <c r="ET75" s="187" t="s">
        <v>1139</v>
      </c>
      <c r="EU75" s="52">
        <v>0</v>
      </c>
      <c r="EV75" s="52">
        <v>3</v>
      </c>
      <c r="EW75" s="52">
        <v>0</v>
      </c>
      <c r="EX75" s="52">
        <v>0</v>
      </c>
      <c r="EY75" s="52">
        <v>6</v>
      </c>
      <c r="EZ75" s="52"/>
      <c r="FA75" s="52"/>
      <c r="FB75" s="52"/>
      <c r="FC75" s="52"/>
      <c r="FD75" s="52"/>
      <c r="FE75" s="52"/>
      <c r="FF75" s="52"/>
      <c r="FG75" s="52"/>
      <c r="FH75" s="39">
        <v>0</v>
      </c>
      <c r="FI75" s="72">
        <v>8</v>
      </c>
    </row>
    <row r="76" spans="1:165" x14ac:dyDescent="0.25">
      <c r="A76" s="56">
        <v>70108</v>
      </c>
      <c r="B76" s="36" t="str">
        <f t="shared" si="7"/>
        <v>Наметкина ул. д. 11</v>
      </c>
      <c r="C76" s="57" t="s">
        <v>1050</v>
      </c>
      <c r="D76" s="58">
        <v>11</v>
      </c>
      <c r="E76" s="59"/>
      <c r="F76" s="39" t="s">
        <v>1012</v>
      </c>
      <c r="G76" s="60"/>
      <c r="H76" s="61"/>
      <c r="I76" s="62" t="s">
        <v>218</v>
      </c>
      <c r="J76" s="62"/>
      <c r="K76" s="62" t="s">
        <v>218</v>
      </c>
      <c r="L76" s="39" t="s">
        <v>1013</v>
      </c>
      <c r="M76" s="39" t="s">
        <v>1014</v>
      </c>
      <c r="N76" s="63">
        <v>1996</v>
      </c>
      <c r="O76" s="63">
        <v>1996</v>
      </c>
      <c r="P76" s="64" t="s">
        <v>1044</v>
      </c>
      <c r="Q76" s="61" t="s">
        <v>1016</v>
      </c>
      <c r="R76" s="63">
        <v>17</v>
      </c>
      <c r="S76" s="63">
        <v>17</v>
      </c>
      <c r="T76" s="65">
        <v>2</v>
      </c>
      <c r="U76" s="63">
        <v>2</v>
      </c>
      <c r="V76" s="63">
        <v>2</v>
      </c>
      <c r="W76" s="66">
        <v>131</v>
      </c>
      <c r="X76" s="67">
        <v>128</v>
      </c>
      <c r="Y76" s="61">
        <f t="shared" si="4"/>
        <v>3</v>
      </c>
      <c r="Z76" s="39">
        <v>1</v>
      </c>
      <c r="AA76" s="61">
        <v>34</v>
      </c>
      <c r="AB76" s="61">
        <v>34</v>
      </c>
      <c r="AC76" s="42">
        <v>8</v>
      </c>
      <c r="AD76" s="61">
        <v>34</v>
      </c>
      <c r="AE76" s="61"/>
      <c r="AF76" s="61">
        <v>1</v>
      </c>
      <c r="AG76" s="68">
        <v>1</v>
      </c>
      <c r="AH76" s="69">
        <v>9427.5999999999985</v>
      </c>
      <c r="AI76" s="70">
        <v>7032.9</v>
      </c>
      <c r="AJ76" s="71">
        <v>2394.6999999999998</v>
      </c>
      <c r="AK76" s="72">
        <v>2521</v>
      </c>
      <c r="AL76" s="61">
        <v>408</v>
      </c>
      <c r="AM76" s="73">
        <v>427</v>
      </c>
      <c r="AN76" s="73">
        <v>825</v>
      </c>
      <c r="AO76" s="61">
        <v>0</v>
      </c>
      <c r="AP76" s="64">
        <v>634.5</v>
      </c>
      <c r="AQ76" s="42">
        <v>143.36000000000001</v>
      </c>
      <c r="AR76" s="42">
        <v>1108.6399999999999</v>
      </c>
      <c r="AS76" s="42">
        <v>38.4</v>
      </c>
      <c r="AT76" s="72" t="s">
        <v>1017</v>
      </c>
      <c r="AU76" s="72" t="s">
        <v>1034</v>
      </c>
      <c r="AV76" s="67">
        <v>128</v>
      </c>
      <c r="AW76" s="61"/>
      <c r="AX76" s="61"/>
      <c r="AY76" s="61"/>
      <c r="AZ76" s="61" t="s">
        <v>1019</v>
      </c>
      <c r="BA76" s="61" t="s">
        <v>218</v>
      </c>
      <c r="BB76" s="61" t="s">
        <v>218</v>
      </c>
      <c r="BC76" s="61" t="s">
        <v>218</v>
      </c>
      <c r="BD76" s="61" t="s">
        <v>218</v>
      </c>
      <c r="BE76" s="61" t="s">
        <v>218</v>
      </c>
      <c r="BF76" s="61" t="s">
        <v>218</v>
      </c>
      <c r="BG76" s="61" t="s">
        <v>218</v>
      </c>
      <c r="BH76" s="61" t="s">
        <v>218</v>
      </c>
      <c r="BI76" s="61" t="s">
        <v>218</v>
      </c>
      <c r="BJ76" s="61" t="s">
        <v>218</v>
      </c>
      <c r="BK76" s="61" t="s">
        <v>218</v>
      </c>
      <c r="BL76" s="61" t="s">
        <v>218</v>
      </c>
      <c r="BM76" s="61" t="s">
        <v>218</v>
      </c>
      <c r="BN76" s="61" t="s">
        <v>218</v>
      </c>
      <c r="BO76" s="61" t="s">
        <v>218</v>
      </c>
      <c r="BP76" s="61" t="s">
        <v>218</v>
      </c>
      <c r="BQ76" s="61" t="s">
        <v>1020</v>
      </c>
      <c r="BR76" s="61"/>
      <c r="BS76" s="59" t="s">
        <v>1021</v>
      </c>
      <c r="BT76" s="52">
        <v>30600</v>
      </c>
      <c r="BU76" s="61">
        <v>3</v>
      </c>
      <c r="BV76" s="61" t="s">
        <v>1017</v>
      </c>
      <c r="BW76" s="39">
        <v>3447</v>
      </c>
      <c r="BX76" s="39">
        <v>0</v>
      </c>
      <c r="BY76" s="39">
        <v>3447</v>
      </c>
      <c r="BZ76" s="39">
        <v>1122</v>
      </c>
      <c r="CA76" s="61" t="s">
        <v>1040</v>
      </c>
      <c r="CB76" s="52">
        <v>5990</v>
      </c>
      <c r="CC76" s="78">
        <v>2785</v>
      </c>
      <c r="CD76" s="61">
        <v>1</v>
      </c>
      <c r="CE76" s="61">
        <v>2054</v>
      </c>
      <c r="CF76" s="61" t="s">
        <v>1023</v>
      </c>
      <c r="CG76" s="39">
        <v>124</v>
      </c>
      <c r="CH76" s="39">
        <v>86</v>
      </c>
      <c r="CI76" s="72">
        <v>634.5</v>
      </c>
      <c r="CJ76" s="74" t="s">
        <v>1032</v>
      </c>
      <c r="CK76" s="61">
        <v>2</v>
      </c>
      <c r="CL76" s="61">
        <v>89.42</v>
      </c>
      <c r="CM76" s="75">
        <v>32</v>
      </c>
      <c r="CN76" s="39"/>
      <c r="CO76" s="39"/>
      <c r="CP76" s="61"/>
      <c r="CQ76" s="61"/>
      <c r="CR76" s="39">
        <v>7</v>
      </c>
      <c r="CS76" s="61"/>
      <c r="CT76" s="61"/>
      <c r="CU76" s="61"/>
      <c r="CV76" s="61"/>
      <c r="CW76" s="61"/>
      <c r="CX76" s="61"/>
      <c r="CY76" s="61"/>
      <c r="CZ76" s="39">
        <v>1</v>
      </c>
      <c r="DA76" s="39">
        <v>2</v>
      </c>
      <c r="DB76" s="39">
        <v>102</v>
      </c>
      <c r="DC76" s="39">
        <v>2037</v>
      </c>
      <c r="DD76" s="39">
        <v>224</v>
      </c>
      <c r="DE76" s="61">
        <v>2105</v>
      </c>
      <c r="DF76" s="61">
        <v>0</v>
      </c>
      <c r="DG76" s="39">
        <v>0</v>
      </c>
      <c r="DH76" s="39">
        <v>2</v>
      </c>
      <c r="DI76" s="39">
        <v>0</v>
      </c>
      <c r="DJ76" s="61"/>
      <c r="DK76" s="39">
        <v>60</v>
      </c>
      <c r="DL76" s="61">
        <v>1658</v>
      </c>
      <c r="DM76" s="39">
        <v>128</v>
      </c>
      <c r="DN76" s="61"/>
      <c r="DO76" s="61">
        <v>1366</v>
      </c>
      <c r="DP76" s="61"/>
      <c r="DQ76" s="39">
        <v>150</v>
      </c>
      <c r="DR76" s="39">
        <v>0</v>
      </c>
      <c r="DS76" s="39">
        <v>0</v>
      </c>
      <c r="DT76" s="61">
        <v>8</v>
      </c>
      <c r="DU76" s="39">
        <v>12</v>
      </c>
      <c r="DV76" s="39">
        <v>12</v>
      </c>
      <c r="DW76" s="39">
        <v>2</v>
      </c>
      <c r="DX76" s="39" t="str">
        <f t="shared" si="5"/>
        <v>внутренние</v>
      </c>
      <c r="DY76" s="39"/>
      <c r="DZ76" s="61"/>
      <c r="EA76" s="61"/>
      <c r="EB76" s="61"/>
      <c r="EC76" s="61"/>
      <c r="ED76" s="61"/>
      <c r="EE76" s="39">
        <v>68</v>
      </c>
      <c r="EF76" s="52">
        <v>49.3</v>
      </c>
      <c r="EG76" s="39">
        <v>84</v>
      </c>
      <c r="EH76" s="52">
        <f t="shared" si="8"/>
        <v>403.2</v>
      </c>
      <c r="EI76" s="52">
        <v>14.28</v>
      </c>
      <c r="EJ76" s="52"/>
      <c r="EK76" s="52">
        <v>5.58</v>
      </c>
      <c r="EL76" s="52">
        <v>30.6</v>
      </c>
      <c r="EM76" s="52">
        <v>29.92</v>
      </c>
      <c r="EN76" s="52">
        <v>14.3</v>
      </c>
      <c r="EO76" s="52">
        <v>21.6</v>
      </c>
      <c r="EP76" s="52">
        <v>14.8</v>
      </c>
      <c r="EQ76" s="52">
        <v>277</v>
      </c>
      <c r="ER76" s="52">
        <f t="shared" si="6"/>
        <v>1.1000000000000001</v>
      </c>
      <c r="ES76" s="187" t="s">
        <v>1138</v>
      </c>
      <c r="ET76" s="187" t="s">
        <v>1139</v>
      </c>
      <c r="EU76" s="52">
        <v>0</v>
      </c>
      <c r="EV76" s="52">
        <v>1</v>
      </c>
      <c r="EW76" s="52">
        <v>0</v>
      </c>
      <c r="EX76" s="52">
        <v>0</v>
      </c>
      <c r="EY76" s="52">
        <v>2</v>
      </c>
      <c r="EZ76" s="52"/>
      <c r="FA76" s="52"/>
      <c r="FB76" s="52"/>
      <c r="FC76" s="52"/>
      <c r="FD76" s="52"/>
      <c r="FE76" s="52"/>
      <c r="FF76" s="52"/>
      <c r="FG76" s="52"/>
      <c r="FH76" s="39">
        <v>0</v>
      </c>
      <c r="FI76" s="72">
        <v>4</v>
      </c>
    </row>
    <row r="77" spans="1:165" x14ac:dyDescent="0.25">
      <c r="A77" s="56">
        <v>280071</v>
      </c>
      <c r="B77" s="36" t="str">
        <f t="shared" si="7"/>
        <v>Наметкина ул. д. 13 к. 1</v>
      </c>
      <c r="C77" s="57" t="s">
        <v>1050</v>
      </c>
      <c r="D77" s="58">
        <v>13</v>
      </c>
      <c r="E77" s="59">
        <v>1</v>
      </c>
      <c r="F77" s="39" t="s">
        <v>1012</v>
      </c>
      <c r="G77" s="60"/>
      <c r="H77" s="39"/>
      <c r="I77" s="62" t="s">
        <v>218</v>
      </c>
      <c r="J77" s="62"/>
      <c r="K77" s="62" t="s">
        <v>218</v>
      </c>
      <c r="L77" s="39" t="s">
        <v>1013</v>
      </c>
      <c r="M77" s="39" t="s">
        <v>1014</v>
      </c>
      <c r="N77" s="63">
        <v>1995</v>
      </c>
      <c r="O77" s="63">
        <v>1995</v>
      </c>
      <c r="P77" s="64" t="s">
        <v>1044</v>
      </c>
      <c r="Q77" s="61" t="s">
        <v>1016</v>
      </c>
      <c r="R77" s="63">
        <v>17</v>
      </c>
      <c r="S77" s="63">
        <v>17</v>
      </c>
      <c r="T77" s="65">
        <v>7</v>
      </c>
      <c r="U77" s="63">
        <v>7</v>
      </c>
      <c r="V77" s="63">
        <v>7</v>
      </c>
      <c r="W77" s="66">
        <v>478</v>
      </c>
      <c r="X77" s="67">
        <v>472</v>
      </c>
      <c r="Y77" s="61">
        <f t="shared" si="4"/>
        <v>6</v>
      </c>
      <c r="Z77" s="39">
        <v>3</v>
      </c>
      <c r="AA77" s="61">
        <v>119</v>
      </c>
      <c r="AB77" s="61">
        <v>119</v>
      </c>
      <c r="AC77" s="42">
        <v>31</v>
      </c>
      <c r="AD77" s="61">
        <v>119</v>
      </c>
      <c r="AE77" s="61"/>
      <c r="AF77" s="61">
        <v>1</v>
      </c>
      <c r="AG77" s="68">
        <v>1</v>
      </c>
      <c r="AH77" s="69">
        <v>26184.399999999983</v>
      </c>
      <c r="AI77" s="70">
        <v>25984.599999999984</v>
      </c>
      <c r="AJ77" s="71">
        <v>199.8</v>
      </c>
      <c r="AK77" s="72">
        <v>8765.6</v>
      </c>
      <c r="AL77" s="61">
        <v>3166.7</v>
      </c>
      <c r="AM77" s="73">
        <v>1406</v>
      </c>
      <c r="AN77" s="73">
        <v>3024</v>
      </c>
      <c r="AO77" s="61">
        <v>0</v>
      </c>
      <c r="AP77" s="64">
        <v>2167.8000000000002</v>
      </c>
      <c r="AQ77" s="42">
        <v>496.74</v>
      </c>
      <c r="AR77" s="42">
        <v>2399.2600000000002</v>
      </c>
      <c r="AS77" s="42">
        <v>140.4</v>
      </c>
      <c r="AT77" s="72" t="s">
        <v>1017</v>
      </c>
      <c r="AU77" s="72" t="s">
        <v>1026</v>
      </c>
      <c r="AV77" s="67">
        <v>472</v>
      </c>
      <c r="AW77" s="61"/>
      <c r="AX77" s="61"/>
      <c r="AY77" s="61"/>
      <c r="AZ77" s="61" t="s">
        <v>1019</v>
      </c>
      <c r="BA77" s="61" t="s">
        <v>218</v>
      </c>
      <c r="BB77" s="61" t="s">
        <v>218</v>
      </c>
      <c r="BC77" s="61" t="s">
        <v>218</v>
      </c>
      <c r="BD77" s="61" t="s">
        <v>218</v>
      </c>
      <c r="BE77" s="61" t="s">
        <v>218</v>
      </c>
      <c r="BF77" s="61" t="s">
        <v>218</v>
      </c>
      <c r="BG77" s="61" t="s">
        <v>218</v>
      </c>
      <c r="BH77" s="61" t="s">
        <v>218</v>
      </c>
      <c r="BI77" s="61" t="s">
        <v>218</v>
      </c>
      <c r="BJ77" s="61" t="s">
        <v>218</v>
      </c>
      <c r="BK77" s="61" t="s">
        <v>218</v>
      </c>
      <c r="BL77" s="61" t="s">
        <v>218</v>
      </c>
      <c r="BM77" s="61" t="s">
        <v>218</v>
      </c>
      <c r="BN77" s="61" t="s">
        <v>218</v>
      </c>
      <c r="BO77" s="61" t="s">
        <v>218</v>
      </c>
      <c r="BP77" s="61" t="s">
        <v>218</v>
      </c>
      <c r="BQ77" s="61" t="s">
        <v>1043</v>
      </c>
      <c r="BR77" s="61"/>
      <c r="BS77" s="59" t="s">
        <v>1021</v>
      </c>
      <c r="BT77" s="52">
        <v>32844</v>
      </c>
      <c r="BU77" s="61">
        <v>8</v>
      </c>
      <c r="BV77" s="59" t="s">
        <v>1017</v>
      </c>
      <c r="BW77" s="52">
        <v>12145</v>
      </c>
      <c r="BX77" s="52">
        <v>2831</v>
      </c>
      <c r="BY77" s="52">
        <v>12145</v>
      </c>
      <c r="BZ77" s="52">
        <v>2831</v>
      </c>
      <c r="CA77" s="61" t="s">
        <v>1040</v>
      </c>
      <c r="CB77" s="52">
        <v>20965</v>
      </c>
      <c r="CC77" s="53">
        <v>4367</v>
      </c>
      <c r="CD77" s="39">
        <v>1</v>
      </c>
      <c r="CE77" s="61">
        <v>2540</v>
      </c>
      <c r="CF77" s="61" t="s">
        <v>1023</v>
      </c>
      <c r="CG77" s="52">
        <v>346</v>
      </c>
      <c r="CH77" s="52">
        <v>242</v>
      </c>
      <c r="CI77" s="72">
        <v>2167.8000000000002</v>
      </c>
      <c r="CJ77" s="74" t="s">
        <v>1032</v>
      </c>
      <c r="CK77" s="61">
        <v>7</v>
      </c>
      <c r="CL77" s="61">
        <v>312.96999999999997</v>
      </c>
      <c r="CM77" s="75">
        <v>117</v>
      </c>
      <c r="CN77" s="39"/>
      <c r="CO77" s="39"/>
      <c r="CP77" s="61"/>
      <c r="CQ77" s="61"/>
      <c r="CR77" s="39">
        <v>21.8</v>
      </c>
      <c r="CS77" s="61"/>
      <c r="CT77" s="61"/>
      <c r="CU77" s="61"/>
      <c r="CV77" s="61"/>
      <c r="CW77" s="61"/>
      <c r="CX77" s="61"/>
      <c r="CY77" s="61"/>
      <c r="CZ77" s="52">
        <v>3</v>
      </c>
      <c r="DA77" s="52">
        <v>7</v>
      </c>
      <c r="DB77" s="52">
        <v>6756</v>
      </c>
      <c r="DC77" s="52">
        <v>3729.5</v>
      </c>
      <c r="DD77" s="52">
        <v>788</v>
      </c>
      <c r="DE77" s="61">
        <v>7675.5</v>
      </c>
      <c r="DF77" s="39">
        <v>0</v>
      </c>
      <c r="DG77" s="39">
        <v>0</v>
      </c>
      <c r="DH77" s="52">
        <v>7</v>
      </c>
      <c r="DI77" s="39">
        <v>0</v>
      </c>
      <c r="DJ77" s="61"/>
      <c r="DK77" s="39">
        <v>244</v>
      </c>
      <c r="DL77" s="61">
        <v>7422</v>
      </c>
      <c r="DM77" s="39">
        <v>472</v>
      </c>
      <c r="DN77" s="61"/>
      <c r="DO77" s="61">
        <v>7230</v>
      </c>
      <c r="DP77" s="61"/>
      <c r="DQ77" s="39">
        <v>1624</v>
      </c>
      <c r="DR77" s="39">
        <v>0</v>
      </c>
      <c r="DS77" s="39">
        <v>0</v>
      </c>
      <c r="DT77" s="61">
        <v>28</v>
      </c>
      <c r="DU77" s="52">
        <v>56</v>
      </c>
      <c r="DV77" s="52">
        <v>56</v>
      </c>
      <c r="DW77" s="52">
        <v>7</v>
      </c>
      <c r="DX77" s="39" t="str">
        <f t="shared" si="5"/>
        <v>внутренние</v>
      </c>
      <c r="DY77" s="39"/>
      <c r="DZ77" s="61"/>
      <c r="EA77" s="61"/>
      <c r="EB77" s="61"/>
      <c r="EC77" s="61"/>
      <c r="ED77" s="61"/>
      <c r="EE77" s="52">
        <v>238</v>
      </c>
      <c r="EF77" s="52">
        <v>172.54999999999998</v>
      </c>
      <c r="EG77" s="52">
        <v>302</v>
      </c>
      <c r="EH77" s="52">
        <f t="shared" si="8"/>
        <v>1449.6</v>
      </c>
      <c r="EI77" s="52">
        <v>49.98</v>
      </c>
      <c r="EJ77" s="52"/>
      <c r="EK77" s="52">
        <v>19.53</v>
      </c>
      <c r="EL77" s="52">
        <v>107.10000000000001</v>
      </c>
      <c r="EM77" s="52">
        <v>104.72</v>
      </c>
      <c r="EN77" s="52">
        <v>51.35</v>
      </c>
      <c r="EO77" s="52">
        <v>0</v>
      </c>
      <c r="EP77" s="52">
        <v>30.4</v>
      </c>
      <c r="EQ77" s="52">
        <v>1003</v>
      </c>
      <c r="ER77" s="52">
        <f t="shared" si="6"/>
        <v>3.97</v>
      </c>
      <c r="ES77" s="187" t="s">
        <v>1138</v>
      </c>
      <c r="ET77" s="187" t="s">
        <v>1139</v>
      </c>
      <c r="EU77" s="52">
        <v>0</v>
      </c>
      <c r="EV77" s="52">
        <v>4</v>
      </c>
      <c r="EW77" s="52">
        <v>0</v>
      </c>
      <c r="EX77" s="52">
        <v>0</v>
      </c>
      <c r="EY77" s="52">
        <v>6</v>
      </c>
      <c r="EZ77" s="52"/>
      <c r="FA77" s="52"/>
      <c r="FB77" s="52"/>
      <c r="FC77" s="52"/>
      <c r="FD77" s="52"/>
      <c r="FE77" s="52"/>
      <c r="FF77" s="52"/>
      <c r="FG77" s="52"/>
      <c r="FH77" s="39">
        <v>0</v>
      </c>
      <c r="FI77" s="72">
        <v>9</v>
      </c>
    </row>
    <row r="78" spans="1:165" x14ac:dyDescent="0.25">
      <c r="A78" s="56">
        <v>280055</v>
      </c>
      <c r="B78" s="36" t="str">
        <f t="shared" si="7"/>
        <v>Наметкина ул. д. 15</v>
      </c>
      <c r="C78" s="57" t="s">
        <v>1050</v>
      </c>
      <c r="D78" s="58">
        <v>15</v>
      </c>
      <c r="E78" s="59"/>
      <c r="F78" s="39" t="s">
        <v>1012</v>
      </c>
      <c r="G78" s="60"/>
      <c r="H78" s="61"/>
      <c r="I78" s="62" t="s">
        <v>218</v>
      </c>
      <c r="J78" s="62"/>
      <c r="K78" s="62" t="s">
        <v>218</v>
      </c>
      <c r="L78" s="39" t="s">
        <v>1013</v>
      </c>
      <c r="M78" s="39" t="s">
        <v>1014</v>
      </c>
      <c r="N78" s="63">
        <v>1996</v>
      </c>
      <c r="O78" s="63">
        <v>1996</v>
      </c>
      <c r="P78" s="64" t="s">
        <v>1044</v>
      </c>
      <c r="Q78" s="61" t="s">
        <v>1016</v>
      </c>
      <c r="R78" s="63">
        <v>17</v>
      </c>
      <c r="S78" s="63">
        <v>17</v>
      </c>
      <c r="T78" s="65">
        <v>4</v>
      </c>
      <c r="U78" s="63">
        <v>4</v>
      </c>
      <c r="V78" s="63">
        <v>4</v>
      </c>
      <c r="W78" s="66">
        <v>261</v>
      </c>
      <c r="X78" s="67">
        <v>256</v>
      </c>
      <c r="Y78" s="61">
        <f t="shared" si="4"/>
        <v>5</v>
      </c>
      <c r="Z78" s="39">
        <v>2</v>
      </c>
      <c r="AA78" s="61">
        <v>68</v>
      </c>
      <c r="AB78" s="61">
        <v>68</v>
      </c>
      <c r="AC78" s="42">
        <v>16</v>
      </c>
      <c r="AD78" s="61">
        <v>68</v>
      </c>
      <c r="AE78" s="61"/>
      <c r="AF78" s="61">
        <v>1</v>
      </c>
      <c r="AG78" s="68">
        <v>1</v>
      </c>
      <c r="AH78" s="69">
        <v>17092.599999999999</v>
      </c>
      <c r="AI78" s="70">
        <v>14066.6</v>
      </c>
      <c r="AJ78" s="71">
        <v>3026</v>
      </c>
      <c r="AK78" s="72">
        <v>5048.6000000000004</v>
      </c>
      <c r="AL78" s="61">
        <v>1701.9</v>
      </c>
      <c r="AM78" s="73">
        <v>994</v>
      </c>
      <c r="AN78" s="73">
        <v>1700</v>
      </c>
      <c r="AO78" s="61">
        <v>0</v>
      </c>
      <c r="AP78" s="64">
        <v>1177.3</v>
      </c>
      <c r="AQ78" s="42">
        <v>242.52</v>
      </c>
      <c r="AR78" s="42">
        <v>1497.98</v>
      </c>
      <c r="AS78" s="42">
        <v>76.8</v>
      </c>
      <c r="AT78" s="72" t="s">
        <v>1017</v>
      </c>
      <c r="AU78" s="72" t="s">
        <v>1026</v>
      </c>
      <c r="AV78" s="67">
        <v>256</v>
      </c>
      <c r="AW78" s="61"/>
      <c r="AX78" s="61"/>
      <c r="AY78" s="61"/>
      <c r="AZ78" s="61" t="s">
        <v>1019</v>
      </c>
      <c r="BA78" s="61" t="s">
        <v>218</v>
      </c>
      <c r="BB78" s="61" t="s">
        <v>218</v>
      </c>
      <c r="BC78" s="61" t="s">
        <v>218</v>
      </c>
      <c r="BD78" s="61" t="s">
        <v>218</v>
      </c>
      <c r="BE78" s="61" t="s">
        <v>218</v>
      </c>
      <c r="BF78" s="61" t="s">
        <v>218</v>
      </c>
      <c r="BG78" s="61" t="s">
        <v>218</v>
      </c>
      <c r="BH78" s="61" t="s">
        <v>218</v>
      </c>
      <c r="BI78" s="61" t="s">
        <v>218</v>
      </c>
      <c r="BJ78" s="61" t="s">
        <v>218</v>
      </c>
      <c r="BK78" s="61" t="s">
        <v>218</v>
      </c>
      <c r="BL78" s="61" t="s">
        <v>218</v>
      </c>
      <c r="BM78" s="61" t="s">
        <v>218</v>
      </c>
      <c r="BN78" s="61" t="s">
        <v>218</v>
      </c>
      <c r="BO78" s="61" t="s">
        <v>218</v>
      </c>
      <c r="BP78" s="61" t="s">
        <v>218</v>
      </c>
      <c r="BQ78" s="61" t="s">
        <v>1020</v>
      </c>
      <c r="BR78" s="61"/>
      <c r="BS78" s="59" t="s">
        <v>1021</v>
      </c>
      <c r="BT78" s="52">
        <v>26333</v>
      </c>
      <c r="BU78" s="61">
        <v>5</v>
      </c>
      <c r="BV78" s="61" t="s">
        <v>1017</v>
      </c>
      <c r="BW78" s="52">
        <v>6510.03</v>
      </c>
      <c r="BX78" s="52">
        <v>1701.9</v>
      </c>
      <c r="BY78" s="52">
        <v>6510.03</v>
      </c>
      <c r="BZ78" s="52">
        <v>1701.9</v>
      </c>
      <c r="CA78" s="61" t="s">
        <v>1040</v>
      </c>
      <c r="CB78" s="52">
        <v>10344</v>
      </c>
      <c r="CC78" s="53">
        <v>7687.44</v>
      </c>
      <c r="CD78" s="61">
        <v>1</v>
      </c>
      <c r="CE78" s="61">
        <v>2801</v>
      </c>
      <c r="CF78" s="61" t="s">
        <v>1023</v>
      </c>
      <c r="CG78" s="52">
        <v>140</v>
      </c>
      <c r="CH78" s="52">
        <v>97</v>
      </c>
      <c r="CI78" s="72">
        <v>1177.3</v>
      </c>
      <c r="CJ78" s="74" t="s">
        <v>1032</v>
      </c>
      <c r="CK78" s="61">
        <v>4</v>
      </c>
      <c r="CL78" s="61">
        <v>178.84</v>
      </c>
      <c r="CM78" s="75">
        <v>64</v>
      </c>
      <c r="CN78" s="39"/>
      <c r="CO78" s="39"/>
      <c r="CP78" s="61"/>
      <c r="CQ78" s="61"/>
      <c r="CR78" s="39">
        <v>14</v>
      </c>
      <c r="CS78" s="61"/>
      <c r="CT78" s="61"/>
      <c r="CU78" s="61"/>
      <c r="CV78" s="61"/>
      <c r="CW78" s="61"/>
      <c r="CX78" s="61"/>
      <c r="CY78" s="61"/>
      <c r="CZ78" s="52">
        <v>4</v>
      </c>
      <c r="DA78" s="52">
        <v>4</v>
      </c>
      <c r="DB78" s="52">
        <v>1080</v>
      </c>
      <c r="DC78" s="52">
        <v>7169</v>
      </c>
      <c r="DD78" s="52">
        <v>576</v>
      </c>
      <c r="DE78" s="61">
        <v>5185</v>
      </c>
      <c r="DF78" s="61">
        <v>0</v>
      </c>
      <c r="DG78" s="39">
        <v>0</v>
      </c>
      <c r="DH78" s="52">
        <v>4</v>
      </c>
      <c r="DI78" s="39">
        <v>0</v>
      </c>
      <c r="DJ78" s="61"/>
      <c r="DK78" s="39">
        <v>142</v>
      </c>
      <c r="DL78" s="61">
        <v>3426</v>
      </c>
      <c r="DM78" s="39">
        <v>256</v>
      </c>
      <c r="DN78" s="61"/>
      <c r="DO78" s="61">
        <v>3431</v>
      </c>
      <c r="DP78" s="61"/>
      <c r="DQ78" s="39">
        <v>1740</v>
      </c>
      <c r="DR78" s="39">
        <v>0</v>
      </c>
      <c r="DS78" s="39">
        <v>0</v>
      </c>
      <c r="DT78" s="61">
        <v>16</v>
      </c>
      <c r="DU78" s="52">
        <v>16</v>
      </c>
      <c r="DV78" s="52">
        <v>16</v>
      </c>
      <c r="DW78" s="52">
        <v>8</v>
      </c>
      <c r="DX78" s="39" t="str">
        <f t="shared" si="5"/>
        <v>внутренние</v>
      </c>
      <c r="DY78" s="52"/>
      <c r="DZ78" s="61"/>
      <c r="EA78" s="61"/>
      <c r="EB78" s="61"/>
      <c r="EC78" s="61"/>
      <c r="ED78" s="61"/>
      <c r="EE78" s="52">
        <v>136</v>
      </c>
      <c r="EF78" s="52">
        <v>98.6</v>
      </c>
      <c r="EG78" s="52">
        <v>172</v>
      </c>
      <c r="EH78" s="52">
        <f t="shared" si="8"/>
        <v>825.6</v>
      </c>
      <c r="EI78" s="52">
        <v>28.56</v>
      </c>
      <c r="EJ78" s="52"/>
      <c r="EK78" s="52">
        <v>11.16</v>
      </c>
      <c r="EL78" s="52">
        <v>61.2</v>
      </c>
      <c r="EM78" s="52">
        <v>59.84</v>
      </c>
      <c r="EN78" s="52">
        <v>27.95</v>
      </c>
      <c r="EO78" s="52">
        <v>75.599999999999994</v>
      </c>
      <c r="EP78" s="52">
        <v>28.6</v>
      </c>
      <c r="EQ78" s="52">
        <v>507</v>
      </c>
      <c r="ER78" s="52">
        <f t="shared" si="6"/>
        <v>2.0099999999999998</v>
      </c>
      <c r="ES78" s="187" t="s">
        <v>1138</v>
      </c>
      <c r="ET78" s="187" t="s">
        <v>1139</v>
      </c>
      <c r="EU78" s="52">
        <v>0</v>
      </c>
      <c r="EV78" s="52">
        <v>2</v>
      </c>
      <c r="EW78" s="52">
        <v>0</v>
      </c>
      <c r="EX78" s="52">
        <v>0</v>
      </c>
      <c r="EY78" s="52">
        <v>4</v>
      </c>
      <c r="EZ78" s="52"/>
      <c r="FA78" s="52"/>
      <c r="FB78" s="52"/>
      <c r="FC78" s="52"/>
      <c r="FD78" s="52"/>
      <c r="FE78" s="52"/>
      <c r="FF78" s="52"/>
      <c r="FG78" s="52"/>
      <c r="FH78" s="39">
        <v>0</v>
      </c>
      <c r="FI78" s="72">
        <v>6</v>
      </c>
    </row>
    <row r="79" spans="1:165" x14ac:dyDescent="0.25">
      <c r="A79" s="56">
        <v>15687</v>
      </c>
      <c r="B79" s="36" t="str">
        <f t="shared" si="7"/>
        <v>Наметкина ул. д. 21 к. 3</v>
      </c>
      <c r="C79" s="57" t="s">
        <v>1050</v>
      </c>
      <c r="D79" s="58">
        <v>21</v>
      </c>
      <c r="E79" s="59">
        <v>3</v>
      </c>
      <c r="F79" s="39" t="s">
        <v>1012</v>
      </c>
      <c r="G79" s="60"/>
      <c r="H79" s="39"/>
      <c r="I79" s="62" t="s">
        <v>218</v>
      </c>
      <c r="J79" s="62"/>
      <c r="K79" s="62" t="s">
        <v>218</v>
      </c>
      <c r="L79" s="39" t="s">
        <v>1013</v>
      </c>
      <c r="M79" s="39" t="s">
        <v>1014</v>
      </c>
      <c r="N79" s="63">
        <v>1963</v>
      </c>
      <c r="O79" s="63">
        <v>1963</v>
      </c>
      <c r="P79" s="64" t="s">
        <v>1047</v>
      </c>
      <c r="Q79" s="61" t="s">
        <v>1016</v>
      </c>
      <c r="R79" s="63">
        <v>5</v>
      </c>
      <c r="S79" s="63">
        <v>5</v>
      </c>
      <c r="T79" s="65">
        <v>4</v>
      </c>
      <c r="U79" s="63"/>
      <c r="V79" s="63"/>
      <c r="W79" s="66">
        <v>80</v>
      </c>
      <c r="X79" s="67">
        <v>80</v>
      </c>
      <c r="Y79" s="61">
        <f t="shared" si="4"/>
        <v>0</v>
      </c>
      <c r="Z79" s="39">
        <v>0</v>
      </c>
      <c r="AA79" s="61">
        <v>20</v>
      </c>
      <c r="AB79" s="61">
        <v>36</v>
      </c>
      <c r="AC79" s="42">
        <v>0</v>
      </c>
      <c r="AD79" s="61"/>
      <c r="AE79" s="61"/>
      <c r="AF79" s="61">
        <v>1</v>
      </c>
      <c r="AG79" s="68">
        <v>1</v>
      </c>
      <c r="AH79" s="69">
        <v>3570.5</v>
      </c>
      <c r="AI79" s="70">
        <v>3570.5</v>
      </c>
      <c r="AJ79" s="71">
        <v>0</v>
      </c>
      <c r="AK79" s="72">
        <v>2137.8000000000002</v>
      </c>
      <c r="AL79" s="61">
        <v>397</v>
      </c>
      <c r="AM79" s="73">
        <v>318</v>
      </c>
      <c r="AN79" s="73">
        <v>9</v>
      </c>
      <c r="AO79" s="61">
        <v>0</v>
      </c>
      <c r="AP79" s="64">
        <v>905.4</v>
      </c>
      <c r="AQ79" s="42">
        <v>129.31</v>
      </c>
      <c r="AR79" s="42">
        <v>188.69</v>
      </c>
      <c r="AS79" s="42">
        <v>0</v>
      </c>
      <c r="AT79" s="72" t="s">
        <v>1017</v>
      </c>
      <c r="AU79" s="72" t="s">
        <v>1026</v>
      </c>
      <c r="AV79" s="67">
        <v>80</v>
      </c>
      <c r="AW79" s="61"/>
      <c r="AX79" s="61"/>
      <c r="AY79" s="61"/>
      <c r="AZ79" s="61" t="s">
        <v>1019</v>
      </c>
      <c r="BA79" s="61" t="s">
        <v>218</v>
      </c>
      <c r="BB79" s="61" t="s">
        <v>218</v>
      </c>
      <c r="BC79" s="61" t="s">
        <v>218</v>
      </c>
      <c r="BD79" s="61" t="s">
        <v>218</v>
      </c>
      <c r="BE79" s="61" t="s">
        <v>218</v>
      </c>
      <c r="BF79" s="61" t="s">
        <v>218</v>
      </c>
      <c r="BG79" s="61" t="s">
        <v>218</v>
      </c>
      <c r="BH79" s="61" t="s">
        <v>218</v>
      </c>
      <c r="BI79" s="61" t="s">
        <v>218</v>
      </c>
      <c r="BJ79" s="61" t="s">
        <v>218</v>
      </c>
      <c r="BK79" s="61" t="s">
        <v>218</v>
      </c>
      <c r="BL79" s="61" t="s">
        <v>218</v>
      </c>
      <c r="BM79" s="61" t="s">
        <v>218</v>
      </c>
      <c r="BN79" s="61" t="s">
        <v>218</v>
      </c>
      <c r="BO79" s="61" t="s">
        <v>218</v>
      </c>
      <c r="BP79" s="61" t="s">
        <v>218</v>
      </c>
      <c r="BQ79" s="61" t="s">
        <v>1020</v>
      </c>
      <c r="BR79" s="61"/>
      <c r="BS79" s="59" t="s">
        <v>1021</v>
      </c>
      <c r="BT79" s="52">
        <v>7760</v>
      </c>
      <c r="BU79" s="61">
        <v>5</v>
      </c>
      <c r="BV79" s="61" t="s">
        <v>1017</v>
      </c>
      <c r="BW79" s="52">
        <v>985</v>
      </c>
      <c r="BX79" s="52">
        <v>394</v>
      </c>
      <c r="BY79" s="52">
        <v>985</v>
      </c>
      <c r="BZ79" s="52">
        <v>394</v>
      </c>
      <c r="CA79" s="61" t="s">
        <v>1024</v>
      </c>
      <c r="CB79" s="52">
        <v>1852</v>
      </c>
      <c r="CC79" s="53">
        <v>1722</v>
      </c>
      <c r="CD79" s="39">
        <v>1</v>
      </c>
      <c r="CE79" s="61">
        <v>996</v>
      </c>
      <c r="CF79" s="61" t="s">
        <v>1023</v>
      </c>
      <c r="CG79" s="52">
        <v>160</v>
      </c>
      <c r="CH79" s="52">
        <v>253</v>
      </c>
      <c r="CI79" s="72">
        <v>905.4</v>
      </c>
      <c r="CJ79" s="74"/>
      <c r="CK79" s="61">
        <v>0</v>
      </c>
      <c r="CL79" s="61">
        <v>0</v>
      </c>
      <c r="CM79" s="75">
        <v>0</v>
      </c>
      <c r="CN79" s="39"/>
      <c r="CO79" s="39"/>
      <c r="CP79" s="61"/>
      <c r="CQ79" s="61"/>
      <c r="CR79" s="39">
        <v>0</v>
      </c>
      <c r="CS79" s="61"/>
      <c r="CT79" s="61"/>
      <c r="CU79" s="61"/>
      <c r="CV79" s="61"/>
      <c r="CW79" s="61"/>
      <c r="CX79" s="61"/>
      <c r="CY79" s="61"/>
      <c r="CZ79" s="52">
        <v>1</v>
      </c>
      <c r="DA79" s="52">
        <v>1</v>
      </c>
      <c r="DB79" s="52">
        <v>162</v>
      </c>
      <c r="DC79" s="52">
        <v>400</v>
      </c>
      <c r="DD79" s="52">
        <v>48</v>
      </c>
      <c r="DE79" s="61">
        <v>2032</v>
      </c>
      <c r="DF79" s="39">
        <v>0</v>
      </c>
      <c r="DG79" s="39">
        <v>0</v>
      </c>
      <c r="DH79" s="52">
        <v>4</v>
      </c>
      <c r="DI79" s="52">
        <v>248</v>
      </c>
      <c r="DJ79" s="61"/>
      <c r="DK79" s="39">
        <v>85</v>
      </c>
      <c r="DL79" s="61">
        <v>935</v>
      </c>
      <c r="DM79" s="39">
        <v>80</v>
      </c>
      <c r="DN79" s="61"/>
      <c r="DO79" s="61">
        <v>967</v>
      </c>
      <c r="DP79" s="61"/>
      <c r="DQ79" s="39">
        <v>648</v>
      </c>
      <c r="DR79" s="39">
        <v>594</v>
      </c>
      <c r="DS79" s="39">
        <v>87</v>
      </c>
      <c r="DT79" s="61">
        <v>16</v>
      </c>
      <c r="DU79" s="52">
        <v>16</v>
      </c>
      <c r="DV79" s="52">
        <v>16</v>
      </c>
      <c r="DW79" s="39">
        <v>0</v>
      </c>
      <c r="DX79" s="39" t="str">
        <f t="shared" si="5"/>
        <v>наружные</v>
      </c>
      <c r="DY79" s="52"/>
      <c r="DZ79" s="61"/>
      <c r="EA79" s="61"/>
      <c r="EB79" s="61"/>
      <c r="EC79" s="61"/>
      <c r="ED79" s="61"/>
      <c r="EE79" s="52">
        <v>32</v>
      </c>
      <c r="EF79" s="52">
        <v>29.44</v>
      </c>
      <c r="EG79" s="52">
        <v>8</v>
      </c>
      <c r="EH79" s="52">
        <f t="shared" si="8"/>
        <v>38.4</v>
      </c>
      <c r="EI79" s="52">
        <v>7.68</v>
      </c>
      <c r="EJ79" s="52"/>
      <c r="EK79" s="52">
        <v>11.16</v>
      </c>
      <c r="EL79" s="52">
        <v>4.8</v>
      </c>
      <c r="EM79" s="52">
        <v>17.600000000000001</v>
      </c>
      <c r="EN79" s="52">
        <v>9.1</v>
      </c>
      <c r="EO79" s="52">
        <v>0</v>
      </c>
      <c r="EP79" s="52">
        <v>0</v>
      </c>
      <c r="EQ79" s="52">
        <v>156</v>
      </c>
      <c r="ER79" s="52">
        <f t="shared" si="6"/>
        <v>0</v>
      </c>
      <c r="ES79" s="187" t="s">
        <v>1019</v>
      </c>
      <c r="ET79" s="187">
        <v>0</v>
      </c>
      <c r="EU79" s="52">
        <v>0</v>
      </c>
      <c r="EV79" s="52">
        <v>1</v>
      </c>
      <c r="EW79" s="52">
        <v>0</v>
      </c>
      <c r="EX79" s="52">
        <v>0</v>
      </c>
      <c r="EY79" s="52">
        <v>1</v>
      </c>
      <c r="EZ79" s="52"/>
      <c r="FA79" s="52"/>
      <c r="FB79" s="52"/>
      <c r="FC79" s="52"/>
      <c r="FD79" s="52"/>
      <c r="FE79" s="52"/>
      <c r="FF79" s="52"/>
      <c r="FG79" s="52"/>
      <c r="FH79" s="39">
        <v>0</v>
      </c>
      <c r="FI79" s="72">
        <v>5</v>
      </c>
    </row>
    <row r="80" spans="1:165" x14ac:dyDescent="0.25">
      <c r="A80" s="56">
        <v>70086</v>
      </c>
      <c r="B80" s="36" t="str">
        <f t="shared" si="7"/>
        <v>Наметкина ул. д. 17/68</v>
      </c>
      <c r="C80" s="57" t="s">
        <v>1050</v>
      </c>
      <c r="D80" s="58" t="s">
        <v>1052</v>
      </c>
      <c r="E80" s="59"/>
      <c r="F80" s="39" t="s">
        <v>1012</v>
      </c>
      <c r="G80" s="60"/>
      <c r="H80" s="61"/>
      <c r="I80" s="62" t="s">
        <v>218</v>
      </c>
      <c r="J80" s="62"/>
      <c r="K80" s="62" t="s">
        <v>218</v>
      </c>
      <c r="L80" s="39" t="s">
        <v>1013</v>
      </c>
      <c r="M80" s="39" t="s">
        <v>1014</v>
      </c>
      <c r="N80" s="63">
        <v>1992</v>
      </c>
      <c r="O80" s="63">
        <v>1992</v>
      </c>
      <c r="P80" s="64" t="s">
        <v>1044</v>
      </c>
      <c r="Q80" s="61" t="s">
        <v>1016</v>
      </c>
      <c r="R80" s="63">
        <v>17</v>
      </c>
      <c r="S80" s="63">
        <v>17</v>
      </c>
      <c r="T80" s="65">
        <v>5</v>
      </c>
      <c r="U80" s="63">
        <v>5</v>
      </c>
      <c r="V80" s="63">
        <v>5</v>
      </c>
      <c r="W80" s="76">
        <v>323</v>
      </c>
      <c r="X80" s="67">
        <v>319</v>
      </c>
      <c r="Y80" s="61">
        <f t="shared" si="4"/>
        <v>4</v>
      </c>
      <c r="Z80" s="39">
        <v>3</v>
      </c>
      <c r="AA80" s="61">
        <v>85</v>
      </c>
      <c r="AB80" s="61">
        <v>85</v>
      </c>
      <c r="AC80" s="42">
        <v>20</v>
      </c>
      <c r="AD80" s="61">
        <v>85</v>
      </c>
      <c r="AE80" s="61"/>
      <c r="AF80" s="61">
        <v>1</v>
      </c>
      <c r="AG80" s="68">
        <v>1</v>
      </c>
      <c r="AH80" s="69">
        <v>18869.699999999997</v>
      </c>
      <c r="AI80" s="70">
        <v>17686.099999999999</v>
      </c>
      <c r="AJ80" s="71">
        <v>1183.5999999999999</v>
      </c>
      <c r="AK80" s="72">
        <v>6316.4</v>
      </c>
      <c r="AL80" s="61">
        <v>2051</v>
      </c>
      <c r="AM80" s="73">
        <v>1054</v>
      </c>
      <c r="AN80" s="73">
        <v>2106</v>
      </c>
      <c r="AO80" s="61">
        <v>0</v>
      </c>
      <c r="AP80" s="64">
        <v>1578.2</v>
      </c>
      <c r="AQ80" s="42">
        <v>324.54000000000002</v>
      </c>
      <c r="AR80" s="42">
        <v>1885.46</v>
      </c>
      <c r="AS80" s="42">
        <v>102</v>
      </c>
      <c r="AT80" s="72" t="s">
        <v>1017</v>
      </c>
      <c r="AU80" s="72" t="s">
        <v>1034</v>
      </c>
      <c r="AV80" s="67">
        <v>319</v>
      </c>
      <c r="AW80" s="61"/>
      <c r="AX80" s="61"/>
      <c r="AY80" s="61"/>
      <c r="AZ80" s="61" t="s">
        <v>1019</v>
      </c>
      <c r="BA80" s="61" t="s">
        <v>218</v>
      </c>
      <c r="BB80" s="61" t="s">
        <v>218</v>
      </c>
      <c r="BC80" s="61" t="s">
        <v>218</v>
      </c>
      <c r="BD80" s="61" t="s">
        <v>218</v>
      </c>
      <c r="BE80" s="61" t="s">
        <v>218</v>
      </c>
      <c r="BF80" s="61" t="s">
        <v>218</v>
      </c>
      <c r="BG80" s="61" t="s">
        <v>218</v>
      </c>
      <c r="BH80" s="61" t="s">
        <v>218</v>
      </c>
      <c r="BI80" s="61" t="s">
        <v>218</v>
      </c>
      <c r="BJ80" s="61" t="s">
        <v>218</v>
      </c>
      <c r="BK80" s="61" t="s">
        <v>218</v>
      </c>
      <c r="BL80" s="61" t="s">
        <v>218</v>
      </c>
      <c r="BM80" s="61" t="s">
        <v>218</v>
      </c>
      <c r="BN80" s="61" t="s">
        <v>218</v>
      </c>
      <c r="BO80" s="61" t="s">
        <v>218</v>
      </c>
      <c r="BP80" s="61" t="s">
        <v>218</v>
      </c>
      <c r="BQ80" s="61" t="s">
        <v>1020</v>
      </c>
      <c r="BR80" s="61"/>
      <c r="BS80" s="59" t="s">
        <v>1021</v>
      </c>
      <c r="BT80" s="52">
        <v>26554</v>
      </c>
      <c r="BU80" s="61">
        <v>6</v>
      </c>
      <c r="BV80" s="59" t="s">
        <v>1017</v>
      </c>
      <c r="BW80" s="52">
        <v>512</v>
      </c>
      <c r="BX80" s="52">
        <v>1562</v>
      </c>
      <c r="BY80" s="52">
        <v>8675</v>
      </c>
      <c r="BZ80" s="52">
        <v>1873</v>
      </c>
      <c r="CA80" s="61" t="s">
        <v>1040</v>
      </c>
      <c r="CB80" s="52">
        <v>14975</v>
      </c>
      <c r="CC80" s="53">
        <v>4536</v>
      </c>
      <c r="CD80" s="61">
        <v>1</v>
      </c>
      <c r="CE80" s="61">
        <v>1945</v>
      </c>
      <c r="CF80" s="61" t="s">
        <v>1023</v>
      </c>
      <c r="CG80" s="52">
        <v>254</v>
      </c>
      <c r="CH80" s="52">
        <v>178</v>
      </c>
      <c r="CI80" s="72">
        <v>1578.2</v>
      </c>
      <c r="CJ80" s="74" t="s">
        <v>1032</v>
      </c>
      <c r="CK80" s="61">
        <v>5</v>
      </c>
      <c r="CL80" s="61">
        <v>223.54999999999998</v>
      </c>
      <c r="CM80" s="75">
        <v>85</v>
      </c>
      <c r="CN80" s="39"/>
      <c r="CO80" s="39"/>
      <c r="CP80" s="61"/>
      <c r="CQ80" s="61"/>
      <c r="CR80" s="39">
        <v>16.5</v>
      </c>
      <c r="CS80" s="61"/>
      <c r="CT80" s="61"/>
      <c r="CU80" s="61"/>
      <c r="CV80" s="61"/>
      <c r="CW80" s="61"/>
      <c r="CX80" s="61"/>
      <c r="CY80" s="61"/>
      <c r="CZ80" s="52">
        <v>2</v>
      </c>
      <c r="DA80" s="52">
        <v>5</v>
      </c>
      <c r="DB80" s="52">
        <v>1275</v>
      </c>
      <c r="DC80" s="52">
        <v>3825</v>
      </c>
      <c r="DD80" s="52">
        <v>720</v>
      </c>
      <c r="DE80" s="61">
        <v>1659</v>
      </c>
      <c r="DF80" s="61">
        <v>0</v>
      </c>
      <c r="DG80" s="39">
        <v>0</v>
      </c>
      <c r="DH80" s="52">
        <v>5</v>
      </c>
      <c r="DI80" s="39">
        <v>0</v>
      </c>
      <c r="DJ80" s="61"/>
      <c r="DK80" s="39">
        <v>182</v>
      </c>
      <c r="DL80" s="61">
        <v>3806</v>
      </c>
      <c r="DM80" s="39">
        <v>319</v>
      </c>
      <c r="DN80" s="61"/>
      <c r="DO80" s="61">
        <v>3711</v>
      </c>
      <c r="DP80" s="61"/>
      <c r="DQ80" s="39">
        <v>315</v>
      </c>
      <c r="DR80" s="39">
        <v>0</v>
      </c>
      <c r="DS80" s="39">
        <v>0</v>
      </c>
      <c r="DT80" s="61">
        <v>20</v>
      </c>
      <c r="DU80" s="52">
        <v>10</v>
      </c>
      <c r="DV80" s="52">
        <v>10</v>
      </c>
      <c r="DW80" s="52">
        <v>5</v>
      </c>
      <c r="DX80" s="39" t="str">
        <f t="shared" si="5"/>
        <v>внутренние</v>
      </c>
      <c r="DY80" s="52"/>
      <c r="DZ80" s="61"/>
      <c r="EA80" s="61"/>
      <c r="EB80" s="61"/>
      <c r="EC80" s="61"/>
      <c r="ED80" s="61"/>
      <c r="EE80" s="52">
        <v>170</v>
      </c>
      <c r="EF80" s="52">
        <v>123.25</v>
      </c>
      <c r="EG80" s="52">
        <v>215</v>
      </c>
      <c r="EH80" s="52">
        <f t="shared" si="8"/>
        <v>1032</v>
      </c>
      <c r="EI80" s="52">
        <v>35.699999999999996</v>
      </c>
      <c r="EJ80" s="52"/>
      <c r="EK80" s="52">
        <v>13.95</v>
      </c>
      <c r="EL80" s="52">
        <v>76.5</v>
      </c>
      <c r="EM80" s="52">
        <v>74.800000000000011</v>
      </c>
      <c r="EN80" s="52">
        <v>35.1</v>
      </c>
      <c r="EO80" s="52">
        <v>54</v>
      </c>
      <c r="EP80" s="52">
        <v>33.5</v>
      </c>
      <c r="EQ80" s="52">
        <v>712</v>
      </c>
      <c r="ER80" s="52">
        <f t="shared" si="6"/>
        <v>2.82</v>
      </c>
      <c r="ES80" s="187" t="s">
        <v>1138</v>
      </c>
      <c r="ET80" s="187" t="s">
        <v>1139</v>
      </c>
      <c r="EU80" s="52">
        <v>0</v>
      </c>
      <c r="EV80" s="52">
        <v>3</v>
      </c>
      <c r="EW80" s="52">
        <v>0</v>
      </c>
      <c r="EX80" s="52">
        <v>0</v>
      </c>
      <c r="EY80" s="52">
        <v>4</v>
      </c>
      <c r="EZ80" s="52"/>
      <c r="FA80" s="52"/>
      <c r="FB80" s="52"/>
      <c r="FC80" s="52"/>
      <c r="FD80" s="52"/>
      <c r="FE80" s="52"/>
      <c r="FF80" s="52"/>
      <c r="FG80" s="52"/>
      <c r="FH80" s="39">
        <v>0</v>
      </c>
      <c r="FI80" s="72">
        <v>7</v>
      </c>
    </row>
    <row r="81" spans="1:165" x14ac:dyDescent="0.25">
      <c r="A81" s="56">
        <v>15907</v>
      </c>
      <c r="B81" s="36" t="str">
        <f t="shared" si="7"/>
        <v>Нахимовский пр-т д. 37 к. 1</v>
      </c>
      <c r="C81" s="57" t="s">
        <v>1053</v>
      </c>
      <c r="D81" s="58">
        <v>37</v>
      </c>
      <c r="E81" s="59">
        <v>1</v>
      </c>
      <c r="F81" s="39" t="s">
        <v>1012</v>
      </c>
      <c r="G81" s="60"/>
      <c r="H81" s="39"/>
      <c r="I81" s="62" t="s">
        <v>218</v>
      </c>
      <c r="J81" s="62"/>
      <c r="K81" s="62" t="s">
        <v>218</v>
      </c>
      <c r="L81" s="39" t="s">
        <v>1013</v>
      </c>
      <c r="M81" s="39" t="s">
        <v>1014</v>
      </c>
      <c r="N81" s="63">
        <v>1962</v>
      </c>
      <c r="O81" s="63">
        <v>1962</v>
      </c>
      <c r="P81" s="81" t="s">
        <v>1035</v>
      </c>
      <c r="Q81" s="61" t="s">
        <v>1016</v>
      </c>
      <c r="R81" s="63">
        <v>9</v>
      </c>
      <c r="S81" s="63">
        <v>9</v>
      </c>
      <c r="T81" s="65">
        <v>1</v>
      </c>
      <c r="U81" s="63">
        <v>1</v>
      </c>
      <c r="V81" s="63"/>
      <c r="W81" s="66">
        <v>72</v>
      </c>
      <c r="X81" s="67">
        <v>72</v>
      </c>
      <c r="Y81" s="61">
        <f t="shared" si="4"/>
        <v>0</v>
      </c>
      <c r="Z81" s="39">
        <v>0</v>
      </c>
      <c r="AA81" s="61">
        <v>18</v>
      </c>
      <c r="AB81" s="61">
        <v>19</v>
      </c>
      <c r="AC81" s="42">
        <v>1</v>
      </c>
      <c r="AD81" s="61">
        <v>24</v>
      </c>
      <c r="AE81" s="61"/>
      <c r="AF81" s="61">
        <v>1</v>
      </c>
      <c r="AG81" s="68">
        <v>1</v>
      </c>
      <c r="AH81" s="69">
        <v>2613</v>
      </c>
      <c r="AI81" s="70">
        <v>2613</v>
      </c>
      <c r="AJ81" s="71">
        <v>0</v>
      </c>
      <c r="AK81" s="72">
        <v>1208.8</v>
      </c>
      <c r="AL81" s="61">
        <v>393.2</v>
      </c>
      <c r="AM81" s="73">
        <v>411</v>
      </c>
      <c r="AN81" s="73"/>
      <c r="AO81" s="61">
        <v>0</v>
      </c>
      <c r="AP81" s="64">
        <v>398.9</v>
      </c>
      <c r="AQ81" s="42">
        <v>97.21</v>
      </c>
      <c r="AR81" s="42">
        <v>313.79000000000002</v>
      </c>
      <c r="AS81" s="42">
        <v>4.8</v>
      </c>
      <c r="AT81" s="72" t="s">
        <v>1036</v>
      </c>
      <c r="AU81" s="72" t="s">
        <v>1034</v>
      </c>
      <c r="AV81" s="67">
        <v>72</v>
      </c>
      <c r="AW81" s="61"/>
      <c r="AX81" s="61"/>
      <c r="AY81" s="61"/>
      <c r="AZ81" s="61" t="s">
        <v>1019</v>
      </c>
      <c r="BA81" s="61" t="s">
        <v>218</v>
      </c>
      <c r="BB81" s="61" t="s">
        <v>218</v>
      </c>
      <c r="BC81" s="61" t="s">
        <v>218</v>
      </c>
      <c r="BD81" s="61" t="s">
        <v>218</v>
      </c>
      <c r="BE81" s="61" t="s">
        <v>218</v>
      </c>
      <c r="BF81" s="61" t="s">
        <v>218</v>
      </c>
      <c r="BG81" s="61" t="s">
        <v>218</v>
      </c>
      <c r="BH81" s="61" t="s">
        <v>218</v>
      </c>
      <c r="BI81" s="61" t="s">
        <v>218</v>
      </c>
      <c r="BJ81" s="61" t="s">
        <v>218</v>
      </c>
      <c r="BK81" s="61" t="s">
        <v>218</v>
      </c>
      <c r="BL81" s="61" t="s">
        <v>218</v>
      </c>
      <c r="BM81" s="61" t="s">
        <v>218</v>
      </c>
      <c r="BN81" s="61" t="s">
        <v>218</v>
      </c>
      <c r="BO81" s="61" t="s">
        <v>218</v>
      </c>
      <c r="BP81" s="61" t="s">
        <v>218</v>
      </c>
      <c r="BQ81" s="61" t="s">
        <v>1020</v>
      </c>
      <c r="BR81" s="61"/>
      <c r="BS81" s="59" t="s">
        <v>1021</v>
      </c>
      <c r="BT81" s="52">
        <v>3774</v>
      </c>
      <c r="BU81" s="61">
        <v>2</v>
      </c>
      <c r="BV81" s="61" t="s">
        <v>1017</v>
      </c>
      <c r="BW81" s="52">
        <v>3713</v>
      </c>
      <c r="BX81" s="52">
        <v>935</v>
      </c>
      <c r="BY81" s="52">
        <v>735</v>
      </c>
      <c r="BZ81" s="39">
        <v>0</v>
      </c>
      <c r="CA81" s="61" t="s">
        <v>1024</v>
      </c>
      <c r="CB81" s="52">
        <v>1713</v>
      </c>
      <c r="CC81" s="53">
        <v>1849</v>
      </c>
      <c r="CD81" s="39">
        <v>1</v>
      </c>
      <c r="CE81" s="61">
        <v>439</v>
      </c>
      <c r="CF81" s="61" t="s">
        <v>1023</v>
      </c>
      <c r="CG81" s="52">
        <v>84</v>
      </c>
      <c r="CH81" s="52">
        <v>58.8</v>
      </c>
      <c r="CI81" s="72">
        <v>398.9</v>
      </c>
      <c r="CJ81" s="74" t="s">
        <v>1032</v>
      </c>
      <c r="CK81" s="61">
        <v>1</v>
      </c>
      <c r="CL81" s="61">
        <v>23.669999999999998</v>
      </c>
      <c r="CM81" s="75">
        <v>4</v>
      </c>
      <c r="CN81" s="39"/>
      <c r="CO81" s="39"/>
      <c r="CP81" s="61"/>
      <c r="CQ81" s="61"/>
      <c r="CR81" s="39">
        <v>2</v>
      </c>
      <c r="CS81" s="61"/>
      <c r="CT81" s="61"/>
      <c r="CU81" s="61"/>
      <c r="CV81" s="61"/>
      <c r="CW81" s="61"/>
      <c r="CX81" s="61"/>
      <c r="CY81" s="61"/>
      <c r="CZ81" s="52">
        <v>1</v>
      </c>
      <c r="DA81" s="52">
        <v>1</v>
      </c>
      <c r="DB81" s="52">
        <v>189</v>
      </c>
      <c r="DC81" s="52">
        <v>2356</v>
      </c>
      <c r="DD81" s="52">
        <v>61</v>
      </c>
      <c r="DE81" s="61">
        <v>947</v>
      </c>
      <c r="DF81" s="39">
        <v>0</v>
      </c>
      <c r="DG81" s="39">
        <v>0</v>
      </c>
      <c r="DH81" s="52">
        <v>1</v>
      </c>
      <c r="DI81" s="52">
        <v>198</v>
      </c>
      <c r="DJ81" s="61"/>
      <c r="DK81" s="39">
        <v>118</v>
      </c>
      <c r="DL81" s="61">
        <v>850</v>
      </c>
      <c r="DM81" s="39">
        <v>72</v>
      </c>
      <c r="DN81" s="61"/>
      <c r="DO81" s="61">
        <v>702</v>
      </c>
      <c r="DP81" s="61"/>
      <c r="DQ81" s="39">
        <v>340</v>
      </c>
      <c r="DR81" s="39">
        <v>491</v>
      </c>
      <c r="DS81" s="39">
        <v>81</v>
      </c>
      <c r="DT81" s="61">
        <v>8</v>
      </c>
      <c r="DU81" s="52">
        <v>8</v>
      </c>
      <c r="DV81" s="52">
        <v>8</v>
      </c>
      <c r="DW81" s="39">
        <v>0</v>
      </c>
      <c r="DX81" s="39" t="str">
        <f t="shared" si="5"/>
        <v>внутренние</v>
      </c>
      <c r="DY81" s="52"/>
      <c r="DZ81" s="61"/>
      <c r="EA81" s="61"/>
      <c r="EB81" s="61"/>
      <c r="EC81" s="61"/>
      <c r="ED81" s="61"/>
      <c r="EE81" s="52">
        <v>9</v>
      </c>
      <c r="EF81" s="52">
        <v>26.9</v>
      </c>
      <c r="EG81" s="52">
        <v>22</v>
      </c>
      <c r="EH81" s="52">
        <f t="shared" si="8"/>
        <v>105.6</v>
      </c>
      <c r="EI81" s="52">
        <v>0</v>
      </c>
      <c r="EJ81" s="52"/>
      <c r="EK81" s="52">
        <v>2.79</v>
      </c>
      <c r="EL81" s="52">
        <v>2.16</v>
      </c>
      <c r="EM81" s="52">
        <v>21.78</v>
      </c>
      <c r="EN81" s="52">
        <v>7.8000000000000007</v>
      </c>
      <c r="EO81" s="52">
        <v>3.8</v>
      </c>
      <c r="EP81" s="52">
        <v>14.6</v>
      </c>
      <c r="EQ81" s="52">
        <v>138</v>
      </c>
      <c r="ER81" s="52">
        <f t="shared" si="6"/>
        <v>0.55000000000000004</v>
      </c>
      <c r="ES81" s="187" t="s">
        <v>1141</v>
      </c>
      <c r="ET81" s="187" t="s">
        <v>1139</v>
      </c>
      <c r="EU81" s="52">
        <v>0</v>
      </c>
      <c r="EV81" s="52">
        <v>1</v>
      </c>
      <c r="EW81" s="52">
        <v>0</v>
      </c>
      <c r="EX81" s="52">
        <v>0</v>
      </c>
      <c r="EY81" s="52">
        <v>0</v>
      </c>
      <c r="EZ81" s="52"/>
      <c r="FA81" s="52"/>
      <c r="FB81" s="52"/>
      <c r="FC81" s="52"/>
      <c r="FD81" s="52"/>
      <c r="FE81" s="52"/>
      <c r="FF81" s="52"/>
      <c r="FG81" s="52"/>
      <c r="FH81" s="39">
        <v>0</v>
      </c>
      <c r="FI81" s="72">
        <v>2</v>
      </c>
    </row>
    <row r="82" spans="1:165" x14ac:dyDescent="0.25">
      <c r="A82" s="56">
        <v>15908</v>
      </c>
      <c r="B82" s="36" t="str">
        <f t="shared" si="7"/>
        <v>Нахимовский пр-т д. 37 к. 2</v>
      </c>
      <c r="C82" s="57" t="s">
        <v>1053</v>
      </c>
      <c r="D82" s="58">
        <v>37</v>
      </c>
      <c r="E82" s="59">
        <v>2</v>
      </c>
      <c r="F82" s="39" t="s">
        <v>1012</v>
      </c>
      <c r="G82" s="60"/>
      <c r="H82" s="61"/>
      <c r="I82" s="62" t="s">
        <v>218</v>
      </c>
      <c r="J82" s="62"/>
      <c r="K82" s="62" t="s">
        <v>218</v>
      </c>
      <c r="L82" s="39" t="s">
        <v>1013</v>
      </c>
      <c r="M82" s="39" t="s">
        <v>1014</v>
      </c>
      <c r="N82" s="63">
        <v>1962</v>
      </c>
      <c r="O82" s="63">
        <v>1962</v>
      </c>
      <c r="P82" s="81" t="s">
        <v>1035</v>
      </c>
      <c r="Q82" s="61" t="s">
        <v>1016</v>
      </c>
      <c r="R82" s="63">
        <v>9</v>
      </c>
      <c r="S82" s="63">
        <v>9</v>
      </c>
      <c r="T82" s="65">
        <v>1</v>
      </c>
      <c r="U82" s="63">
        <v>1</v>
      </c>
      <c r="V82" s="63"/>
      <c r="W82" s="66">
        <v>72</v>
      </c>
      <c r="X82" s="67">
        <v>72</v>
      </c>
      <c r="Y82" s="61">
        <f t="shared" si="4"/>
        <v>0</v>
      </c>
      <c r="Z82" s="39">
        <v>0</v>
      </c>
      <c r="AA82" s="61">
        <v>18</v>
      </c>
      <c r="AB82" s="61">
        <v>19</v>
      </c>
      <c r="AC82" s="42">
        <v>1</v>
      </c>
      <c r="AD82" s="61">
        <v>24</v>
      </c>
      <c r="AE82" s="61"/>
      <c r="AF82" s="61">
        <v>1</v>
      </c>
      <c r="AG82" s="68">
        <v>1</v>
      </c>
      <c r="AH82" s="69">
        <v>2589.6</v>
      </c>
      <c r="AI82" s="70">
        <v>2589.6</v>
      </c>
      <c r="AJ82" s="71">
        <v>0</v>
      </c>
      <c r="AK82" s="72">
        <v>1208</v>
      </c>
      <c r="AL82" s="61">
        <v>393.2</v>
      </c>
      <c r="AM82" s="73">
        <v>386</v>
      </c>
      <c r="AN82" s="73">
        <v>23</v>
      </c>
      <c r="AO82" s="61">
        <v>0</v>
      </c>
      <c r="AP82" s="64">
        <v>399.5</v>
      </c>
      <c r="AQ82" s="42">
        <v>94.960000000000008</v>
      </c>
      <c r="AR82" s="42">
        <v>314.03999999999996</v>
      </c>
      <c r="AS82" s="42">
        <v>4.8</v>
      </c>
      <c r="AT82" s="72" t="s">
        <v>1036</v>
      </c>
      <c r="AU82" s="72" t="s">
        <v>1034</v>
      </c>
      <c r="AV82" s="67">
        <v>72</v>
      </c>
      <c r="AW82" s="61"/>
      <c r="AX82" s="61"/>
      <c r="AY82" s="61"/>
      <c r="AZ82" s="61" t="s">
        <v>1019</v>
      </c>
      <c r="BA82" s="61" t="s">
        <v>218</v>
      </c>
      <c r="BB82" s="61" t="s">
        <v>218</v>
      </c>
      <c r="BC82" s="61" t="s">
        <v>218</v>
      </c>
      <c r="BD82" s="61" t="s">
        <v>218</v>
      </c>
      <c r="BE82" s="61" t="s">
        <v>218</v>
      </c>
      <c r="BF82" s="61" t="s">
        <v>218</v>
      </c>
      <c r="BG82" s="61" t="s">
        <v>218</v>
      </c>
      <c r="BH82" s="61" t="s">
        <v>218</v>
      </c>
      <c r="BI82" s="61" t="s">
        <v>218</v>
      </c>
      <c r="BJ82" s="61" t="s">
        <v>218</v>
      </c>
      <c r="BK82" s="61" t="s">
        <v>218</v>
      </c>
      <c r="BL82" s="61" t="s">
        <v>218</v>
      </c>
      <c r="BM82" s="61" t="s">
        <v>218</v>
      </c>
      <c r="BN82" s="61" t="s">
        <v>218</v>
      </c>
      <c r="BO82" s="61" t="s">
        <v>218</v>
      </c>
      <c r="BP82" s="61" t="s">
        <v>218</v>
      </c>
      <c r="BQ82" s="61" t="s">
        <v>1020</v>
      </c>
      <c r="BR82" s="61"/>
      <c r="BS82" s="59" t="s">
        <v>1021</v>
      </c>
      <c r="BT82" s="52">
        <v>3774</v>
      </c>
      <c r="BU82" s="61">
        <v>2</v>
      </c>
      <c r="BV82" s="61" t="s">
        <v>1017</v>
      </c>
      <c r="BW82" s="52">
        <v>3713</v>
      </c>
      <c r="BX82" s="52">
        <v>935</v>
      </c>
      <c r="BY82" s="52">
        <v>735</v>
      </c>
      <c r="BZ82" s="39">
        <v>0</v>
      </c>
      <c r="CA82" s="61" t="s">
        <v>1024</v>
      </c>
      <c r="CB82" s="52">
        <v>1713</v>
      </c>
      <c r="CC82" s="53">
        <v>1849</v>
      </c>
      <c r="CD82" s="61">
        <v>1</v>
      </c>
      <c r="CE82" s="61">
        <v>439</v>
      </c>
      <c r="CF82" s="61" t="s">
        <v>1023</v>
      </c>
      <c r="CG82" s="52">
        <v>84</v>
      </c>
      <c r="CH82" s="52">
        <v>58.8</v>
      </c>
      <c r="CI82" s="72">
        <v>399.5</v>
      </c>
      <c r="CJ82" s="74" t="s">
        <v>1032</v>
      </c>
      <c r="CK82" s="61">
        <v>1</v>
      </c>
      <c r="CL82" s="61">
        <v>23.669999999999998</v>
      </c>
      <c r="CM82" s="75">
        <v>4</v>
      </c>
      <c r="CN82" s="39"/>
      <c r="CO82" s="39"/>
      <c r="CP82" s="61"/>
      <c r="CQ82" s="61"/>
      <c r="CR82" s="39">
        <v>2</v>
      </c>
      <c r="CS82" s="61"/>
      <c r="CT82" s="61"/>
      <c r="CU82" s="61"/>
      <c r="CV82" s="61"/>
      <c r="CW82" s="61"/>
      <c r="CX82" s="61"/>
      <c r="CY82" s="61"/>
      <c r="CZ82" s="52">
        <v>1</v>
      </c>
      <c r="DA82" s="52">
        <v>1</v>
      </c>
      <c r="DB82" s="52">
        <v>189</v>
      </c>
      <c r="DC82" s="52">
        <v>2356</v>
      </c>
      <c r="DD82" s="52">
        <v>61</v>
      </c>
      <c r="DE82" s="61">
        <v>947</v>
      </c>
      <c r="DF82" s="61">
        <v>0</v>
      </c>
      <c r="DG82" s="39">
        <v>0</v>
      </c>
      <c r="DH82" s="52">
        <v>1</v>
      </c>
      <c r="DI82" s="52">
        <v>198</v>
      </c>
      <c r="DJ82" s="61"/>
      <c r="DK82" s="39">
        <v>118</v>
      </c>
      <c r="DL82" s="61">
        <v>850</v>
      </c>
      <c r="DM82" s="39">
        <v>72</v>
      </c>
      <c r="DN82" s="61"/>
      <c r="DO82" s="61">
        <v>702</v>
      </c>
      <c r="DP82" s="61"/>
      <c r="DQ82" s="39">
        <v>340</v>
      </c>
      <c r="DR82" s="39">
        <v>491</v>
      </c>
      <c r="DS82" s="39">
        <v>81</v>
      </c>
      <c r="DT82" s="61">
        <v>8</v>
      </c>
      <c r="DU82" s="52">
        <v>8</v>
      </c>
      <c r="DV82" s="52">
        <v>8</v>
      </c>
      <c r="DW82" s="39">
        <v>0</v>
      </c>
      <c r="DX82" s="39" t="str">
        <f t="shared" si="5"/>
        <v>внутренние</v>
      </c>
      <c r="DY82" s="52"/>
      <c r="DZ82" s="61"/>
      <c r="EA82" s="61"/>
      <c r="EB82" s="61"/>
      <c r="EC82" s="61"/>
      <c r="ED82" s="61"/>
      <c r="EE82" s="52">
        <v>9</v>
      </c>
      <c r="EF82" s="52">
        <v>26.9</v>
      </c>
      <c r="EG82" s="52">
        <v>22</v>
      </c>
      <c r="EH82" s="52">
        <f t="shared" si="8"/>
        <v>105.6</v>
      </c>
      <c r="EI82" s="52">
        <v>0</v>
      </c>
      <c r="EJ82" s="52"/>
      <c r="EK82" s="52">
        <v>2.79</v>
      </c>
      <c r="EL82" s="52">
        <v>2.16</v>
      </c>
      <c r="EM82" s="52">
        <v>21.78</v>
      </c>
      <c r="EN82" s="52">
        <v>7.8000000000000007</v>
      </c>
      <c r="EO82" s="52">
        <v>3.8</v>
      </c>
      <c r="EP82" s="52">
        <v>14.5</v>
      </c>
      <c r="EQ82" s="52">
        <v>141</v>
      </c>
      <c r="ER82" s="52">
        <f t="shared" si="6"/>
        <v>0.56000000000000005</v>
      </c>
      <c r="ES82" s="187" t="s">
        <v>1141</v>
      </c>
      <c r="ET82" s="187" t="s">
        <v>1139</v>
      </c>
      <c r="EU82" s="52">
        <v>0</v>
      </c>
      <c r="EV82" s="52">
        <v>1</v>
      </c>
      <c r="EW82" s="52">
        <v>0</v>
      </c>
      <c r="EX82" s="52">
        <v>0</v>
      </c>
      <c r="EY82" s="52">
        <v>0</v>
      </c>
      <c r="EZ82" s="52"/>
      <c r="FA82" s="52"/>
      <c r="FB82" s="52"/>
      <c r="FC82" s="52"/>
      <c r="FD82" s="52"/>
      <c r="FE82" s="52"/>
      <c r="FF82" s="52"/>
      <c r="FG82" s="52"/>
      <c r="FH82" s="39">
        <v>0</v>
      </c>
      <c r="FI82" s="72">
        <v>2</v>
      </c>
    </row>
    <row r="83" spans="1:165" x14ac:dyDescent="0.25">
      <c r="A83" s="56">
        <v>15909</v>
      </c>
      <c r="B83" s="36" t="str">
        <f t="shared" si="7"/>
        <v>Нахимовский пр-т д. 39 к. 1</v>
      </c>
      <c r="C83" s="57" t="s">
        <v>1053</v>
      </c>
      <c r="D83" s="58">
        <v>39</v>
      </c>
      <c r="E83" s="59">
        <v>1</v>
      </c>
      <c r="F83" s="39" t="s">
        <v>1012</v>
      </c>
      <c r="G83" s="60"/>
      <c r="H83" s="39"/>
      <c r="I83" s="62" t="s">
        <v>218</v>
      </c>
      <c r="J83" s="62"/>
      <c r="K83" s="62" t="s">
        <v>218</v>
      </c>
      <c r="L83" s="39" t="s">
        <v>1013</v>
      </c>
      <c r="M83" s="39" t="s">
        <v>1014</v>
      </c>
      <c r="N83" s="63">
        <v>1962</v>
      </c>
      <c r="O83" s="63">
        <v>1962</v>
      </c>
      <c r="P83" s="81" t="s">
        <v>1035</v>
      </c>
      <c r="Q83" s="61" t="s">
        <v>1016</v>
      </c>
      <c r="R83" s="63">
        <v>9</v>
      </c>
      <c r="S83" s="63">
        <v>9</v>
      </c>
      <c r="T83" s="65">
        <v>1</v>
      </c>
      <c r="U83" s="63">
        <v>1</v>
      </c>
      <c r="V83" s="63"/>
      <c r="W83" s="66">
        <v>72</v>
      </c>
      <c r="X83" s="67">
        <v>71</v>
      </c>
      <c r="Y83" s="61">
        <f t="shared" si="4"/>
        <v>1</v>
      </c>
      <c r="Z83" s="39">
        <v>0</v>
      </c>
      <c r="AA83" s="61">
        <v>18</v>
      </c>
      <c r="AB83" s="61">
        <v>19</v>
      </c>
      <c r="AC83" s="42">
        <v>1</v>
      </c>
      <c r="AD83" s="61">
        <v>24</v>
      </c>
      <c r="AE83" s="61"/>
      <c r="AF83" s="61">
        <v>1</v>
      </c>
      <c r="AG83" s="68">
        <v>1</v>
      </c>
      <c r="AH83" s="69">
        <v>2547.1999999999998</v>
      </c>
      <c r="AI83" s="70">
        <v>2510.3999999999996</v>
      </c>
      <c r="AJ83" s="71">
        <v>36.799999999999997</v>
      </c>
      <c r="AK83" s="72">
        <v>1394.4</v>
      </c>
      <c r="AL83" s="61">
        <v>393.2</v>
      </c>
      <c r="AM83" s="73">
        <v>418</v>
      </c>
      <c r="AN83" s="73">
        <v>190</v>
      </c>
      <c r="AO83" s="61">
        <v>0</v>
      </c>
      <c r="AP83" s="64">
        <v>393.2</v>
      </c>
      <c r="AQ83" s="42">
        <v>251.13000000000002</v>
      </c>
      <c r="AR83" s="42">
        <v>356.87</v>
      </c>
      <c r="AS83" s="42">
        <v>4.8</v>
      </c>
      <c r="AT83" s="72" t="s">
        <v>1036</v>
      </c>
      <c r="AU83" s="72" t="s">
        <v>1034</v>
      </c>
      <c r="AV83" s="67">
        <v>71</v>
      </c>
      <c r="AW83" s="61"/>
      <c r="AX83" s="61"/>
      <c r="AY83" s="61"/>
      <c r="AZ83" s="61" t="s">
        <v>1019</v>
      </c>
      <c r="BA83" s="61" t="s">
        <v>218</v>
      </c>
      <c r="BB83" s="61" t="s">
        <v>218</v>
      </c>
      <c r="BC83" s="61" t="s">
        <v>218</v>
      </c>
      <c r="BD83" s="61" t="s">
        <v>218</v>
      </c>
      <c r="BE83" s="61" t="s">
        <v>218</v>
      </c>
      <c r="BF83" s="61" t="s">
        <v>218</v>
      </c>
      <c r="BG83" s="61" t="s">
        <v>218</v>
      </c>
      <c r="BH83" s="61" t="s">
        <v>218</v>
      </c>
      <c r="BI83" s="61" t="s">
        <v>218</v>
      </c>
      <c r="BJ83" s="61" t="s">
        <v>218</v>
      </c>
      <c r="BK83" s="61" t="s">
        <v>218</v>
      </c>
      <c r="BL83" s="61" t="s">
        <v>218</v>
      </c>
      <c r="BM83" s="61" t="s">
        <v>218</v>
      </c>
      <c r="BN83" s="61" t="s">
        <v>218</v>
      </c>
      <c r="BO83" s="61" t="s">
        <v>218</v>
      </c>
      <c r="BP83" s="61" t="s">
        <v>218</v>
      </c>
      <c r="BQ83" s="61" t="s">
        <v>1020</v>
      </c>
      <c r="BR83" s="61"/>
      <c r="BS83" s="59" t="s">
        <v>1021</v>
      </c>
      <c r="BT83" s="52">
        <v>3774</v>
      </c>
      <c r="BU83" s="61">
        <v>2</v>
      </c>
      <c r="BV83" s="61" t="s">
        <v>1017</v>
      </c>
      <c r="BW83" s="52">
        <v>3713</v>
      </c>
      <c r="BX83" s="52">
        <v>935</v>
      </c>
      <c r="BY83" s="52">
        <v>735</v>
      </c>
      <c r="BZ83" s="39">
        <v>0</v>
      </c>
      <c r="CA83" s="61" t="s">
        <v>1040</v>
      </c>
      <c r="CB83" s="52">
        <v>1713</v>
      </c>
      <c r="CC83" s="53">
        <v>1849</v>
      </c>
      <c r="CD83" s="39">
        <v>1</v>
      </c>
      <c r="CE83" s="61">
        <v>433</v>
      </c>
      <c r="CF83" s="61" t="s">
        <v>1023</v>
      </c>
      <c r="CG83" s="52">
        <v>84</v>
      </c>
      <c r="CH83" s="52">
        <v>58.8</v>
      </c>
      <c r="CI83" s="72">
        <v>393.2</v>
      </c>
      <c r="CJ83" s="74" t="s">
        <v>1032</v>
      </c>
      <c r="CK83" s="61">
        <v>1</v>
      </c>
      <c r="CL83" s="61">
        <v>23.67</v>
      </c>
      <c r="CM83" s="75">
        <v>4</v>
      </c>
      <c r="CN83" s="39"/>
      <c r="CO83" s="39"/>
      <c r="CP83" s="61"/>
      <c r="CQ83" s="61"/>
      <c r="CR83" s="39">
        <v>1.2</v>
      </c>
      <c r="CS83" s="61"/>
      <c r="CT83" s="61"/>
      <c r="CU83" s="61"/>
      <c r="CV83" s="61"/>
      <c r="CW83" s="61"/>
      <c r="CX83" s="61"/>
      <c r="CY83" s="61"/>
      <c r="CZ83" s="52">
        <v>1</v>
      </c>
      <c r="DA83" s="52">
        <v>1</v>
      </c>
      <c r="DB83" s="52">
        <v>189</v>
      </c>
      <c r="DC83" s="52">
        <v>2356</v>
      </c>
      <c r="DD83" s="52">
        <v>61</v>
      </c>
      <c r="DE83" s="61">
        <v>947</v>
      </c>
      <c r="DF83" s="39">
        <v>0</v>
      </c>
      <c r="DG83" s="39">
        <v>0</v>
      </c>
      <c r="DH83" s="52">
        <v>1</v>
      </c>
      <c r="DI83" s="52">
        <v>198</v>
      </c>
      <c r="DJ83" s="61"/>
      <c r="DK83" s="39">
        <v>118</v>
      </c>
      <c r="DL83" s="61">
        <v>850</v>
      </c>
      <c r="DM83" s="39">
        <v>71</v>
      </c>
      <c r="DN83" s="61"/>
      <c r="DO83" s="61">
        <v>702</v>
      </c>
      <c r="DP83" s="61"/>
      <c r="DQ83" s="39">
        <v>340</v>
      </c>
      <c r="DR83" s="39">
        <v>491</v>
      </c>
      <c r="DS83" s="39">
        <v>81</v>
      </c>
      <c r="DT83" s="61">
        <v>8</v>
      </c>
      <c r="DU83" s="52">
        <v>8</v>
      </c>
      <c r="DV83" s="52">
        <v>8</v>
      </c>
      <c r="DW83" s="39">
        <v>0</v>
      </c>
      <c r="DX83" s="39" t="str">
        <f t="shared" si="5"/>
        <v>внутренние</v>
      </c>
      <c r="DY83" s="52"/>
      <c r="DZ83" s="61"/>
      <c r="EA83" s="61"/>
      <c r="EB83" s="61"/>
      <c r="EC83" s="61"/>
      <c r="ED83" s="61"/>
      <c r="EE83" s="52">
        <v>9</v>
      </c>
      <c r="EF83" s="52">
        <v>26.9</v>
      </c>
      <c r="EG83" s="52">
        <v>22</v>
      </c>
      <c r="EH83" s="52">
        <f t="shared" si="8"/>
        <v>105.6</v>
      </c>
      <c r="EI83" s="52">
        <v>0</v>
      </c>
      <c r="EJ83" s="52"/>
      <c r="EK83" s="52">
        <v>2.79</v>
      </c>
      <c r="EL83" s="52">
        <v>2.16</v>
      </c>
      <c r="EM83" s="52">
        <v>21.78</v>
      </c>
      <c r="EN83" s="52">
        <v>7.8000000000000007</v>
      </c>
      <c r="EO83" s="52">
        <v>3.8</v>
      </c>
      <c r="EP83" s="52">
        <v>15</v>
      </c>
      <c r="EQ83" s="52">
        <v>120</v>
      </c>
      <c r="ER83" s="52">
        <f t="shared" si="6"/>
        <v>0.48</v>
      </c>
      <c r="ES83" s="187" t="s">
        <v>1141</v>
      </c>
      <c r="ET83" s="187" t="s">
        <v>766</v>
      </c>
      <c r="EU83" s="52">
        <v>1</v>
      </c>
      <c r="EV83" s="52">
        <v>0</v>
      </c>
      <c r="EW83" s="52">
        <v>0</v>
      </c>
      <c r="EX83" s="52">
        <v>0</v>
      </c>
      <c r="EY83" s="52">
        <v>0</v>
      </c>
      <c r="EZ83" s="52"/>
      <c r="FA83" s="52"/>
      <c r="FB83" s="52"/>
      <c r="FC83" s="52"/>
      <c r="FD83" s="52"/>
      <c r="FE83" s="52"/>
      <c r="FF83" s="52"/>
      <c r="FG83" s="52"/>
      <c r="FH83" s="39">
        <v>0</v>
      </c>
      <c r="FI83" s="72">
        <v>2</v>
      </c>
    </row>
    <row r="84" spans="1:165" x14ac:dyDescent="0.25">
      <c r="A84" s="56">
        <v>15910</v>
      </c>
      <c r="B84" s="36" t="str">
        <f t="shared" si="7"/>
        <v>Нахимовский пр-т д. 39 к. 2</v>
      </c>
      <c r="C84" s="57" t="s">
        <v>1053</v>
      </c>
      <c r="D84" s="58">
        <v>39</v>
      </c>
      <c r="E84" s="59">
        <v>2</v>
      </c>
      <c r="F84" s="39" t="s">
        <v>1012</v>
      </c>
      <c r="G84" s="60"/>
      <c r="H84" s="61"/>
      <c r="I84" s="62" t="s">
        <v>218</v>
      </c>
      <c r="J84" s="62"/>
      <c r="K84" s="62" t="s">
        <v>218</v>
      </c>
      <c r="L84" s="39" t="s">
        <v>1013</v>
      </c>
      <c r="M84" s="39" t="s">
        <v>1014</v>
      </c>
      <c r="N84" s="63">
        <v>1962</v>
      </c>
      <c r="O84" s="63">
        <v>1962</v>
      </c>
      <c r="P84" s="81" t="s">
        <v>1035</v>
      </c>
      <c r="Q84" s="61" t="s">
        <v>1016</v>
      </c>
      <c r="R84" s="63">
        <v>9</v>
      </c>
      <c r="S84" s="63">
        <v>9</v>
      </c>
      <c r="T84" s="65">
        <v>1</v>
      </c>
      <c r="U84" s="63">
        <v>1</v>
      </c>
      <c r="V84" s="63"/>
      <c r="W84" s="66">
        <v>72</v>
      </c>
      <c r="X84" s="67">
        <v>72</v>
      </c>
      <c r="Y84" s="61">
        <f t="shared" si="4"/>
        <v>0</v>
      </c>
      <c r="Z84" s="39">
        <v>0</v>
      </c>
      <c r="AA84" s="61">
        <v>18</v>
      </c>
      <c r="AB84" s="61">
        <v>19</v>
      </c>
      <c r="AC84" s="42">
        <v>1</v>
      </c>
      <c r="AD84" s="61">
        <v>24</v>
      </c>
      <c r="AE84" s="61"/>
      <c r="AF84" s="61">
        <v>1</v>
      </c>
      <c r="AG84" s="68">
        <v>1</v>
      </c>
      <c r="AH84" s="69">
        <v>2596</v>
      </c>
      <c r="AI84" s="70">
        <v>2596</v>
      </c>
      <c r="AJ84" s="71">
        <v>0</v>
      </c>
      <c r="AK84" s="72">
        <v>1159.8</v>
      </c>
      <c r="AL84" s="61">
        <v>393.2</v>
      </c>
      <c r="AM84" s="73">
        <v>186</v>
      </c>
      <c r="AN84" s="73">
        <v>175</v>
      </c>
      <c r="AO84" s="61">
        <v>0</v>
      </c>
      <c r="AP84" s="64">
        <v>399.4</v>
      </c>
      <c r="AQ84" s="42">
        <v>93.62</v>
      </c>
      <c r="AR84" s="42">
        <v>267.38</v>
      </c>
      <c r="AS84" s="42">
        <v>4.8</v>
      </c>
      <c r="AT84" s="72" t="s">
        <v>1036</v>
      </c>
      <c r="AU84" s="72" t="s">
        <v>1034</v>
      </c>
      <c r="AV84" s="67">
        <v>72</v>
      </c>
      <c r="AW84" s="61"/>
      <c r="AX84" s="61"/>
      <c r="AY84" s="61"/>
      <c r="AZ84" s="61" t="s">
        <v>1019</v>
      </c>
      <c r="BA84" s="61" t="s">
        <v>218</v>
      </c>
      <c r="BB84" s="61" t="s">
        <v>218</v>
      </c>
      <c r="BC84" s="61" t="s">
        <v>218</v>
      </c>
      <c r="BD84" s="61" t="s">
        <v>218</v>
      </c>
      <c r="BE84" s="61" t="s">
        <v>218</v>
      </c>
      <c r="BF84" s="61" t="s">
        <v>218</v>
      </c>
      <c r="BG84" s="61" t="s">
        <v>218</v>
      </c>
      <c r="BH84" s="61" t="s">
        <v>218</v>
      </c>
      <c r="BI84" s="61" t="s">
        <v>218</v>
      </c>
      <c r="BJ84" s="61" t="s">
        <v>218</v>
      </c>
      <c r="BK84" s="61" t="s">
        <v>218</v>
      </c>
      <c r="BL84" s="61" t="s">
        <v>218</v>
      </c>
      <c r="BM84" s="61" t="s">
        <v>218</v>
      </c>
      <c r="BN84" s="61" t="s">
        <v>218</v>
      </c>
      <c r="BO84" s="61" t="s">
        <v>218</v>
      </c>
      <c r="BP84" s="61" t="s">
        <v>218</v>
      </c>
      <c r="BQ84" s="61" t="s">
        <v>1020</v>
      </c>
      <c r="BR84" s="61"/>
      <c r="BS84" s="59" t="s">
        <v>1021</v>
      </c>
      <c r="BT84" s="52">
        <v>3774</v>
      </c>
      <c r="BU84" s="61">
        <v>2</v>
      </c>
      <c r="BV84" s="61" t="s">
        <v>1017</v>
      </c>
      <c r="BW84" s="52">
        <v>3713</v>
      </c>
      <c r="BX84" s="52">
        <v>935</v>
      </c>
      <c r="BY84" s="52">
        <v>735</v>
      </c>
      <c r="BZ84" s="39">
        <v>0</v>
      </c>
      <c r="CA84" s="61" t="s">
        <v>1040</v>
      </c>
      <c r="CB84" s="52">
        <v>1713</v>
      </c>
      <c r="CC84" s="53">
        <v>1849</v>
      </c>
      <c r="CD84" s="61">
        <v>1</v>
      </c>
      <c r="CE84" s="61">
        <v>439</v>
      </c>
      <c r="CF84" s="61" t="s">
        <v>1023</v>
      </c>
      <c r="CG84" s="52">
        <v>84</v>
      </c>
      <c r="CH84" s="52">
        <v>58.8</v>
      </c>
      <c r="CI84" s="72">
        <v>399.4</v>
      </c>
      <c r="CJ84" s="74" t="s">
        <v>1032</v>
      </c>
      <c r="CK84" s="61">
        <v>1</v>
      </c>
      <c r="CL84" s="61">
        <v>23.67</v>
      </c>
      <c r="CM84" s="75">
        <v>4</v>
      </c>
      <c r="CN84" s="39"/>
      <c r="CO84" s="39"/>
      <c r="CP84" s="61"/>
      <c r="CQ84" s="61"/>
      <c r="CR84" s="39">
        <v>1.2</v>
      </c>
      <c r="CS84" s="61"/>
      <c r="CT84" s="61"/>
      <c r="CU84" s="61"/>
      <c r="CV84" s="61"/>
      <c r="CW84" s="61"/>
      <c r="CX84" s="61"/>
      <c r="CY84" s="61"/>
      <c r="CZ84" s="52">
        <v>1</v>
      </c>
      <c r="DA84" s="52">
        <v>1</v>
      </c>
      <c r="DB84" s="52">
        <v>189</v>
      </c>
      <c r="DC84" s="52">
        <v>2356</v>
      </c>
      <c r="DD84" s="52">
        <v>61</v>
      </c>
      <c r="DE84" s="61">
        <v>947</v>
      </c>
      <c r="DF84" s="61">
        <v>0</v>
      </c>
      <c r="DG84" s="39">
        <v>0</v>
      </c>
      <c r="DH84" s="52">
        <v>1</v>
      </c>
      <c r="DI84" s="52">
        <v>198</v>
      </c>
      <c r="DJ84" s="61"/>
      <c r="DK84" s="39">
        <v>118</v>
      </c>
      <c r="DL84" s="61">
        <v>850</v>
      </c>
      <c r="DM84" s="39">
        <v>72</v>
      </c>
      <c r="DN84" s="61"/>
      <c r="DO84" s="61">
        <v>702</v>
      </c>
      <c r="DP84" s="61"/>
      <c r="DQ84" s="39">
        <v>340</v>
      </c>
      <c r="DR84" s="39">
        <v>491</v>
      </c>
      <c r="DS84" s="39">
        <v>81</v>
      </c>
      <c r="DT84" s="61">
        <v>8</v>
      </c>
      <c r="DU84" s="52">
        <v>8</v>
      </c>
      <c r="DV84" s="52">
        <v>8</v>
      </c>
      <c r="DW84" s="39">
        <v>0</v>
      </c>
      <c r="DX84" s="39" t="str">
        <f t="shared" si="5"/>
        <v>внутренние</v>
      </c>
      <c r="DY84" s="52"/>
      <c r="DZ84" s="61"/>
      <c r="EA84" s="61"/>
      <c r="EB84" s="61"/>
      <c r="EC84" s="61"/>
      <c r="ED84" s="61"/>
      <c r="EE84" s="52">
        <v>9</v>
      </c>
      <c r="EF84" s="52">
        <v>26.9</v>
      </c>
      <c r="EG84" s="52">
        <v>22</v>
      </c>
      <c r="EH84" s="52">
        <f t="shared" si="8"/>
        <v>105.6</v>
      </c>
      <c r="EI84" s="52">
        <v>0</v>
      </c>
      <c r="EJ84" s="52"/>
      <c r="EK84" s="52">
        <v>2.79</v>
      </c>
      <c r="EL84" s="52">
        <v>2.16</v>
      </c>
      <c r="EM84" s="52">
        <v>21.78</v>
      </c>
      <c r="EN84" s="52">
        <v>7.8000000000000007</v>
      </c>
      <c r="EO84" s="52">
        <v>3.8</v>
      </c>
      <c r="EP84" s="52">
        <v>14.7</v>
      </c>
      <c r="EQ84" s="52">
        <v>129</v>
      </c>
      <c r="ER84" s="52">
        <f t="shared" si="6"/>
        <v>0.51</v>
      </c>
      <c r="ES84" s="187" t="s">
        <v>1141</v>
      </c>
      <c r="ET84" s="187" t="s">
        <v>766</v>
      </c>
      <c r="EU84" s="52">
        <v>1</v>
      </c>
      <c r="EV84" s="52">
        <v>0</v>
      </c>
      <c r="EW84" s="52">
        <v>0</v>
      </c>
      <c r="EX84" s="52">
        <v>0</v>
      </c>
      <c r="EY84" s="52">
        <v>0</v>
      </c>
      <c r="EZ84" s="52"/>
      <c r="FA84" s="52"/>
      <c r="FB84" s="52"/>
      <c r="FC84" s="52"/>
      <c r="FD84" s="52"/>
      <c r="FE84" s="52"/>
      <c r="FF84" s="52"/>
      <c r="FG84" s="52"/>
      <c r="FH84" s="39">
        <v>0</v>
      </c>
      <c r="FI84" s="72">
        <v>2</v>
      </c>
    </row>
    <row r="85" spans="1:165" x14ac:dyDescent="0.25">
      <c r="A85" s="56">
        <v>11376</v>
      </c>
      <c r="B85" s="36" t="str">
        <f t="shared" si="7"/>
        <v>Нахимовский пр-т д. 59</v>
      </c>
      <c r="C85" s="57" t="s">
        <v>1053</v>
      </c>
      <c r="D85" s="58">
        <v>59</v>
      </c>
      <c r="E85" s="59"/>
      <c r="F85" s="39" t="s">
        <v>1012</v>
      </c>
      <c r="G85" s="60"/>
      <c r="H85" s="39"/>
      <c r="I85" s="62" t="s">
        <v>218</v>
      </c>
      <c r="J85" s="62"/>
      <c r="K85" s="62" t="s">
        <v>218</v>
      </c>
      <c r="L85" s="39" t="s">
        <v>1013</v>
      </c>
      <c r="M85" s="39" t="s">
        <v>1014</v>
      </c>
      <c r="N85" s="63">
        <v>1960</v>
      </c>
      <c r="O85" s="63">
        <v>1960</v>
      </c>
      <c r="P85" s="64" t="s">
        <v>1035</v>
      </c>
      <c r="Q85" s="61" t="s">
        <v>1016</v>
      </c>
      <c r="R85" s="63">
        <v>8</v>
      </c>
      <c r="S85" s="63">
        <v>8</v>
      </c>
      <c r="T85" s="65">
        <v>1</v>
      </c>
      <c r="U85" s="63">
        <v>1</v>
      </c>
      <c r="V85" s="63"/>
      <c r="W85" s="66">
        <v>64</v>
      </c>
      <c r="X85" s="67">
        <v>64</v>
      </c>
      <c r="Y85" s="61">
        <f t="shared" si="4"/>
        <v>0</v>
      </c>
      <c r="Z85" s="39">
        <v>0</v>
      </c>
      <c r="AA85" s="61">
        <v>18</v>
      </c>
      <c r="AB85" s="61">
        <v>19</v>
      </c>
      <c r="AC85" s="42">
        <v>1</v>
      </c>
      <c r="AD85" s="61">
        <v>24</v>
      </c>
      <c r="AE85" s="61"/>
      <c r="AF85" s="61">
        <v>1</v>
      </c>
      <c r="AG85" s="68">
        <v>1</v>
      </c>
      <c r="AH85" s="69">
        <v>2238</v>
      </c>
      <c r="AI85" s="70">
        <v>2238</v>
      </c>
      <c r="AJ85" s="71">
        <v>0</v>
      </c>
      <c r="AK85" s="72">
        <v>1165.4000000000001</v>
      </c>
      <c r="AL85" s="61">
        <v>393.2</v>
      </c>
      <c r="AM85" s="73">
        <v>174</v>
      </c>
      <c r="AN85" s="73">
        <v>190</v>
      </c>
      <c r="AO85" s="61">
        <v>0</v>
      </c>
      <c r="AP85" s="64">
        <v>400.7</v>
      </c>
      <c r="AQ85" s="42">
        <v>100.72</v>
      </c>
      <c r="AR85" s="42">
        <v>263.27999999999997</v>
      </c>
      <c r="AS85" s="42">
        <v>4.8</v>
      </c>
      <c r="AT85" s="72" t="s">
        <v>1036</v>
      </c>
      <c r="AU85" s="72" t="s">
        <v>1034</v>
      </c>
      <c r="AV85" s="67">
        <v>64</v>
      </c>
      <c r="AW85" s="61"/>
      <c r="AX85" s="61"/>
      <c r="AY85" s="61"/>
      <c r="AZ85" s="61" t="s">
        <v>1019</v>
      </c>
      <c r="BA85" s="61" t="s">
        <v>218</v>
      </c>
      <c r="BB85" s="61" t="s">
        <v>218</v>
      </c>
      <c r="BC85" s="61" t="s">
        <v>218</v>
      </c>
      <c r="BD85" s="61" t="s">
        <v>218</v>
      </c>
      <c r="BE85" s="61" t="s">
        <v>218</v>
      </c>
      <c r="BF85" s="61" t="s">
        <v>218</v>
      </c>
      <c r="BG85" s="61" t="s">
        <v>218</v>
      </c>
      <c r="BH85" s="61" t="s">
        <v>218</v>
      </c>
      <c r="BI85" s="61" t="s">
        <v>218</v>
      </c>
      <c r="BJ85" s="61" t="s">
        <v>218</v>
      </c>
      <c r="BK85" s="61" t="s">
        <v>218</v>
      </c>
      <c r="BL85" s="61" t="s">
        <v>218</v>
      </c>
      <c r="BM85" s="61" t="s">
        <v>218</v>
      </c>
      <c r="BN85" s="61" t="s">
        <v>218</v>
      </c>
      <c r="BO85" s="61" t="s">
        <v>218</v>
      </c>
      <c r="BP85" s="61" t="s">
        <v>218</v>
      </c>
      <c r="BQ85" s="61" t="s">
        <v>1020</v>
      </c>
      <c r="BR85" s="61"/>
      <c r="BS85" s="59" t="s">
        <v>1021</v>
      </c>
      <c r="BT85" s="52">
        <v>3774</v>
      </c>
      <c r="BU85" s="61">
        <v>2</v>
      </c>
      <c r="BV85" s="61" t="s">
        <v>1017</v>
      </c>
      <c r="BW85" s="52">
        <v>3713</v>
      </c>
      <c r="BX85" s="52">
        <v>935</v>
      </c>
      <c r="BY85" s="52">
        <v>735</v>
      </c>
      <c r="BZ85" s="39">
        <v>0</v>
      </c>
      <c r="CA85" s="61" t="s">
        <v>1024</v>
      </c>
      <c r="CB85" s="52">
        <v>1713</v>
      </c>
      <c r="CC85" s="53">
        <v>1849</v>
      </c>
      <c r="CD85" s="39">
        <v>1</v>
      </c>
      <c r="CE85" s="61">
        <v>441</v>
      </c>
      <c r="CF85" s="61" t="s">
        <v>1023</v>
      </c>
      <c r="CG85" s="52">
        <v>84</v>
      </c>
      <c r="CH85" s="52">
        <v>58.8</v>
      </c>
      <c r="CI85" s="72">
        <v>400.7</v>
      </c>
      <c r="CJ85" s="74" t="s">
        <v>1032</v>
      </c>
      <c r="CK85" s="61">
        <v>1</v>
      </c>
      <c r="CL85" s="61">
        <v>21.04</v>
      </c>
      <c r="CM85" s="75">
        <v>4</v>
      </c>
      <c r="CN85" s="39"/>
      <c r="CO85" s="39"/>
      <c r="CP85" s="61"/>
      <c r="CQ85" s="61"/>
      <c r="CR85" s="39">
        <v>1.8</v>
      </c>
      <c r="CS85" s="61"/>
      <c r="CT85" s="61"/>
      <c r="CU85" s="61"/>
      <c r="CV85" s="61"/>
      <c r="CW85" s="61"/>
      <c r="CX85" s="61"/>
      <c r="CY85" s="61"/>
      <c r="CZ85" s="52">
        <v>1</v>
      </c>
      <c r="DA85" s="52">
        <v>1</v>
      </c>
      <c r="DB85" s="52">
        <v>189</v>
      </c>
      <c r="DC85" s="52">
        <v>2356</v>
      </c>
      <c r="DD85" s="52">
        <v>61</v>
      </c>
      <c r="DE85" s="61">
        <v>947</v>
      </c>
      <c r="DF85" s="39">
        <v>0</v>
      </c>
      <c r="DG85" s="39">
        <v>0</v>
      </c>
      <c r="DH85" s="52">
        <v>1</v>
      </c>
      <c r="DI85" s="52">
        <v>198</v>
      </c>
      <c r="DJ85" s="61"/>
      <c r="DK85" s="39">
        <v>118</v>
      </c>
      <c r="DL85" s="61">
        <v>850</v>
      </c>
      <c r="DM85" s="39">
        <v>64</v>
      </c>
      <c r="DN85" s="61"/>
      <c r="DO85" s="61">
        <v>702</v>
      </c>
      <c r="DP85" s="61"/>
      <c r="DQ85" s="39">
        <v>340</v>
      </c>
      <c r="DR85" s="39">
        <v>491</v>
      </c>
      <c r="DS85" s="39">
        <v>81</v>
      </c>
      <c r="DT85" s="61">
        <v>8</v>
      </c>
      <c r="DU85" s="52">
        <v>8</v>
      </c>
      <c r="DV85" s="52">
        <v>8</v>
      </c>
      <c r="DW85" s="39">
        <v>0</v>
      </c>
      <c r="DX85" s="39" t="str">
        <f t="shared" si="5"/>
        <v>внутренние</v>
      </c>
      <c r="DY85" s="52"/>
      <c r="DZ85" s="61"/>
      <c r="EA85" s="61"/>
      <c r="EB85" s="61"/>
      <c r="EC85" s="61"/>
      <c r="ED85" s="61"/>
      <c r="EE85" s="52">
        <v>9</v>
      </c>
      <c r="EF85" s="52">
        <v>23.9</v>
      </c>
      <c r="EG85" s="52">
        <v>22</v>
      </c>
      <c r="EH85" s="52">
        <f t="shared" si="8"/>
        <v>105.6</v>
      </c>
      <c r="EI85" s="52">
        <v>0</v>
      </c>
      <c r="EJ85" s="52"/>
      <c r="EK85" s="52">
        <v>2.79</v>
      </c>
      <c r="EL85" s="52">
        <v>1.92</v>
      </c>
      <c r="EM85" s="52">
        <v>19.36</v>
      </c>
      <c r="EN85" s="52">
        <v>7.15</v>
      </c>
      <c r="EO85" s="52">
        <v>3.8</v>
      </c>
      <c r="EP85" s="52">
        <v>6.8</v>
      </c>
      <c r="EQ85" s="52">
        <v>118</v>
      </c>
      <c r="ER85" s="52">
        <f t="shared" si="6"/>
        <v>0.47</v>
      </c>
      <c r="ES85" s="187" t="s">
        <v>1138</v>
      </c>
      <c r="ET85" s="187" t="s">
        <v>1139</v>
      </c>
      <c r="EU85" s="52">
        <v>0</v>
      </c>
      <c r="EV85" s="52">
        <v>0</v>
      </c>
      <c r="EW85" s="52">
        <v>0</v>
      </c>
      <c r="EX85" s="52">
        <v>0</v>
      </c>
      <c r="EY85" s="52">
        <v>0</v>
      </c>
      <c r="EZ85" s="52"/>
      <c r="FA85" s="52"/>
      <c r="FB85" s="52"/>
      <c r="FC85" s="52"/>
      <c r="FD85" s="52"/>
      <c r="FE85" s="52"/>
      <c r="FF85" s="52"/>
      <c r="FG85" s="52"/>
      <c r="FH85" s="39">
        <v>0</v>
      </c>
      <c r="FI85" s="72">
        <v>2</v>
      </c>
    </row>
    <row r="86" spans="1:165" x14ac:dyDescent="0.25">
      <c r="A86" s="56">
        <v>68184</v>
      </c>
      <c r="B86" s="36" t="str">
        <f t="shared" si="7"/>
        <v>Нахимовский пр-т д. 61 к. 1</v>
      </c>
      <c r="C86" s="57" t="s">
        <v>1053</v>
      </c>
      <c r="D86" s="58">
        <v>61</v>
      </c>
      <c r="E86" s="59">
        <v>1</v>
      </c>
      <c r="F86" s="39" t="s">
        <v>1012</v>
      </c>
      <c r="G86" s="60"/>
      <c r="H86" s="61"/>
      <c r="I86" s="62" t="s">
        <v>218</v>
      </c>
      <c r="J86" s="62"/>
      <c r="K86" s="62" t="s">
        <v>218</v>
      </c>
      <c r="L86" s="39" t="s">
        <v>1013</v>
      </c>
      <c r="M86" s="39" t="s">
        <v>1014</v>
      </c>
      <c r="N86" s="63">
        <v>2003</v>
      </c>
      <c r="O86" s="63">
        <v>2003</v>
      </c>
      <c r="P86" s="64" t="s">
        <v>1031</v>
      </c>
      <c r="Q86" s="61" t="s">
        <v>1016</v>
      </c>
      <c r="R86" s="63">
        <v>17</v>
      </c>
      <c r="S86" s="63">
        <v>17</v>
      </c>
      <c r="T86" s="65">
        <v>2</v>
      </c>
      <c r="U86" s="63">
        <v>2</v>
      </c>
      <c r="V86" s="63">
        <v>2</v>
      </c>
      <c r="W86" s="76">
        <v>141</v>
      </c>
      <c r="X86" s="67">
        <v>136</v>
      </c>
      <c r="Y86" s="61">
        <f t="shared" si="4"/>
        <v>5</v>
      </c>
      <c r="Z86" s="39">
        <v>5</v>
      </c>
      <c r="AA86" s="61">
        <v>34</v>
      </c>
      <c r="AB86" s="61">
        <v>34</v>
      </c>
      <c r="AC86" s="42">
        <v>8</v>
      </c>
      <c r="AD86" s="61">
        <v>34</v>
      </c>
      <c r="AE86" s="61"/>
      <c r="AF86" s="61">
        <v>1</v>
      </c>
      <c r="AG86" s="68">
        <v>1</v>
      </c>
      <c r="AH86" s="69">
        <v>8436.9000000000015</v>
      </c>
      <c r="AI86" s="70">
        <v>8371.2000000000007</v>
      </c>
      <c r="AJ86" s="71">
        <v>65.7</v>
      </c>
      <c r="AK86" s="72">
        <v>2766.2</v>
      </c>
      <c r="AL86" s="61">
        <v>408</v>
      </c>
      <c r="AM86" s="73">
        <v>438</v>
      </c>
      <c r="AN86" s="73">
        <v>906</v>
      </c>
      <c r="AO86" s="61">
        <v>0</v>
      </c>
      <c r="AP86" s="77">
        <v>711.1</v>
      </c>
      <c r="AQ86" s="42">
        <v>261.67999999999995</v>
      </c>
      <c r="AR86" s="42">
        <v>1133.3200000000002</v>
      </c>
      <c r="AS86" s="42">
        <v>38.4</v>
      </c>
      <c r="AT86" s="72" t="s">
        <v>1017</v>
      </c>
      <c r="AU86" s="72" t="s">
        <v>1051</v>
      </c>
      <c r="AV86" s="67">
        <v>136</v>
      </c>
      <c r="AW86" s="61"/>
      <c r="AX86" s="61"/>
      <c r="AY86" s="61"/>
      <c r="AZ86" s="61" t="s">
        <v>1019</v>
      </c>
      <c r="BA86" s="61" t="s">
        <v>218</v>
      </c>
      <c r="BB86" s="61" t="s">
        <v>218</v>
      </c>
      <c r="BC86" s="61" t="s">
        <v>218</v>
      </c>
      <c r="BD86" s="61" t="s">
        <v>218</v>
      </c>
      <c r="BE86" s="61" t="s">
        <v>218</v>
      </c>
      <c r="BF86" s="61" t="s">
        <v>218</v>
      </c>
      <c r="BG86" s="61" t="s">
        <v>218</v>
      </c>
      <c r="BH86" s="61" t="s">
        <v>218</v>
      </c>
      <c r="BI86" s="61" t="s">
        <v>218</v>
      </c>
      <c r="BJ86" s="61" t="s">
        <v>218</v>
      </c>
      <c r="BK86" s="61" t="s">
        <v>218</v>
      </c>
      <c r="BL86" s="61" t="s">
        <v>218</v>
      </c>
      <c r="BM86" s="61" t="s">
        <v>218</v>
      </c>
      <c r="BN86" s="61" t="s">
        <v>218</v>
      </c>
      <c r="BO86" s="61" t="s">
        <v>218</v>
      </c>
      <c r="BP86" s="61" t="s">
        <v>218</v>
      </c>
      <c r="BQ86" s="59" t="s">
        <v>1020</v>
      </c>
      <c r="BR86" s="61"/>
      <c r="BS86" s="59" t="s">
        <v>1021</v>
      </c>
      <c r="BT86" s="52">
        <v>30600</v>
      </c>
      <c r="BU86" s="61">
        <v>3</v>
      </c>
      <c r="BV86" s="59" t="s">
        <v>1017</v>
      </c>
      <c r="BW86" s="39">
        <v>3447</v>
      </c>
      <c r="BX86" s="39">
        <v>0</v>
      </c>
      <c r="BY86" s="39">
        <v>3447</v>
      </c>
      <c r="BZ86" s="39">
        <v>1122</v>
      </c>
      <c r="CA86" s="61" t="s">
        <v>1024</v>
      </c>
      <c r="CB86" s="52">
        <v>5990</v>
      </c>
      <c r="CC86" s="78">
        <v>2785</v>
      </c>
      <c r="CD86" s="61">
        <v>1</v>
      </c>
      <c r="CE86" s="61">
        <v>816</v>
      </c>
      <c r="CF86" s="61" t="s">
        <v>1023</v>
      </c>
      <c r="CG86" s="39">
        <v>124</v>
      </c>
      <c r="CH86" s="39">
        <v>86</v>
      </c>
      <c r="CI86" s="77">
        <v>711.1</v>
      </c>
      <c r="CJ86" s="74" t="s">
        <v>1032</v>
      </c>
      <c r="CK86" s="61">
        <v>2</v>
      </c>
      <c r="CL86" s="61">
        <v>89.42</v>
      </c>
      <c r="CM86" s="75">
        <v>32</v>
      </c>
      <c r="CN86" s="39"/>
      <c r="CO86" s="39"/>
      <c r="CP86" s="61"/>
      <c r="CQ86" s="61"/>
      <c r="CR86" s="39">
        <v>7.6</v>
      </c>
      <c r="CS86" s="61"/>
      <c r="CT86" s="61"/>
      <c r="CU86" s="61"/>
      <c r="CV86" s="61"/>
      <c r="CW86" s="61"/>
      <c r="CX86" s="61"/>
      <c r="CY86" s="61"/>
      <c r="CZ86" s="39">
        <v>1</v>
      </c>
      <c r="DA86" s="39">
        <v>2</v>
      </c>
      <c r="DB86" s="39">
        <v>102</v>
      </c>
      <c r="DC86" s="39">
        <v>2037</v>
      </c>
      <c r="DD86" s="39">
        <v>224</v>
      </c>
      <c r="DE86" s="61">
        <v>2105</v>
      </c>
      <c r="DF86" s="61">
        <v>0</v>
      </c>
      <c r="DG86" s="39">
        <v>0</v>
      </c>
      <c r="DH86" s="39">
        <v>2</v>
      </c>
      <c r="DI86" s="39">
        <v>0</v>
      </c>
      <c r="DJ86" s="61"/>
      <c r="DK86" s="39">
        <v>60</v>
      </c>
      <c r="DL86" s="61">
        <v>1658</v>
      </c>
      <c r="DM86" s="39">
        <v>136</v>
      </c>
      <c r="DN86" s="61"/>
      <c r="DO86" s="61">
        <v>1366</v>
      </c>
      <c r="DP86" s="61"/>
      <c r="DQ86" s="39">
        <v>150</v>
      </c>
      <c r="DR86" s="39">
        <v>0</v>
      </c>
      <c r="DS86" s="39">
        <v>0</v>
      </c>
      <c r="DT86" s="61">
        <v>8</v>
      </c>
      <c r="DU86" s="39">
        <v>12</v>
      </c>
      <c r="DV86" s="39">
        <v>12</v>
      </c>
      <c r="DW86" s="39">
        <v>2</v>
      </c>
      <c r="DX86" s="39" t="str">
        <f t="shared" si="5"/>
        <v>внутренние</v>
      </c>
      <c r="DY86" s="39"/>
      <c r="DZ86" s="61"/>
      <c r="EA86" s="61"/>
      <c r="EB86" s="61"/>
      <c r="EC86" s="61"/>
      <c r="ED86" s="61"/>
      <c r="EE86" s="39">
        <v>68</v>
      </c>
      <c r="EF86" s="52">
        <v>49.3</v>
      </c>
      <c r="EG86" s="39">
        <v>84</v>
      </c>
      <c r="EH86" s="52">
        <f t="shared" si="8"/>
        <v>403.2</v>
      </c>
      <c r="EI86" s="52">
        <v>14.28</v>
      </c>
      <c r="EJ86" s="52"/>
      <c r="EK86" s="52">
        <v>5.58</v>
      </c>
      <c r="EL86" s="52">
        <v>30.6</v>
      </c>
      <c r="EM86" s="52">
        <v>29.92</v>
      </c>
      <c r="EN86" s="52">
        <v>14.950000000000001</v>
      </c>
      <c r="EO86" s="52">
        <v>21.6</v>
      </c>
      <c r="EP86" s="52">
        <v>12</v>
      </c>
      <c r="EQ86" s="52">
        <v>221</v>
      </c>
      <c r="ER86" s="52">
        <f t="shared" si="6"/>
        <v>0.88</v>
      </c>
      <c r="ES86" s="187" t="s">
        <v>1138</v>
      </c>
      <c r="ET86" s="187" t="s">
        <v>766</v>
      </c>
      <c r="EU86" s="52">
        <v>2</v>
      </c>
      <c r="EV86" s="52">
        <v>1</v>
      </c>
      <c r="EW86" s="52">
        <v>0</v>
      </c>
      <c r="EX86" s="52">
        <v>0</v>
      </c>
      <c r="EY86" s="52">
        <v>0</v>
      </c>
      <c r="EZ86" s="52"/>
      <c r="FA86" s="52"/>
      <c r="FB86" s="52"/>
      <c r="FC86" s="52"/>
      <c r="FD86" s="52"/>
      <c r="FE86" s="52"/>
      <c r="FF86" s="52"/>
      <c r="FG86" s="52"/>
      <c r="FH86" s="39">
        <v>0</v>
      </c>
      <c r="FI86" s="72">
        <v>4</v>
      </c>
    </row>
    <row r="87" spans="1:165" x14ac:dyDescent="0.25">
      <c r="A87" s="56">
        <v>11368</v>
      </c>
      <c r="B87" s="36" t="str">
        <f t="shared" si="7"/>
        <v>Нахимовский пр-т д. 61 к. 2</v>
      </c>
      <c r="C87" s="57" t="s">
        <v>1053</v>
      </c>
      <c r="D87" s="58">
        <v>61</v>
      </c>
      <c r="E87" s="59">
        <v>2</v>
      </c>
      <c r="F87" s="39" t="s">
        <v>1012</v>
      </c>
      <c r="G87" s="60"/>
      <c r="H87" s="39"/>
      <c r="I87" s="62" t="s">
        <v>218</v>
      </c>
      <c r="J87" s="62"/>
      <c r="K87" s="62" t="s">
        <v>218</v>
      </c>
      <c r="L87" s="39" t="s">
        <v>1013</v>
      </c>
      <c r="M87" s="39" t="s">
        <v>1014</v>
      </c>
      <c r="N87" s="63">
        <v>1960</v>
      </c>
      <c r="O87" s="63">
        <v>1960</v>
      </c>
      <c r="P87" s="81" t="s">
        <v>1035</v>
      </c>
      <c r="Q87" s="61" t="s">
        <v>1016</v>
      </c>
      <c r="R87" s="63">
        <v>8</v>
      </c>
      <c r="S87" s="63">
        <v>8</v>
      </c>
      <c r="T87" s="65">
        <v>1</v>
      </c>
      <c r="U87" s="63">
        <v>1</v>
      </c>
      <c r="V87" s="63"/>
      <c r="W87" s="66">
        <v>66</v>
      </c>
      <c r="X87" s="67">
        <v>64</v>
      </c>
      <c r="Y87" s="61">
        <f t="shared" si="4"/>
        <v>2</v>
      </c>
      <c r="Z87" s="39">
        <v>2</v>
      </c>
      <c r="AA87" s="61">
        <v>18</v>
      </c>
      <c r="AB87" s="61">
        <v>19</v>
      </c>
      <c r="AC87" s="42">
        <v>1</v>
      </c>
      <c r="AD87" s="61">
        <v>24</v>
      </c>
      <c r="AE87" s="61"/>
      <c r="AF87" s="61">
        <v>1</v>
      </c>
      <c r="AG87" s="68">
        <v>1</v>
      </c>
      <c r="AH87" s="69">
        <v>2507.3000000000002</v>
      </c>
      <c r="AI87" s="70">
        <v>2211</v>
      </c>
      <c r="AJ87" s="71">
        <v>296.3</v>
      </c>
      <c r="AK87" s="72">
        <v>1154</v>
      </c>
      <c r="AL87" s="61">
        <v>393.2</v>
      </c>
      <c r="AM87" s="73">
        <v>177</v>
      </c>
      <c r="AN87" s="73">
        <v>182</v>
      </c>
      <c r="AO87" s="61">
        <v>0</v>
      </c>
      <c r="AP87" s="64">
        <v>397.5</v>
      </c>
      <c r="AQ87" s="42">
        <v>95.83</v>
      </c>
      <c r="AR87" s="42">
        <v>261.17</v>
      </c>
      <c r="AS87" s="42">
        <v>4.8</v>
      </c>
      <c r="AT87" s="72" t="s">
        <v>1036</v>
      </c>
      <c r="AU87" s="72" t="s">
        <v>1018</v>
      </c>
      <c r="AV87" s="67">
        <v>64</v>
      </c>
      <c r="AW87" s="61"/>
      <c r="AX87" s="61"/>
      <c r="AY87" s="61"/>
      <c r="AZ87" s="61" t="s">
        <v>1019</v>
      </c>
      <c r="BA87" s="61" t="s">
        <v>218</v>
      </c>
      <c r="BB87" s="61" t="s">
        <v>218</v>
      </c>
      <c r="BC87" s="61" t="s">
        <v>218</v>
      </c>
      <c r="BD87" s="61" t="s">
        <v>218</v>
      </c>
      <c r="BE87" s="61" t="s">
        <v>218</v>
      </c>
      <c r="BF87" s="61" t="s">
        <v>218</v>
      </c>
      <c r="BG87" s="61" t="s">
        <v>218</v>
      </c>
      <c r="BH87" s="61" t="s">
        <v>218</v>
      </c>
      <c r="BI87" s="61" t="s">
        <v>218</v>
      </c>
      <c r="BJ87" s="61" t="s">
        <v>218</v>
      </c>
      <c r="BK87" s="61" t="s">
        <v>218</v>
      </c>
      <c r="BL87" s="61" t="s">
        <v>218</v>
      </c>
      <c r="BM87" s="61" t="s">
        <v>218</v>
      </c>
      <c r="BN87" s="61" t="s">
        <v>218</v>
      </c>
      <c r="BO87" s="61" t="s">
        <v>218</v>
      </c>
      <c r="BP87" s="61" t="s">
        <v>218</v>
      </c>
      <c r="BQ87" s="61" t="s">
        <v>1054</v>
      </c>
      <c r="BR87" s="61"/>
      <c r="BS87" s="59" t="s">
        <v>1021</v>
      </c>
      <c r="BT87" s="52">
        <v>3774</v>
      </c>
      <c r="BU87" s="61">
        <v>2</v>
      </c>
      <c r="BV87" s="61" t="s">
        <v>1017</v>
      </c>
      <c r="BW87" s="52">
        <v>3713</v>
      </c>
      <c r="BX87" s="52">
        <v>935</v>
      </c>
      <c r="BY87" s="52">
        <v>735</v>
      </c>
      <c r="BZ87" s="39">
        <v>0</v>
      </c>
      <c r="CA87" s="61" t="s">
        <v>1024</v>
      </c>
      <c r="CB87" s="52">
        <v>1713</v>
      </c>
      <c r="CC87" s="53">
        <v>1849</v>
      </c>
      <c r="CD87" s="39">
        <v>1</v>
      </c>
      <c r="CE87" s="61">
        <v>437</v>
      </c>
      <c r="CF87" s="61" t="s">
        <v>1023</v>
      </c>
      <c r="CG87" s="52">
        <v>84</v>
      </c>
      <c r="CH87" s="52">
        <v>58.8</v>
      </c>
      <c r="CI87" s="72">
        <v>397.5</v>
      </c>
      <c r="CJ87" s="74" t="s">
        <v>1032</v>
      </c>
      <c r="CK87" s="61">
        <v>1</v>
      </c>
      <c r="CL87" s="61">
        <v>21.04</v>
      </c>
      <c r="CM87" s="75">
        <v>4</v>
      </c>
      <c r="CN87" s="39"/>
      <c r="CO87" s="39"/>
      <c r="CP87" s="61"/>
      <c r="CQ87" s="61"/>
      <c r="CR87" s="39">
        <v>1</v>
      </c>
      <c r="CS87" s="61"/>
      <c r="CT87" s="61"/>
      <c r="CU87" s="61"/>
      <c r="CV87" s="61"/>
      <c r="CW87" s="61"/>
      <c r="CX87" s="61"/>
      <c r="CY87" s="61"/>
      <c r="CZ87" s="52">
        <v>1</v>
      </c>
      <c r="DA87" s="52">
        <v>1</v>
      </c>
      <c r="DB87" s="52">
        <v>189</v>
      </c>
      <c r="DC87" s="52">
        <v>2356</v>
      </c>
      <c r="DD87" s="52">
        <v>61</v>
      </c>
      <c r="DE87" s="61">
        <v>947</v>
      </c>
      <c r="DF87" s="39">
        <v>0</v>
      </c>
      <c r="DG87" s="39">
        <v>0</v>
      </c>
      <c r="DH87" s="52">
        <v>1</v>
      </c>
      <c r="DI87" s="52">
        <v>198</v>
      </c>
      <c r="DJ87" s="61"/>
      <c r="DK87" s="39">
        <v>118</v>
      </c>
      <c r="DL87" s="61">
        <v>850</v>
      </c>
      <c r="DM87" s="39">
        <v>64</v>
      </c>
      <c r="DN87" s="61"/>
      <c r="DO87" s="61">
        <v>702</v>
      </c>
      <c r="DP87" s="61"/>
      <c r="DQ87" s="39">
        <v>340</v>
      </c>
      <c r="DR87" s="39">
        <v>491</v>
      </c>
      <c r="DS87" s="39">
        <v>81</v>
      </c>
      <c r="DT87" s="61">
        <v>8</v>
      </c>
      <c r="DU87" s="52">
        <v>8</v>
      </c>
      <c r="DV87" s="52">
        <v>8</v>
      </c>
      <c r="DW87" s="39">
        <v>0</v>
      </c>
      <c r="DX87" s="39" t="str">
        <f t="shared" si="5"/>
        <v>внутренние</v>
      </c>
      <c r="DY87" s="52"/>
      <c r="DZ87" s="61"/>
      <c r="EA87" s="61"/>
      <c r="EB87" s="61"/>
      <c r="EC87" s="61"/>
      <c r="ED87" s="61"/>
      <c r="EE87" s="52">
        <v>9</v>
      </c>
      <c r="EF87" s="52">
        <v>23.9</v>
      </c>
      <c r="EG87" s="52">
        <v>22</v>
      </c>
      <c r="EH87" s="52">
        <f t="shared" si="8"/>
        <v>105.6</v>
      </c>
      <c r="EI87" s="52">
        <v>0</v>
      </c>
      <c r="EJ87" s="52"/>
      <c r="EK87" s="52">
        <v>2.79</v>
      </c>
      <c r="EL87" s="52">
        <v>1.92</v>
      </c>
      <c r="EM87" s="52">
        <v>19.36</v>
      </c>
      <c r="EN87" s="52">
        <v>7.15</v>
      </c>
      <c r="EO87" s="52">
        <v>3.8</v>
      </c>
      <c r="EP87" s="52">
        <v>11</v>
      </c>
      <c r="EQ87" s="52">
        <v>81</v>
      </c>
      <c r="ER87" s="52">
        <f t="shared" si="6"/>
        <v>0.32</v>
      </c>
      <c r="ES87" s="187" t="s">
        <v>1141</v>
      </c>
      <c r="ET87" s="187" t="s">
        <v>1139</v>
      </c>
      <c r="EU87" s="52">
        <v>0</v>
      </c>
      <c r="EV87" s="52">
        <v>0</v>
      </c>
      <c r="EW87" s="52">
        <v>0</v>
      </c>
      <c r="EX87" s="52">
        <v>0</v>
      </c>
      <c r="EY87" s="52">
        <v>0</v>
      </c>
      <c r="EZ87" s="52"/>
      <c r="FA87" s="52"/>
      <c r="FB87" s="52"/>
      <c r="FC87" s="52"/>
      <c r="FD87" s="52"/>
      <c r="FE87" s="52"/>
      <c r="FF87" s="52"/>
      <c r="FG87" s="52"/>
      <c r="FH87" s="39">
        <v>0</v>
      </c>
      <c r="FI87" s="72">
        <v>2</v>
      </c>
    </row>
    <row r="88" spans="1:165" x14ac:dyDescent="0.25">
      <c r="A88" s="56">
        <v>11370</v>
      </c>
      <c r="B88" s="36" t="str">
        <f t="shared" si="7"/>
        <v>Нахимовский пр-т д. 61 к. 4</v>
      </c>
      <c r="C88" s="57" t="s">
        <v>1053</v>
      </c>
      <c r="D88" s="58">
        <v>61</v>
      </c>
      <c r="E88" s="59">
        <v>4</v>
      </c>
      <c r="F88" s="39" t="s">
        <v>1012</v>
      </c>
      <c r="G88" s="60"/>
      <c r="H88" s="61"/>
      <c r="I88" s="62" t="s">
        <v>218</v>
      </c>
      <c r="J88" s="62"/>
      <c r="K88" s="62" t="s">
        <v>218</v>
      </c>
      <c r="L88" s="39" t="s">
        <v>1013</v>
      </c>
      <c r="M88" s="39" t="s">
        <v>1014</v>
      </c>
      <c r="N88" s="63">
        <v>1960</v>
      </c>
      <c r="O88" s="63">
        <v>1960</v>
      </c>
      <c r="P88" s="81" t="s">
        <v>1028</v>
      </c>
      <c r="Q88" s="61" t="s">
        <v>1016</v>
      </c>
      <c r="R88" s="63">
        <v>5</v>
      </c>
      <c r="S88" s="63">
        <v>5</v>
      </c>
      <c r="T88" s="65">
        <v>4</v>
      </c>
      <c r="U88" s="63"/>
      <c r="V88" s="63"/>
      <c r="W88" s="66">
        <v>80</v>
      </c>
      <c r="X88" s="67">
        <v>80</v>
      </c>
      <c r="Y88" s="61">
        <f t="shared" si="4"/>
        <v>0</v>
      </c>
      <c r="Z88" s="39">
        <v>0</v>
      </c>
      <c r="AA88" s="61">
        <v>20</v>
      </c>
      <c r="AB88" s="61">
        <v>36</v>
      </c>
      <c r="AC88" s="42">
        <v>0</v>
      </c>
      <c r="AD88" s="61"/>
      <c r="AE88" s="61"/>
      <c r="AF88" s="61">
        <v>1</v>
      </c>
      <c r="AG88" s="68">
        <v>1</v>
      </c>
      <c r="AH88" s="69">
        <v>3387.6</v>
      </c>
      <c r="AI88" s="70">
        <v>3387.6</v>
      </c>
      <c r="AJ88" s="71">
        <v>0</v>
      </c>
      <c r="AK88" s="72">
        <v>2301</v>
      </c>
      <c r="AL88" s="61">
        <v>397</v>
      </c>
      <c r="AM88" s="73">
        <v>386</v>
      </c>
      <c r="AN88" s="73">
        <v>7</v>
      </c>
      <c r="AO88" s="61">
        <v>0</v>
      </c>
      <c r="AP88" s="64">
        <v>954</v>
      </c>
      <c r="AQ88" s="42">
        <v>157.44999999999999</v>
      </c>
      <c r="AR88" s="42">
        <v>228.55</v>
      </c>
      <c r="AS88" s="42">
        <v>0</v>
      </c>
      <c r="AT88" s="72" t="s">
        <v>1025</v>
      </c>
      <c r="AU88" s="72" t="s">
        <v>1034</v>
      </c>
      <c r="AV88" s="67">
        <v>80</v>
      </c>
      <c r="AW88" s="61"/>
      <c r="AX88" s="61"/>
      <c r="AY88" s="61"/>
      <c r="AZ88" s="61" t="s">
        <v>1019</v>
      </c>
      <c r="BA88" s="61" t="s">
        <v>218</v>
      </c>
      <c r="BB88" s="61" t="s">
        <v>218</v>
      </c>
      <c r="BC88" s="61" t="s">
        <v>218</v>
      </c>
      <c r="BD88" s="61" t="s">
        <v>218</v>
      </c>
      <c r="BE88" s="61" t="s">
        <v>218</v>
      </c>
      <c r="BF88" s="61" t="s">
        <v>218</v>
      </c>
      <c r="BG88" s="61" t="s">
        <v>218</v>
      </c>
      <c r="BH88" s="61" t="s">
        <v>218</v>
      </c>
      <c r="BI88" s="61" t="s">
        <v>218</v>
      </c>
      <c r="BJ88" s="61" t="s">
        <v>218</v>
      </c>
      <c r="BK88" s="61" t="s">
        <v>218</v>
      </c>
      <c r="BL88" s="61" t="s">
        <v>218</v>
      </c>
      <c r="BM88" s="61" t="s">
        <v>218</v>
      </c>
      <c r="BN88" s="61" t="s">
        <v>218</v>
      </c>
      <c r="BO88" s="61" t="s">
        <v>218</v>
      </c>
      <c r="BP88" s="61" t="s">
        <v>218</v>
      </c>
      <c r="BQ88" s="61" t="s">
        <v>1020</v>
      </c>
      <c r="BR88" s="61"/>
      <c r="BS88" s="59" t="s">
        <v>1021</v>
      </c>
      <c r="BT88" s="52">
        <v>7760</v>
      </c>
      <c r="BU88" s="61">
        <v>5</v>
      </c>
      <c r="BV88" s="61" t="s">
        <v>1027</v>
      </c>
      <c r="BW88" s="52">
        <v>985</v>
      </c>
      <c r="BX88" s="52">
        <v>394</v>
      </c>
      <c r="BY88" s="52">
        <v>985</v>
      </c>
      <c r="BZ88" s="52">
        <v>394</v>
      </c>
      <c r="CA88" s="61" t="s">
        <v>1022</v>
      </c>
      <c r="CB88" s="52">
        <v>1852</v>
      </c>
      <c r="CC88" s="53">
        <v>1722</v>
      </c>
      <c r="CD88" s="61">
        <v>1</v>
      </c>
      <c r="CE88" s="61">
        <v>1011</v>
      </c>
      <c r="CF88" s="61" t="s">
        <v>1023</v>
      </c>
      <c r="CG88" s="52">
        <v>160</v>
      </c>
      <c r="CH88" s="52">
        <v>253</v>
      </c>
      <c r="CI88" s="72">
        <v>954</v>
      </c>
      <c r="CJ88" s="74"/>
      <c r="CK88" s="61">
        <v>0</v>
      </c>
      <c r="CL88" s="61">
        <v>0</v>
      </c>
      <c r="CM88" s="75">
        <v>0</v>
      </c>
      <c r="CN88" s="39"/>
      <c r="CO88" s="39"/>
      <c r="CP88" s="61"/>
      <c r="CQ88" s="61"/>
      <c r="CR88" s="39">
        <v>0</v>
      </c>
      <c r="CS88" s="61"/>
      <c r="CT88" s="61"/>
      <c r="CU88" s="61"/>
      <c r="CV88" s="61"/>
      <c r="CW88" s="61"/>
      <c r="CX88" s="61"/>
      <c r="CY88" s="61"/>
      <c r="CZ88" s="52">
        <v>1</v>
      </c>
      <c r="DA88" s="52">
        <v>1</v>
      </c>
      <c r="DB88" s="52">
        <v>162</v>
      </c>
      <c r="DC88" s="52">
        <v>400</v>
      </c>
      <c r="DD88" s="52">
        <v>48</v>
      </c>
      <c r="DE88" s="61">
        <v>2032</v>
      </c>
      <c r="DF88" s="61">
        <v>0</v>
      </c>
      <c r="DG88" s="39">
        <v>0</v>
      </c>
      <c r="DH88" s="52">
        <v>4</v>
      </c>
      <c r="DI88" s="52">
        <v>248</v>
      </c>
      <c r="DJ88" s="61"/>
      <c r="DK88" s="39">
        <v>85</v>
      </c>
      <c r="DL88" s="61">
        <v>935</v>
      </c>
      <c r="DM88" s="39">
        <v>80</v>
      </c>
      <c r="DN88" s="61"/>
      <c r="DO88" s="61">
        <v>967</v>
      </c>
      <c r="DP88" s="61"/>
      <c r="DQ88" s="39">
        <v>648</v>
      </c>
      <c r="DR88" s="39">
        <v>594</v>
      </c>
      <c r="DS88" s="39">
        <v>87</v>
      </c>
      <c r="DT88" s="61">
        <v>16</v>
      </c>
      <c r="DU88" s="52">
        <v>16</v>
      </c>
      <c r="DV88" s="52">
        <v>16</v>
      </c>
      <c r="DW88" s="39">
        <v>0</v>
      </c>
      <c r="DX88" s="39" t="str">
        <f t="shared" si="5"/>
        <v>наружные</v>
      </c>
      <c r="DY88" s="52"/>
      <c r="DZ88" s="61"/>
      <c r="EA88" s="61"/>
      <c r="EB88" s="61"/>
      <c r="EC88" s="61"/>
      <c r="ED88" s="61"/>
      <c r="EE88" s="52">
        <v>32</v>
      </c>
      <c r="EF88" s="52">
        <v>29.44</v>
      </c>
      <c r="EG88" s="52">
        <v>8</v>
      </c>
      <c r="EH88" s="52">
        <f t="shared" si="8"/>
        <v>38.4</v>
      </c>
      <c r="EI88" s="52">
        <v>7.68</v>
      </c>
      <c r="EJ88" s="52"/>
      <c r="EK88" s="52">
        <v>11.16</v>
      </c>
      <c r="EL88" s="52">
        <v>4.8</v>
      </c>
      <c r="EM88" s="52">
        <v>17.600000000000001</v>
      </c>
      <c r="EN88" s="52">
        <v>9.1</v>
      </c>
      <c r="EO88" s="52">
        <v>0</v>
      </c>
      <c r="EP88" s="52">
        <v>0</v>
      </c>
      <c r="EQ88" s="52">
        <v>135</v>
      </c>
      <c r="ER88" s="52">
        <f t="shared" si="6"/>
        <v>0</v>
      </c>
      <c r="ES88" s="187" t="s">
        <v>1019</v>
      </c>
      <c r="ET88" s="187">
        <v>0</v>
      </c>
      <c r="EU88" s="52">
        <v>0</v>
      </c>
      <c r="EV88" s="52">
        <v>0</v>
      </c>
      <c r="EW88" s="52">
        <v>0</v>
      </c>
      <c r="EX88" s="52">
        <v>0</v>
      </c>
      <c r="EY88" s="52">
        <v>0</v>
      </c>
      <c r="EZ88" s="52"/>
      <c r="FA88" s="52"/>
      <c r="FB88" s="52"/>
      <c r="FC88" s="52"/>
      <c r="FD88" s="52"/>
      <c r="FE88" s="52"/>
      <c r="FF88" s="52"/>
      <c r="FG88" s="52"/>
      <c r="FH88" s="39">
        <v>0</v>
      </c>
      <c r="FI88" s="72">
        <v>5</v>
      </c>
    </row>
    <row r="89" spans="1:165" x14ac:dyDescent="0.25">
      <c r="A89" s="56">
        <v>11371</v>
      </c>
      <c r="B89" s="36" t="str">
        <f t="shared" si="7"/>
        <v>Нахимовский пр-т д. 61 к. 5</v>
      </c>
      <c r="C89" s="57" t="s">
        <v>1053</v>
      </c>
      <c r="D89" s="58">
        <v>61</v>
      </c>
      <c r="E89" s="59">
        <v>5</v>
      </c>
      <c r="F89" s="39" t="s">
        <v>1012</v>
      </c>
      <c r="G89" s="60"/>
      <c r="H89" s="39"/>
      <c r="I89" s="62" t="s">
        <v>218</v>
      </c>
      <c r="J89" s="62"/>
      <c r="K89" s="62" t="s">
        <v>218</v>
      </c>
      <c r="L89" s="39" t="s">
        <v>1013</v>
      </c>
      <c r="M89" s="39" t="s">
        <v>1014</v>
      </c>
      <c r="N89" s="63">
        <v>1960</v>
      </c>
      <c r="O89" s="63">
        <v>1960</v>
      </c>
      <c r="P89" s="81" t="s">
        <v>1028</v>
      </c>
      <c r="Q89" s="61" t="s">
        <v>1016</v>
      </c>
      <c r="R89" s="63">
        <v>5</v>
      </c>
      <c r="S89" s="63">
        <v>5</v>
      </c>
      <c r="T89" s="65">
        <v>4</v>
      </c>
      <c r="U89" s="63"/>
      <c r="V89" s="63"/>
      <c r="W89" s="66">
        <v>80</v>
      </c>
      <c r="X89" s="67">
        <v>80</v>
      </c>
      <c r="Y89" s="61">
        <f t="shared" si="4"/>
        <v>0</v>
      </c>
      <c r="Z89" s="39">
        <v>0</v>
      </c>
      <c r="AA89" s="61">
        <v>20</v>
      </c>
      <c r="AB89" s="61">
        <v>36</v>
      </c>
      <c r="AC89" s="42">
        <v>0</v>
      </c>
      <c r="AD89" s="61"/>
      <c r="AE89" s="61"/>
      <c r="AF89" s="61">
        <v>1</v>
      </c>
      <c r="AG89" s="68">
        <v>1</v>
      </c>
      <c r="AH89" s="69">
        <v>3400.8</v>
      </c>
      <c r="AI89" s="70">
        <v>3400.8</v>
      </c>
      <c r="AJ89" s="71">
        <v>0</v>
      </c>
      <c r="AK89" s="72">
        <v>2266.1999999999998</v>
      </c>
      <c r="AL89" s="61">
        <v>397</v>
      </c>
      <c r="AM89" s="73">
        <v>404</v>
      </c>
      <c r="AN89" s="73">
        <v>8</v>
      </c>
      <c r="AO89" s="61">
        <v>0</v>
      </c>
      <c r="AP89" s="64">
        <v>927.1</v>
      </c>
      <c r="AQ89" s="42">
        <v>164.51</v>
      </c>
      <c r="AR89" s="42">
        <v>239.49</v>
      </c>
      <c r="AS89" s="42">
        <v>0</v>
      </c>
      <c r="AT89" s="72" t="s">
        <v>1025</v>
      </c>
      <c r="AU89" s="72" t="s">
        <v>1018</v>
      </c>
      <c r="AV89" s="67">
        <v>80</v>
      </c>
      <c r="AW89" s="61"/>
      <c r="AX89" s="61"/>
      <c r="AY89" s="61"/>
      <c r="AZ89" s="61" t="s">
        <v>1019</v>
      </c>
      <c r="BA89" s="61" t="s">
        <v>218</v>
      </c>
      <c r="BB89" s="61" t="s">
        <v>218</v>
      </c>
      <c r="BC89" s="61" t="s">
        <v>218</v>
      </c>
      <c r="BD89" s="61" t="s">
        <v>218</v>
      </c>
      <c r="BE89" s="61" t="s">
        <v>218</v>
      </c>
      <c r="BF89" s="61" t="s">
        <v>218</v>
      </c>
      <c r="BG89" s="61" t="s">
        <v>218</v>
      </c>
      <c r="BH89" s="61" t="s">
        <v>218</v>
      </c>
      <c r="BI89" s="61" t="s">
        <v>218</v>
      </c>
      <c r="BJ89" s="61" t="s">
        <v>218</v>
      </c>
      <c r="BK89" s="61" t="s">
        <v>218</v>
      </c>
      <c r="BL89" s="61" t="s">
        <v>218</v>
      </c>
      <c r="BM89" s="61" t="s">
        <v>218</v>
      </c>
      <c r="BN89" s="61" t="s">
        <v>218</v>
      </c>
      <c r="BO89" s="61" t="s">
        <v>218</v>
      </c>
      <c r="BP89" s="61" t="s">
        <v>218</v>
      </c>
      <c r="BQ89" s="61" t="s">
        <v>1020</v>
      </c>
      <c r="BR89" s="61"/>
      <c r="BS89" s="59" t="s">
        <v>1021</v>
      </c>
      <c r="BT89" s="52">
        <v>7760</v>
      </c>
      <c r="BU89" s="61">
        <v>5</v>
      </c>
      <c r="BV89" s="61" t="s">
        <v>1027</v>
      </c>
      <c r="BW89" s="52">
        <v>985</v>
      </c>
      <c r="BX89" s="52">
        <v>394</v>
      </c>
      <c r="BY89" s="52">
        <v>985</v>
      </c>
      <c r="BZ89" s="52">
        <v>394</v>
      </c>
      <c r="CA89" s="61" t="s">
        <v>1022</v>
      </c>
      <c r="CB89" s="52">
        <v>1852</v>
      </c>
      <c r="CC89" s="53">
        <v>1722</v>
      </c>
      <c r="CD89" s="39">
        <v>1</v>
      </c>
      <c r="CE89" s="61">
        <v>1159</v>
      </c>
      <c r="CF89" s="61" t="s">
        <v>1023</v>
      </c>
      <c r="CG89" s="52">
        <v>160</v>
      </c>
      <c r="CH89" s="52">
        <v>253</v>
      </c>
      <c r="CI89" s="72">
        <v>927.1</v>
      </c>
      <c r="CJ89" s="74"/>
      <c r="CK89" s="61">
        <v>0</v>
      </c>
      <c r="CL89" s="61">
        <v>0</v>
      </c>
      <c r="CM89" s="75">
        <v>0</v>
      </c>
      <c r="CN89" s="39"/>
      <c r="CO89" s="39"/>
      <c r="CP89" s="61"/>
      <c r="CQ89" s="61"/>
      <c r="CR89" s="39">
        <v>0</v>
      </c>
      <c r="CS89" s="61"/>
      <c r="CT89" s="61"/>
      <c r="CU89" s="61"/>
      <c r="CV89" s="61"/>
      <c r="CW89" s="61"/>
      <c r="CX89" s="61"/>
      <c r="CY89" s="61"/>
      <c r="CZ89" s="52">
        <v>1</v>
      </c>
      <c r="DA89" s="52">
        <v>1</v>
      </c>
      <c r="DB89" s="52">
        <v>162</v>
      </c>
      <c r="DC89" s="52">
        <v>400</v>
      </c>
      <c r="DD89" s="52">
        <v>48</v>
      </c>
      <c r="DE89" s="61">
        <v>2032</v>
      </c>
      <c r="DF89" s="39">
        <v>0</v>
      </c>
      <c r="DG89" s="39">
        <v>0</v>
      </c>
      <c r="DH89" s="52">
        <v>4</v>
      </c>
      <c r="DI89" s="52">
        <v>248</v>
      </c>
      <c r="DJ89" s="61"/>
      <c r="DK89" s="39">
        <v>85</v>
      </c>
      <c r="DL89" s="61">
        <v>935</v>
      </c>
      <c r="DM89" s="39">
        <v>80</v>
      </c>
      <c r="DN89" s="61"/>
      <c r="DO89" s="61">
        <v>967</v>
      </c>
      <c r="DP89" s="61"/>
      <c r="DQ89" s="39">
        <v>648</v>
      </c>
      <c r="DR89" s="39">
        <v>594</v>
      </c>
      <c r="DS89" s="39">
        <v>87</v>
      </c>
      <c r="DT89" s="61">
        <v>16</v>
      </c>
      <c r="DU89" s="52">
        <v>16</v>
      </c>
      <c r="DV89" s="52">
        <v>16</v>
      </c>
      <c r="DW89" s="39">
        <v>0</v>
      </c>
      <c r="DX89" s="39" t="str">
        <f t="shared" si="5"/>
        <v>наружные</v>
      </c>
      <c r="DY89" s="52"/>
      <c r="DZ89" s="61"/>
      <c r="EA89" s="61"/>
      <c r="EB89" s="61"/>
      <c r="EC89" s="61"/>
      <c r="ED89" s="61"/>
      <c r="EE89" s="52">
        <v>32</v>
      </c>
      <c r="EF89" s="52">
        <v>29.44</v>
      </c>
      <c r="EG89" s="52">
        <v>8</v>
      </c>
      <c r="EH89" s="52">
        <f t="shared" si="8"/>
        <v>38.4</v>
      </c>
      <c r="EI89" s="52">
        <v>7.68</v>
      </c>
      <c r="EJ89" s="52"/>
      <c r="EK89" s="52">
        <v>11.16</v>
      </c>
      <c r="EL89" s="52">
        <v>4.8</v>
      </c>
      <c r="EM89" s="52">
        <v>17.600000000000001</v>
      </c>
      <c r="EN89" s="52">
        <v>9.1</v>
      </c>
      <c r="EO89" s="52">
        <v>0</v>
      </c>
      <c r="EP89" s="52">
        <v>0</v>
      </c>
      <c r="EQ89" s="52">
        <v>137</v>
      </c>
      <c r="ER89" s="52">
        <f t="shared" si="6"/>
        <v>0</v>
      </c>
      <c r="ES89" s="187" t="s">
        <v>1019</v>
      </c>
      <c r="ET89" s="187">
        <v>0</v>
      </c>
      <c r="EU89" s="52">
        <v>0</v>
      </c>
      <c r="EV89" s="52">
        <v>0</v>
      </c>
      <c r="EW89" s="52">
        <v>0</v>
      </c>
      <c r="EX89" s="52">
        <v>0</v>
      </c>
      <c r="EY89" s="52">
        <v>0</v>
      </c>
      <c r="EZ89" s="52"/>
      <c r="FA89" s="52"/>
      <c r="FB89" s="52"/>
      <c r="FC89" s="52"/>
      <c r="FD89" s="52"/>
      <c r="FE89" s="52"/>
      <c r="FF89" s="52"/>
      <c r="FG89" s="52"/>
      <c r="FH89" s="39">
        <v>0</v>
      </c>
      <c r="FI89" s="72">
        <v>5</v>
      </c>
    </row>
    <row r="90" spans="1:165" x14ac:dyDescent="0.25">
      <c r="A90" s="56">
        <v>11372</v>
      </c>
      <c r="B90" s="36" t="str">
        <f t="shared" si="7"/>
        <v>Нахимовский пр-т д. 61 к. 6</v>
      </c>
      <c r="C90" s="57" t="s">
        <v>1053</v>
      </c>
      <c r="D90" s="58">
        <v>61</v>
      </c>
      <c r="E90" s="59">
        <v>6</v>
      </c>
      <c r="F90" s="39" t="s">
        <v>1012</v>
      </c>
      <c r="G90" s="60"/>
      <c r="H90" s="61"/>
      <c r="I90" s="62" t="s">
        <v>218</v>
      </c>
      <c r="J90" s="62"/>
      <c r="K90" s="62" t="s">
        <v>218</v>
      </c>
      <c r="L90" s="39" t="s">
        <v>1013</v>
      </c>
      <c r="M90" s="39" t="s">
        <v>1014</v>
      </c>
      <c r="N90" s="63">
        <v>1960</v>
      </c>
      <c r="O90" s="63">
        <v>1960</v>
      </c>
      <c r="P90" s="81" t="s">
        <v>1028</v>
      </c>
      <c r="Q90" s="61" t="s">
        <v>1016</v>
      </c>
      <c r="R90" s="63">
        <v>5</v>
      </c>
      <c r="S90" s="63">
        <v>5</v>
      </c>
      <c r="T90" s="65">
        <v>4</v>
      </c>
      <c r="U90" s="63"/>
      <c r="V90" s="63"/>
      <c r="W90" s="66">
        <v>80</v>
      </c>
      <c r="X90" s="67">
        <v>80</v>
      </c>
      <c r="Y90" s="61">
        <f t="shared" si="4"/>
        <v>0</v>
      </c>
      <c r="Z90" s="39">
        <v>0</v>
      </c>
      <c r="AA90" s="61">
        <v>20</v>
      </c>
      <c r="AB90" s="61">
        <v>36</v>
      </c>
      <c r="AC90" s="42">
        <v>0</v>
      </c>
      <c r="AD90" s="61"/>
      <c r="AE90" s="61"/>
      <c r="AF90" s="61">
        <v>1</v>
      </c>
      <c r="AG90" s="68">
        <v>1</v>
      </c>
      <c r="AH90" s="69">
        <v>3401</v>
      </c>
      <c r="AI90" s="70">
        <v>3401</v>
      </c>
      <c r="AJ90" s="71">
        <v>0</v>
      </c>
      <c r="AK90" s="72">
        <v>2285.4</v>
      </c>
      <c r="AL90" s="61">
        <v>397</v>
      </c>
      <c r="AM90" s="73">
        <v>369</v>
      </c>
      <c r="AN90" s="73">
        <v>8</v>
      </c>
      <c r="AO90" s="61">
        <v>0</v>
      </c>
      <c r="AP90" s="64">
        <v>954.2</v>
      </c>
      <c r="AQ90" s="42">
        <v>151.03</v>
      </c>
      <c r="AR90" s="42">
        <v>217.97</v>
      </c>
      <c r="AS90" s="42">
        <v>0</v>
      </c>
      <c r="AT90" s="72" t="s">
        <v>1025</v>
      </c>
      <c r="AU90" s="72" t="s">
        <v>1026</v>
      </c>
      <c r="AV90" s="67">
        <v>80</v>
      </c>
      <c r="AW90" s="61"/>
      <c r="AX90" s="61"/>
      <c r="AY90" s="61"/>
      <c r="AZ90" s="61" t="s">
        <v>1019</v>
      </c>
      <c r="BA90" s="61" t="s">
        <v>218</v>
      </c>
      <c r="BB90" s="61" t="s">
        <v>218</v>
      </c>
      <c r="BC90" s="61" t="s">
        <v>218</v>
      </c>
      <c r="BD90" s="61" t="s">
        <v>218</v>
      </c>
      <c r="BE90" s="61" t="s">
        <v>218</v>
      </c>
      <c r="BF90" s="61" t="s">
        <v>218</v>
      </c>
      <c r="BG90" s="61" t="s">
        <v>218</v>
      </c>
      <c r="BH90" s="61" t="s">
        <v>218</v>
      </c>
      <c r="BI90" s="61" t="s">
        <v>218</v>
      </c>
      <c r="BJ90" s="61" t="s">
        <v>218</v>
      </c>
      <c r="BK90" s="61" t="s">
        <v>218</v>
      </c>
      <c r="BL90" s="61" t="s">
        <v>218</v>
      </c>
      <c r="BM90" s="61" t="s">
        <v>218</v>
      </c>
      <c r="BN90" s="61" t="s">
        <v>218</v>
      </c>
      <c r="BO90" s="61" t="s">
        <v>218</v>
      </c>
      <c r="BP90" s="61" t="s">
        <v>218</v>
      </c>
      <c r="BQ90" s="61" t="s">
        <v>1020</v>
      </c>
      <c r="BR90" s="61"/>
      <c r="BS90" s="59" t="s">
        <v>1021</v>
      </c>
      <c r="BT90" s="52">
        <v>7760</v>
      </c>
      <c r="BU90" s="61">
        <v>5</v>
      </c>
      <c r="BV90" s="61" t="s">
        <v>1027</v>
      </c>
      <c r="BW90" s="52">
        <v>985</v>
      </c>
      <c r="BX90" s="52">
        <v>394</v>
      </c>
      <c r="BY90" s="52">
        <v>985</v>
      </c>
      <c r="BZ90" s="52">
        <v>394</v>
      </c>
      <c r="CA90" s="61" t="s">
        <v>1022</v>
      </c>
      <c r="CB90" s="52">
        <v>1852</v>
      </c>
      <c r="CC90" s="53">
        <v>1722</v>
      </c>
      <c r="CD90" s="61">
        <v>1</v>
      </c>
      <c r="CE90" s="61">
        <v>1012</v>
      </c>
      <c r="CF90" s="61" t="s">
        <v>1023</v>
      </c>
      <c r="CG90" s="52">
        <v>160</v>
      </c>
      <c r="CH90" s="52">
        <v>253</v>
      </c>
      <c r="CI90" s="72">
        <v>954.2</v>
      </c>
      <c r="CJ90" s="74"/>
      <c r="CK90" s="61">
        <v>0</v>
      </c>
      <c r="CL90" s="61">
        <v>0</v>
      </c>
      <c r="CM90" s="75">
        <v>0</v>
      </c>
      <c r="CN90" s="39"/>
      <c r="CO90" s="39"/>
      <c r="CP90" s="61"/>
      <c r="CQ90" s="61"/>
      <c r="CR90" s="39">
        <v>0</v>
      </c>
      <c r="CS90" s="61"/>
      <c r="CT90" s="61"/>
      <c r="CU90" s="61"/>
      <c r="CV90" s="61"/>
      <c r="CW90" s="61"/>
      <c r="CX90" s="61"/>
      <c r="CY90" s="61"/>
      <c r="CZ90" s="52">
        <v>1</v>
      </c>
      <c r="DA90" s="52">
        <v>1</v>
      </c>
      <c r="DB90" s="52">
        <v>162</v>
      </c>
      <c r="DC90" s="52">
        <v>400</v>
      </c>
      <c r="DD90" s="52">
        <v>48</v>
      </c>
      <c r="DE90" s="61">
        <v>2032</v>
      </c>
      <c r="DF90" s="61">
        <v>0</v>
      </c>
      <c r="DG90" s="39">
        <v>0</v>
      </c>
      <c r="DH90" s="52">
        <v>4</v>
      </c>
      <c r="DI90" s="52">
        <v>248</v>
      </c>
      <c r="DJ90" s="61"/>
      <c r="DK90" s="39">
        <v>85</v>
      </c>
      <c r="DL90" s="61">
        <v>935</v>
      </c>
      <c r="DM90" s="39">
        <v>80</v>
      </c>
      <c r="DN90" s="61"/>
      <c r="DO90" s="61">
        <v>967</v>
      </c>
      <c r="DP90" s="61"/>
      <c r="DQ90" s="39">
        <v>648</v>
      </c>
      <c r="DR90" s="39">
        <v>594</v>
      </c>
      <c r="DS90" s="39">
        <v>87</v>
      </c>
      <c r="DT90" s="61">
        <v>16</v>
      </c>
      <c r="DU90" s="52">
        <v>16</v>
      </c>
      <c r="DV90" s="52">
        <v>16</v>
      </c>
      <c r="DW90" s="39">
        <v>0</v>
      </c>
      <c r="DX90" s="39" t="str">
        <f t="shared" si="5"/>
        <v>наружные</v>
      </c>
      <c r="DY90" s="52"/>
      <c r="DZ90" s="61"/>
      <c r="EA90" s="61"/>
      <c r="EB90" s="61"/>
      <c r="EC90" s="61"/>
      <c r="ED90" s="61"/>
      <c r="EE90" s="52">
        <v>32</v>
      </c>
      <c r="EF90" s="52">
        <v>29.44</v>
      </c>
      <c r="EG90" s="52">
        <v>8</v>
      </c>
      <c r="EH90" s="52">
        <f t="shared" si="8"/>
        <v>38.4</v>
      </c>
      <c r="EI90" s="52">
        <v>7.68</v>
      </c>
      <c r="EJ90" s="52"/>
      <c r="EK90" s="52">
        <v>11.16</v>
      </c>
      <c r="EL90" s="52">
        <v>4.8</v>
      </c>
      <c r="EM90" s="52">
        <v>17.600000000000001</v>
      </c>
      <c r="EN90" s="52">
        <v>9.1</v>
      </c>
      <c r="EO90" s="52">
        <v>0</v>
      </c>
      <c r="EP90" s="52">
        <v>0</v>
      </c>
      <c r="EQ90" s="52">
        <v>151</v>
      </c>
      <c r="ER90" s="52">
        <f t="shared" si="6"/>
        <v>0</v>
      </c>
      <c r="ES90" s="187" t="s">
        <v>1019</v>
      </c>
      <c r="ET90" s="187">
        <v>0</v>
      </c>
      <c r="EU90" s="52">
        <v>0</v>
      </c>
      <c r="EV90" s="52">
        <v>1</v>
      </c>
      <c r="EW90" s="52">
        <v>0</v>
      </c>
      <c r="EX90" s="52">
        <v>0</v>
      </c>
      <c r="EY90" s="52">
        <v>0</v>
      </c>
      <c r="EZ90" s="52"/>
      <c r="FA90" s="52"/>
      <c r="FB90" s="52">
        <v>20</v>
      </c>
      <c r="FC90" s="52"/>
      <c r="FD90" s="52"/>
      <c r="FE90" s="52"/>
      <c r="FF90" s="52"/>
      <c r="FG90" s="52"/>
      <c r="FH90" s="39">
        <v>0</v>
      </c>
      <c r="FI90" s="72">
        <v>5</v>
      </c>
    </row>
    <row r="91" spans="1:165" x14ac:dyDescent="0.25">
      <c r="A91" s="56">
        <v>11364</v>
      </c>
      <c r="B91" s="36" t="str">
        <f t="shared" si="7"/>
        <v>Нахимовский пр-т д. 63 к. 1</v>
      </c>
      <c r="C91" s="57" t="s">
        <v>1053</v>
      </c>
      <c r="D91" s="58">
        <v>63</v>
      </c>
      <c r="E91" s="59">
        <v>1</v>
      </c>
      <c r="F91" s="39" t="s">
        <v>1012</v>
      </c>
      <c r="G91" s="60"/>
      <c r="H91" s="39"/>
      <c r="I91" s="62" t="s">
        <v>218</v>
      </c>
      <c r="J91" s="62"/>
      <c r="K91" s="62" t="s">
        <v>218</v>
      </c>
      <c r="L91" s="39" t="s">
        <v>1013</v>
      </c>
      <c r="M91" s="39" t="s">
        <v>1014</v>
      </c>
      <c r="N91" s="63">
        <v>1960</v>
      </c>
      <c r="O91" s="63">
        <v>1960</v>
      </c>
      <c r="P91" s="81" t="s">
        <v>1035</v>
      </c>
      <c r="Q91" s="61" t="s">
        <v>1016</v>
      </c>
      <c r="R91" s="63">
        <v>8</v>
      </c>
      <c r="S91" s="63">
        <v>8</v>
      </c>
      <c r="T91" s="65">
        <v>1</v>
      </c>
      <c r="U91" s="63">
        <v>1</v>
      </c>
      <c r="V91" s="63"/>
      <c r="W91" s="66">
        <v>65</v>
      </c>
      <c r="X91" s="67">
        <v>64</v>
      </c>
      <c r="Y91" s="61">
        <f t="shared" si="4"/>
        <v>1</v>
      </c>
      <c r="Z91" s="39">
        <v>1</v>
      </c>
      <c r="AA91" s="61">
        <v>18</v>
      </c>
      <c r="AB91" s="61">
        <v>19</v>
      </c>
      <c r="AC91" s="42">
        <v>1</v>
      </c>
      <c r="AD91" s="61">
        <v>24</v>
      </c>
      <c r="AE91" s="61"/>
      <c r="AF91" s="61">
        <v>1</v>
      </c>
      <c r="AG91" s="68">
        <v>1</v>
      </c>
      <c r="AH91" s="69">
        <v>2458</v>
      </c>
      <c r="AI91" s="70">
        <v>2170.4</v>
      </c>
      <c r="AJ91" s="71">
        <v>287.60000000000002</v>
      </c>
      <c r="AK91" s="72">
        <v>1051.4000000000001</v>
      </c>
      <c r="AL91" s="61">
        <v>393.2</v>
      </c>
      <c r="AM91" s="73">
        <v>87</v>
      </c>
      <c r="AN91" s="73">
        <v>189</v>
      </c>
      <c r="AO91" s="61">
        <v>0</v>
      </c>
      <c r="AP91" s="64">
        <v>387.7</v>
      </c>
      <c r="AQ91" s="42">
        <v>46.160000000000004</v>
      </c>
      <c r="AR91" s="42">
        <v>90.84</v>
      </c>
      <c r="AS91" s="42">
        <v>4.8</v>
      </c>
      <c r="AT91" s="72" t="s">
        <v>1036</v>
      </c>
      <c r="AU91" s="72" t="s">
        <v>1034</v>
      </c>
      <c r="AV91" s="67">
        <v>64</v>
      </c>
      <c r="AW91" s="61"/>
      <c r="AX91" s="61"/>
      <c r="AY91" s="61"/>
      <c r="AZ91" s="61" t="s">
        <v>1019</v>
      </c>
      <c r="BA91" s="61" t="s">
        <v>218</v>
      </c>
      <c r="BB91" s="61" t="s">
        <v>218</v>
      </c>
      <c r="BC91" s="61" t="s">
        <v>218</v>
      </c>
      <c r="BD91" s="61" t="s">
        <v>218</v>
      </c>
      <c r="BE91" s="61" t="s">
        <v>218</v>
      </c>
      <c r="BF91" s="61" t="s">
        <v>218</v>
      </c>
      <c r="BG91" s="61" t="s">
        <v>218</v>
      </c>
      <c r="BH91" s="61" t="s">
        <v>218</v>
      </c>
      <c r="BI91" s="61" t="s">
        <v>218</v>
      </c>
      <c r="BJ91" s="61" t="s">
        <v>218</v>
      </c>
      <c r="BK91" s="61" t="s">
        <v>218</v>
      </c>
      <c r="BL91" s="61" t="s">
        <v>218</v>
      </c>
      <c r="BM91" s="61" t="s">
        <v>218</v>
      </c>
      <c r="BN91" s="61" t="s">
        <v>218</v>
      </c>
      <c r="BO91" s="61" t="s">
        <v>218</v>
      </c>
      <c r="BP91" s="61" t="s">
        <v>218</v>
      </c>
      <c r="BQ91" s="61" t="s">
        <v>1020</v>
      </c>
      <c r="BR91" s="61"/>
      <c r="BS91" s="59" t="s">
        <v>1021</v>
      </c>
      <c r="BT91" s="52">
        <v>3774</v>
      </c>
      <c r="BU91" s="61">
        <v>2</v>
      </c>
      <c r="BV91" s="61" t="s">
        <v>1017</v>
      </c>
      <c r="BW91" s="52">
        <v>3713</v>
      </c>
      <c r="BX91" s="52">
        <v>935</v>
      </c>
      <c r="BY91" s="52">
        <v>735</v>
      </c>
      <c r="BZ91" s="39">
        <v>0</v>
      </c>
      <c r="CA91" s="61" t="s">
        <v>1024</v>
      </c>
      <c r="CB91" s="52">
        <v>1713</v>
      </c>
      <c r="CC91" s="53">
        <v>1849</v>
      </c>
      <c r="CD91" s="39">
        <v>1</v>
      </c>
      <c r="CE91" s="61">
        <v>426</v>
      </c>
      <c r="CF91" s="61" t="s">
        <v>1023</v>
      </c>
      <c r="CG91" s="52">
        <v>84</v>
      </c>
      <c r="CH91" s="52">
        <v>58.8</v>
      </c>
      <c r="CI91" s="72">
        <v>387.7</v>
      </c>
      <c r="CJ91" s="74" t="s">
        <v>1032</v>
      </c>
      <c r="CK91" s="61">
        <v>1</v>
      </c>
      <c r="CL91" s="61">
        <v>21.04</v>
      </c>
      <c r="CM91" s="75">
        <v>4</v>
      </c>
      <c r="CN91" s="39"/>
      <c r="CO91" s="39"/>
      <c r="CP91" s="61"/>
      <c r="CQ91" s="61"/>
      <c r="CR91" s="39">
        <v>3.3</v>
      </c>
      <c r="CS91" s="61"/>
      <c r="CT91" s="61"/>
      <c r="CU91" s="61"/>
      <c r="CV91" s="61"/>
      <c r="CW91" s="61"/>
      <c r="CX91" s="61"/>
      <c r="CY91" s="61"/>
      <c r="CZ91" s="52">
        <v>1</v>
      </c>
      <c r="DA91" s="52">
        <v>1</v>
      </c>
      <c r="DB91" s="52">
        <v>189</v>
      </c>
      <c r="DC91" s="52">
        <v>2356</v>
      </c>
      <c r="DD91" s="52">
        <v>61</v>
      </c>
      <c r="DE91" s="61">
        <v>947</v>
      </c>
      <c r="DF91" s="39">
        <v>0</v>
      </c>
      <c r="DG91" s="39">
        <v>0</v>
      </c>
      <c r="DH91" s="52">
        <v>1</v>
      </c>
      <c r="DI91" s="52">
        <v>198</v>
      </c>
      <c r="DJ91" s="61"/>
      <c r="DK91" s="39">
        <v>118</v>
      </c>
      <c r="DL91" s="61">
        <v>850</v>
      </c>
      <c r="DM91" s="39">
        <v>64</v>
      </c>
      <c r="DN91" s="61"/>
      <c r="DO91" s="61">
        <v>702</v>
      </c>
      <c r="DP91" s="61"/>
      <c r="DQ91" s="39">
        <v>340</v>
      </c>
      <c r="DR91" s="39">
        <v>491</v>
      </c>
      <c r="DS91" s="39">
        <v>81</v>
      </c>
      <c r="DT91" s="61">
        <v>8</v>
      </c>
      <c r="DU91" s="52">
        <v>8</v>
      </c>
      <c r="DV91" s="52">
        <v>8</v>
      </c>
      <c r="DW91" s="39">
        <v>0</v>
      </c>
      <c r="DX91" s="39" t="str">
        <f t="shared" si="5"/>
        <v>внутренние</v>
      </c>
      <c r="DY91" s="52"/>
      <c r="DZ91" s="61"/>
      <c r="EA91" s="61"/>
      <c r="EB91" s="61"/>
      <c r="EC91" s="61"/>
      <c r="ED91" s="61"/>
      <c r="EE91" s="52">
        <v>9</v>
      </c>
      <c r="EF91" s="52">
        <v>23.9</v>
      </c>
      <c r="EG91" s="52">
        <v>22</v>
      </c>
      <c r="EH91" s="52">
        <f t="shared" si="8"/>
        <v>105.6</v>
      </c>
      <c r="EI91" s="52">
        <v>0</v>
      </c>
      <c r="EJ91" s="52"/>
      <c r="EK91" s="52">
        <v>2.79</v>
      </c>
      <c r="EL91" s="52">
        <v>1.92</v>
      </c>
      <c r="EM91" s="52">
        <v>19.36</v>
      </c>
      <c r="EN91" s="52">
        <v>7.15</v>
      </c>
      <c r="EO91" s="52">
        <v>3.8</v>
      </c>
      <c r="EP91" s="52">
        <v>17.399999999999999</v>
      </c>
      <c r="EQ91" s="52">
        <v>94</v>
      </c>
      <c r="ER91" s="52">
        <f t="shared" si="6"/>
        <v>0.37</v>
      </c>
      <c r="ES91" s="187" t="s">
        <v>1141</v>
      </c>
      <c r="ET91" s="187" t="s">
        <v>1139</v>
      </c>
      <c r="EU91" s="52">
        <v>0</v>
      </c>
      <c r="EV91" s="52">
        <v>0</v>
      </c>
      <c r="EW91" s="52">
        <v>0</v>
      </c>
      <c r="EX91" s="52">
        <v>0</v>
      </c>
      <c r="EY91" s="52">
        <v>0</v>
      </c>
      <c r="EZ91" s="52"/>
      <c r="FA91" s="52"/>
      <c r="FB91" s="52"/>
      <c r="FC91" s="52"/>
      <c r="FD91" s="52"/>
      <c r="FE91" s="52"/>
      <c r="FF91" s="52"/>
      <c r="FG91" s="52"/>
      <c r="FH91" s="39">
        <v>0</v>
      </c>
      <c r="FI91" s="72">
        <v>2</v>
      </c>
    </row>
    <row r="92" spans="1:165" x14ac:dyDescent="0.25">
      <c r="A92" s="56">
        <v>280215</v>
      </c>
      <c r="B92" s="36" t="str">
        <f t="shared" si="7"/>
        <v>Нахимовский пр-т д. 63 к. 2</v>
      </c>
      <c r="C92" s="57" t="s">
        <v>1053</v>
      </c>
      <c r="D92" s="58">
        <v>63</v>
      </c>
      <c r="E92" s="59">
        <v>2</v>
      </c>
      <c r="F92" s="39" t="s">
        <v>1012</v>
      </c>
      <c r="G92" s="60"/>
      <c r="H92" s="61"/>
      <c r="I92" s="62" t="s">
        <v>218</v>
      </c>
      <c r="J92" s="62"/>
      <c r="K92" s="62" t="s">
        <v>218</v>
      </c>
      <c r="L92" s="39" t="s">
        <v>1013</v>
      </c>
      <c r="M92" s="39" t="s">
        <v>1014</v>
      </c>
      <c r="N92" s="63">
        <v>2011</v>
      </c>
      <c r="O92" s="63">
        <v>2011</v>
      </c>
      <c r="P92" s="81" t="s">
        <v>1055</v>
      </c>
      <c r="Q92" s="61" t="s">
        <v>1016</v>
      </c>
      <c r="R92" s="63">
        <v>17</v>
      </c>
      <c r="S92" s="63">
        <v>17</v>
      </c>
      <c r="T92" s="65">
        <v>2</v>
      </c>
      <c r="U92" s="63">
        <v>2</v>
      </c>
      <c r="V92" s="63">
        <v>2</v>
      </c>
      <c r="W92" s="66">
        <v>140</v>
      </c>
      <c r="X92" s="67">
        <v>131</v>
      </c>
      <c r="Y92" s="61">
        <f t="shared" si="4"/>
        <v>9</v>
      </c>
      <c r="Z92" s="39">
        <v>7</v>
      </c>
      <c r="AA92" s="61">
        <v>36</v>
      </c>
      <c r="AB92" s="61">
        <v>36</v>
      </c>
      <c r="AC92" s="42">
        <v>4</v>
      </c>
      <c r="AD92" s="61">
        <v>36</v>
      </c>
      <c r="AE92" s="61"/>
      <c r="AF92" s="61">
        <v>1</v>
      </c>
      <c r="AG92" s="68">
        <v>1</v>
      </c>
      <c r="AH92" s="69">
        <v>7604</v>
      </c>
      <c r="AI92" s="70">
        <v>7413.6</v>
      </c>
      <c r="AJ92" s="71">
        <v>190.4</v>
      </c>
      <c r="AK92" s="72">
        <v>2461.6999999999998</v>
      </c>
      <c r="AL92" s="61">
        <v>408</v>
      </c>
      <c r="AM92" s="73">
        <v>467</v>
      </c>
      <c r="AN92" s="73">
        <v>830</v>
      </c>
      <c r="AO92" s="61">
        <v>0</v>
      </c>
      <c r="AP92" s="64">
        <v>544.79999999999995</v>
      </c>
      <c r="AQ92" s="42">
        <v>185.12</v>
      </c>
      <c r="AR92" s="42">
        <v>662.98</v>
      </c>
      <c r="AS92" s="42">
        <v>38.4</v>
      </c>
      <c r="AT92" s="72" t="s">
        <v>1017</v>
      </c>
      <c r="AU92" s="72" t="s">
        <v>1034</v>
      </c>
      <c r="AV92" s="67">
        <v>131</v>
      </c>
      <c r="AW92" s="61"/>
      <c r="AX92" s="61"/>
      <c r="AY92" s="61"/>
      <c r="AZ92" s="61" t="s">
        <v>1019</v>
      </c>
      <c r="BA92" s="61" t="s">
        <v>218</v>
      </c>
      <c r="BB92" s="61" t="s">
        <v>218</v>
      </c>
      <c r="BC92" s="61" t="s">
        <v>218</v>
      </c>
      <c r="BD92" s="61" t="s">
        <v>218</v>
      </c>
      <c r="BE92" s="61" t="s">
        <v>218</v>
      </c>
      <c r="BF92" s="61" t="s">
        <v>218</v>
      </c>
      <c r="BG92" s="61" t="s">
        <v>218</v>
      </c>
      <c r="BH92" s="61" t="s">
        <v>218</v>
      </c>
      <c r="BI92" s="61" t="s">
        <v>218</v>
      </c>
      <c r="BJ92" s="61" t="s">
        <v>218</v>
      </c>
      <c r="BK92" s="61" t="s">
        <v>218</v>
      </c>
      <c r="BL92" s="61" t="s">
        <v>218</v>
      </c>
      <c r="BM92" s="61" t="s">
        <v>218</v>
      </c>
      <c r="BN92" s="61" t="s">
        <v>218</v>
      </c>
      <c r="BO92" s="61" t="s">
        <v>218</v>
      </c>
      <c r="BP92" s="61" t="s">
        <v>218</v>
      </c>
      <c r="BQ92" s="61" t="s">
        <v>1020</v>
      </c>
      <c r="BR92" s="61"/>
      <c r="BS92" s="61" t="s">
        <v>1021</v>
      </c>
      <c r="BT92" s="39">
        <v>2824</v>
      </c>
      <c r="BU92" s="61">
        <v>3</v>
      </c>
      <c r="BV92" s="59" t="s">
        <v>1017</v>
      </c>
      <c r="BW92" s="39">
        <v>2824</v>
      </c>
      <c r="BX92" s="39"/>
      <c r="BY92" s="39">
        <v>632</v>
      </c>
      <c r="BZ92" s="39">
        <v>310</v>
      </c>
      <c r="CA92" s="61" t="s">
        <v>1056</v>
      </c>
      <c r="CB92" s="39">
        <v>1598</v>
      </c>
      <c r="CC92" s="78">
        <v>2784</v>
      </c>
      <c r="CD92" s="61">
        <v>1</v>
      </c>
      <c r="CE92" s="61">
        <v>625</v>
      </c>
      <c r="CF92" s="61" t="s">
        <v>1023</v>
      </c>
      <c r="CG92" s="39">
        <v>124</v>
      </c>
      <c r="CH92" s="39"/>
      <c r="CI92" s="72">
        <v>619.9</v>
      </c>
      <c r="CJ92" s="74" t="s">
        <v>1032</v>
      </c>
      <c r="CK92" s="61">
        <v>2</v>
      </c>
      <c r="CL92" s="61">
        <v>89.42</v>
      </c>
      <c r="CM92" s="75">
        <v>32</v>
      </c>
      <c r="CN92" s="39"/>
      <c r="CO92" s="39"/>
      <c r="CP92" s="61"/>
      <c r="CQ92" s="61"/>
      <c r="CR92" s="39">
        <v>8.6</v>
      </c>
      <c r="CS92" s="61"/>
      <c r="CT92" s="61"/>
      <c r="CU92" s="61"/>
      <c r="CV92" s="61"/>
      <c r="CW92" s="61"/>
      <c r="CX92" s="61"/>
      <c r="CY92" s="61"/>
      <c r="CZ92" s="39"/>
      <c r="DA92" s="39"/>
      <c r="DB92" s="39"/>
      <c r="DC92" s="39"/>
      <c r="DD92" s="39"/>
      <c r="DE92" s="61">
        <v>2105</v>
      </c>
      <c r="DF92" s="61">
        <v>0</v>
      </c>
      <c r="DG92" s="39"/>
      <c r="DH92" s="39"/>
      <c r="DI92" s="39"/>
      <c r="DJ92" s="61"/>
      <c r="DK92" s="39"/>
      <c r="DL92" s="61">
        <v>2066</v>
      </c>
      <c r="DM92" s="39">
        <v>131</v>
      </c>
      <c r="DN92" s="61"/>
      <c r="DO92" s="61">
        <v>1366</v>
      </c>
      <c r="DP92" s="61"/>
      <c r="DQ92" s="39"/>
      <c r="DR92" s="39"/>
      <c r="DS92" s="39"/>
      <c r="DT92" s="61">
        <v>8</v>
      </c>
      <c r="DU92" s="39"/>
      <c r="DV92" s="39"/>
      <c r="DW92" s="39"/>
      <c r="DX92" s="39" t="str">
        <f t="shared" si="5"/>
        <v>внутренние</v>
      </c>
      <c r="DY92" s="39"/>
      <c r="DZ92" s="61"/>
      <c r="EA92" s="61"/>
      <c r="EB92" s="61"/>
      <c r="EC92" s="61"/>
      <c r="ED92" s="61"/>
      <c r="EE92" s="39"/>
      <c r="EF92" s="52">
        <v>49.3</v>
      </c>
      <c r="EG92" s="39"/>
      <c r="EH92" s="52">
        <f t="shared" si="8"/>
        <v>0</v>
      </c>
      <c r="EI92" s="52">
        <v>14.28</v>
      </c>
      <c r="EJ92" s="52"/>
      <c r="EK92" s="52">
        <v>5.58</v>
      </c>
      <c r="EL92" s="52">
        <v>30.6</v>
      </c>
      <c r="EM92" s="52">
        <v>29.92</v>
      </c>
      <c r="EN92" s="52">
        <v>14.3</v>
      </c>
      <c r="EO92" s="52">
        <v>21.6</v>
      </c>
      <c r="EP92" s="52">
        <v>9</v>
      </c>
      <c r="EQ92" s="52">
        <v>258</v>
      </c>
      <c r="ER92" s="52">
        <f t="shared" si="6"/>
        <v>1.02</v>
      </c>
      <c r="ES92" s="187" t="s">
        <v>1138</v>
      </c>
      <c r="ET92" s="187" t="s">
        <v>766</v>
      </c>
      <c r="EU92" s="52">
        <v>2</v>
      </c>
      <c r="EV92" s="52">
        <v>1</v>
      </c>
      <c r="EW92" s="52">
        <v>0</v>
      </c>
      <c r="EX92" s="52">
        <v>0</v>
      </c>
      <c r="EY92" s="52">
        <v>0</v>
      </c>
      <c r="EZ92" s="52"/>
      <c r="FA92" s="52"/>
      <c r="FB92" s="52"/>
      <c r="FC92" s="52"/>
      <c r="FD92" s="52"/>
      <c r="FE92" s="52"/>
      <c r="FF92" s="52"/>
      <c r="FG92" s="52"/>
      <c r="FH92" s="39"/>
      <c r="FI92" s="72">
        <v>3</v>
      </c>
    </row>
    <row r="93" spans="1:165" x14ac:dyDescent="0.25">
      <c r="A93" s="56">
        <v>11366</v>
      </c>
      <c r="B93" s="36" t="str">
        <f t="shared" si="7"/>
        <v>Нахимовский пр-т д. 63 к. 3</v>
      </c>
      <c r="C93" s="57" t="s">
        <v>1053</v>
      </c>
      <c r="D93" s="58">
        <v>63</v>
      </c>
      <c r="E93" s="59">
        <v>3</v>
      </c>
      <c r="F93" s="39" t="s">
        <v>1012</v>
      </c>
      <c r="G93" s="60"/>
      <c r="H93" s="39"/>
      <c r="I93" s="62" t="s">
        <v>218</v>
      </c>
      <c r="J93" s="62"/>
      <c r="K93" s="62" t="s">
        <v>218</v>
      </c>
      <c r="L93" s="39" t="s">
        <v>1013</v>
      </c>
      <c r="M93" s="39" t="s">
        <v>1014</v>
      </c>
      <c r="N93" s="63">
        <v>1960</v>
      </c>
      <c r="O93" s="63">
        <v>1960</v>
      </c>
      <c r="P93" s="81" t="s">
        <v>1028</v>
      </c>
      <c r="Q93" s="61" t="s">
        <v>1016</v>
      </c>
      <c r="R93" s="63">
        <v>5</v>
      </c>
      <c r="S93" s="63">
        <v>5</v>
      </c>
      <c r="T93" s="65">
        <v>4</v>
      </c>
      <c r="U93" s="63"/>
      <c r="V93" s="63"/>
      <c r="W93" s="66">
        <v>81</v>
      </c>
      <c r="X93" s="67">
        <v>80</v>
      </c>
      <c r="Y93" s="61">
        <f t="shared" si="4"/>
        <v>1</v>
      </c>
      <c r="Z93" s="39">
        <v>1</v>
      </c>
      <c r="AA93" s="61">
        <v>20</v>
      </c>
      <c r="AB93" s="61">
        <v>36</v>
      </c>
      <c r="AC93" s="42">
        <v>0</v>
      </c>
      <c r="AD93" s="61"/>
      <c r="AE93" s="61"/>
      <c r="AF93" s="61">
        <v>1</v>
      </c>
      <c r="AG93" s="68">
        <v>1</v>
      </c>
      <c r="AH93" s="69">
        <v>3387.3999999999996</v>
      </c>
      <c r="AI93" s="70">
        <v>3381.2</v>
      </c>
      <c r="AJ93" s="71">
        <v>6.2</v>
      </c>
      <c r="AK93" s="72">
        <v>2242.8000000000002</v>
      </c>
      <c r="AL93" s="61">
        <v>397</v>
      </c>
      <c r="AM93" s="73">
        <v>393</v>
      </c>
      <c r="AN93" s="73">
        <v>7</v>
      </c>
      <c r="AO93" s="61">
        <v>0</v>
      </c>
      <c r="AP93" s="64">
        <v>921.4</v>
      </c>
      <c r="AQ93" s="42">
        <v>159.53</v>
      </c>
      <c r="AR93" s="42">
        <v>233.47</v>
      </c>
      <c r="AS93" s="42">
        <v>0</v>
      </c>
      <c r="AT93" s="72" t="s">
        <v>1025</v>
      </c>
      <c r="AU93" s="72" t="s">
        <v>1018</v>
      </c>
      <c r="AV93" s="67">
        <v>80</v>
      </c>
      <c r="AW93" s="61"/>
      <c r="AX93" s="61"/>
      <c r="AY93" s="61"/>
      <c r="AZ93" s="61" t="s">
        <v>1019</v>
      </c>
      <c r="BA93" s="61" t="s">
        <v>218</v>
      </c>
      <c r="BB93" s="61" t="s">
        <v>218</v>
      </c>
      <c r="BC93" s="61" t="s">
        <v>218</v>
      </c>
      <c r="BD93" s="61" t="s">
        <v>218</v>
      </c>
      <c r="BE93" s="61" t="s">
        <v>218</v>
      </c>
      <c r="BF93" s="61" t="s">
        <v>218</v>
      </c>
      <c r="BG93" s="61" t="s">
        <v>218</v>
      </c>
      <c r="BH93" s="61" t="s">
        <v>218</v>
      </c>
      <c r="BI93" s="61" t="s">
        <v>218</v>
      </c>
      <c r="BJ93" s="61" t="s">
        <v>218</v>
      </c>
      <c r="BK93" s="61" t="s">
        <v>218</v>
      </c>
      <c r="BL93" s="61" t="s">
        <v>218</v>
      </c>
      <c r="BM93" s="61" t="s">
        <v>218</v>
      </c>
      <c r="BN93" s="61" t="s">
        <v>218</v>
      </c>
      <c r="BO93" s="61" t="s">
        <v>218</v>
      </c>
      <c r="BP93" s="61" t="s">
        <v>218</v>
      </c>
      <c r="BQ93" s="61" t="s">
        <v>1020</v>
      </c>
      <c r="BR93" s="61"/>
      <c r="BS93" s="59" t="s">
        <v>1021</v>
      </c>
      <c r="BT93" s="52">
        <v>7760</v>
      </c>
      <c r="BU93" s="61">
        <v>5</v>
      </c>
      <c r="BV93" s="61" t="s">
        <v>1027</v>
      </c>
      <c r="BW93" s="52">
        <v>985</v>
      </c>
      <c r="BX93" s="52">
        <v>394</v>
      </c>
      <c r="BY93" s="52">
        <v>985</v>
      </c>
      <c r="BZ93" s="52">
        <v>394</v>
      </c>
      <c r="CA93" s="61" t="s">
        <v>1022</v>
      </c>
      <c r="CB93" s="52">
        <v>1852</v>
      </c>
      <c r="CC93" s="53">
        <v>1722</v>
      </c>
      <c r="CD93" s="39">
        <v>1</v>
      </c>
      <c r="CE93" s="61">
        <v>1014</v>
      </c>
      <c r="CF93" s="61" t="s">
        <v>1023</v>
      </c>
      <c r="CG93" s="52">
        <v>160</v>
      </c>
      <c r="CH93" s="52">
        <v>253</v>
      </c>
      <c r="CI93" s="72">
        <v>921.4</v>
      </c>
      <c r="CJ93" s="74"/>
      <c r="CK93" s="61">
        <v>0</v>
      </c>
      <c r="CL93" s="61">
        <v>0</v>
      </c>
      <c r="CM93" s="75">
        <v>0</v>
      </c>
      <c r="CN93" s="39"/>
      <c r="CO93" s="39"/>
      <c r="CP93" s="61"/>
      <c r="CQ93" s="61"/>
      <c r="CR93" s="39">
        <v>0</v>
      </c>
      <c r="CS93" s="61"/>
      <c r="CT93" s="61"/>
      <c r="CU93" s="61"/>
      <c r="CV93" s="61"/>
      <c r="CW93" s="61"/>
      <c r="CX93" s="61"/>
      <c r="CY93" s="61"/>
      <c r="CZ93" s="52">
        <v>1</v>
      </c>
      <c r="DA93" s="52">
        <v>1</v>
      </c>
      <c r="DB93" s="52">
        <v>162</v>
      </c>
      <c r="DC93" s="52">
        <v>400</v>
      </c>
      <c r="DD93" s="52">
        <v>48</v>
      </c>
      <c r="DE93" s="61">
        <v>2032</v>
      </c>
      <c r="DF93" s="39">
        <v>0</v>
      </c>
      <c r="DG93" s="39">
        <v>0</v>
      </c>
      <c r="DH93" s="52">
        <v>4</v>
      </c>
      <c r="DI93" s="52">
        <v>248</v>
      </c>
      <c r="DJ93" s="61"/>
      <c r="DK93" s="39">
        <v>85</v>
      </c>
      <c r="DL93" s="61">
        <v>935</v>
      </c>
      <c r="DM93" s="39">
        <v>80</v>
      </c>
      <c r="DN93" s="61"/>
      <c r="DO93" s="61">
        <v>967</v>
      </c>
      <c r="DP93" s="61"/>
      <c r="DQ93" s="39">
        <v>648</v>
      </c>
      <c r="DR93" s="39">
        <v>594</v>
      </c>
      <c r="DS93" s="39">
        <v>87</v>
      </c>
      <c r="DT93" s="61">
        <v>16</v>
      </c>
      <c r="DU93" s="52">
        <v>16</v>
      </c>
      <c r="DV93" s="52">
        <v>16</v>
      </c>
      <c r="DW93" s="39">
        <v>0</v>
      </c>
      <c r="DX93" s="39" t="str">
        <f t="shared" si="5"/>
        <v>наружные</v>
      </c>
      <c r="DY93" s="52"/>
      <c r="DZ93" s="61"/>
      <c r="EA93" s="61"/>
      <c r="EB93" s="61"/>
      <c r="EC93" s="61"/>
      <c r="ED93" s="61"/>
      <c r="EE93" s="52">
        <v>32</v>
      </c>
      <c r="EF93" s="52">
        <v>29.44</v>
      </c>
      <c r="EG93" s="52">
        <v>8</v>
      </c>
      <c r="EH93" s="52">
        <f t="shared" si="8"/>
        <v>38.4</v>
      </c>
      <c r="EI93" s="52">
        <v>7.68</v>
      </c>
      <c r="EJ93" s="52"/>
      <c r="EK93" s="52">
        <v>11.16</v>
      </c>
      <c r="EL93" s="52">
        <v>4.8</v>
      </c>
      <c r="EM93" s="52">
        <v>17.600000000000001</v>
      </c>
      <c r="EN93" s="52">
        <v>9.1</v>
      </c>
      <c r="EO93" s="52">
        <v>0</v>
      </c>
      <c r="EP93" s="52">
        <v>0</v>
      </c>
      <c r="EQ93" s="52">
        <v>174</v>
      </c>
      <c r="ER93" s="52">
        <f t="shared" si="6"/>
        <v>0</v>
      </c>
      <c r="ES93" s="187" t="s">
        <v>1019</v>
      </c>
      <c r="ET93" s="187">
        <v>0</v>
      </c>
      <c r="EU93" s="52">
        <v>0</v>
      </c>
      <c r="EV93" s="52">
        <v>1</v>
      </c>
      <c r="EW93" s="52">
        <v>0</v>
      </c>
      <c r="EX93" s="52">
        <v>0</v>
      </c>
      <c r="EY93" s="52">
        <v>0</v>
      </c>
      <c r="EZ93" s="52"/>
      <c r="FA93" s="52"/>
      <c r="FB93" s="52"/>
      <c r="FC93" s="52"/>
      <c r="FD93" s="52"/>
      <c r="FE93" s="52"/>
      <c r="FF93" s="52"/>
      <c r="FG93" s="52"/>
      <c r="FH93" s="39">
        <v>0</v>
      </c>
      <c r="FI93" s="72">
        <v>5</v>
      </c>
    </row>
    <row r="94" spans="1:165" x14ac:dyDescent="0.25">
      <c r="A94" s="56">
        <v>31544</v>
      </c>
      <c r="B94" s="36" t="str">
        <f t="shared" si="7"/>
        <v>Нахимовский пр-т д. 63</v>
      </c>
      <c r="C94" s="57" t="s">
        <v>1053</v>
      </c>
      <c r="D94" s="58">
        <v>63</v>
      </c>
      <c r="E94" s="59"/>
      <c r="F94" s="39" t="s">
        <v>1012</v>
      </c>
      <c r="G94" s="60"/>
      <c r="H94" s="61"/>
      <c r="I94" s="62" t="s">
        <v>218</v>
      </c>
      <c r="J94" s="62"/>
      <c r="K94" s="62" t="s">
        <v>218</v>
      </c>
      <c r="L94" s="39" t="s">
        <v>1013</v>
      </c>
      <c r="M94" s="39" t="s">
        <v>1014</v>
      </c>
      <c r="N94" s="63">
        <v>1991</v>
      </c>
      <c r="O94" s="63">
        <v>1991</v>
      </c>
      <c r="P94" s="81" t="s">
        <v>1057</v>
      </c>
      <c r="Q94" s="61" t="s">
        <v>1016</v>
      </c>
      <c r="R94" s="63">
        <v>17</v>
      </c>
      <c r="S94" s="63">
        <v>17</v>
      </c>
      <c r="T94" s="65">
        <v>4</v>
      </c>
      <c r="U94" s="63">
        <v>4</v>
      </c>
      <c r="V94" s="63">
        <v>4</v>
      </c>
      <c r="W94" s="66">
        <v>264</v>
      </c>
      <c r="X94" s="67">
        <v>256</v>
      </c>
      <c r="Y94" s="61">
        <f t="shared" si="4"/>
        <v>8</v>
      </c>
      <c r="Z94" s="39">
        <v>0</v>
      </c>
      <c r="AA94" s="61">
        <v>68</v>
      </c>
      <c r="AB94" s="61">
        <v>68</v>
      </c>
      <c r="AC94" s="42">
        <v>16</v>
      </c>
      <c r="AD94" s="61">
        <v>68</v>
      </c>
      <c r="AE94" s="61">
        <v>1</v>
      </c>
      <c r="AF94" s="61">
        <v>1</v>
      </c>
      <c r="AG94" s="68">
        <v>1</v>
      </c>
      <c r="AH94" s="69">
        <v>18344.7</v>
      </c>
      <c r="AI94" s="70">
        <v>16487</v>
      </c>
      <c r="AJ94" s="71">
        <v>1857.7</v>
      </c>
      <c r="AK94" s="72">
        <v>7673.8</v>
      </c>
      <c r="AL94" s="61">
        <v>1701.9</v>
      </c>
      <c r="AM94" s="73">
        <v>1340</v>
      </c>
      <c r="AN94" s="73">
        <v>3324</v>
      </c>
      <c r="AO94" s="61">
        <v>1280</v>
      </c>
      <c r="AP94" s="64">
        <v>1504.9</v>
      </c>
      <c r="AQ94" s="42">
        <v>288.39</v>
      </c>
      <c r="AR94" s="42">
        <v>1516.6100000000001</v>
      </c>
      <c r="AS94" s="42">
        <v>76.8</v>
      </c>
      <c r="AT94" s="72" t="s">
        <v>1017</v>
      </c>
      <c r="AU94" s="72" t="s">
        <v>1026</v>
      </c>
      <c r="AV94" s="67">
        <v>256</v>
      </c>
      <c r="AW94" s="61"/>
      <c r="AX94" s="61"/>
      <c r="AY94" s="61"/>
      <c r="AZ94" s="61" t="s">
        <v>1019</v>
      </c>
      <c r="BA94" s="61" t="s">
        <v>218</v>
      </c>
      <c r="BB94" s="61" t="s">
        <v>218</v>
      </c>
      <c r="BC94" s="61" t="s">
        <v>218</v>
      </c>
      <c r="BD94" s="61" t="s">
        <v>218</v>
      </c>
      <c r="BE94" s="61" t="s">
        <v>218</v>
      </c>
      <c r="BF94" s="61" t="s">
        <v>218</v>
      </c>
      <c r="BG94" s="61" t="s">
        <v>218</v>
      </c>
      <c r="BH94" s="61" t="s">
        <v>218</v>
      </c>
      <c r="BI94" s="61" t="s">
        <v>218</v>
      </c>
      <c r="BJ94" s="61" t="s">
        <v>218</v>
      </c>
      <c r="BK94" s="61" t="s">
        <v>218</v>
      </c>
      <c r="BL94" s="61" t="s">
        <v>218</v>
      </c>
      <c r="BM94" s="61" t="s">
        <v>218</v>
      </c>
      <c r="BN94" s="61" t="s">
        <v>218</v>
      </c>
      <c r="BO94" s="61" t="s">
        <v>218</v>
      </c>
      <c r="BP94" s="61" t="s">
        <v>218</v>
      </c>
      <c r="BQ94" s="61" t="s">
        <v>1043</v>
      </c>
      <c r="BR94" s="61"/>
      <c r="BS94" s="59" t="s">
        <v>1021</v>
      </c>
      <c r="BT94" s="52">
        <v>26333</v>
      </c>
      <c r="BU94" s="61">
        <v>5</v>
      </c>
      <c r="BV94" s="59" t="s">
        <v>1017</v>
      </c>
      <c r="BW94" s="52">
        <v>6510.03</v>
      </c>
      <c r="BX94" s="52">
        <v>1701.9</v>
      </c>
      <c r="BY94" s="52">
        <v>6510.03</v>
      </c>
      <c r="BZ94" s="52">
        <v>1701.9</v>
      </c>
      <c r="CA94" s="61" t="s">
        <v>1040</v>
      </c>
      <c r="CB94" s="52">
        <v>10344</v>
      </c>
      <c r="CC94" s="53">
        <v>7687.44</v>
      </c>
      <c r="CD94" s="61">
        <v>1</v>
      </c>
      <c r="CE94" s="61">
        <v>2430</v>
      </c>
      <c r="CF94" s="61" t="s">
        <v>1023</v>
      </c>
      <c r="CG94" s="52">
        <v>140</v>
      </c>
      <c r="CH94" s="52">
        <v>97</v>
      </c>
      <c r="CI94" s="82">
        <v>1504.9</v>
      </c>
      <c r="CJ94" s="74" t="s">
        <v>1032</v>
      </c>
      <c r="CK94" s="61">
        <v>4</v>
      </c>
      <c r="CL94" s="61">
        <v>178.84</v>
      </c>
      <c r="CM94" s="75">
        <v>64</v>
      </c>
      <c r="CN94" s="39"/>
      <c r="CO94" s="39"/>
      <c r="CP94" s="61"/>
      <c r="CQ94" s="61"/>
      <c r="CR94" s="39">
        <v>14</v>
      </c>
      <c r="CS94" s="61"/>
      <c r="CT94" s="61"/>
      <c r="CU94" s="61"/>
      <c r="CV94" s="61"/>
      <c r="CW94" s="61"/>
      <c r="CX94" s="61"/>
      <c r="CY94" s="61"/>
      <c r="CZ94" s="52">
        <v>4</v>
      </c>
      <c r="DA94" s="52">
        <v>4</v>
      </c>
      <c r="DB94" s="52">
        <v>1080</v>
      </c>
      <c r="DC94" s="52">
        <v>7169</v>
      </c>
      <c r="DD94" s="52">
        <v>576</v>
      </c>
      <c r="DE94" s="61">
        <v>5185</v>
      </c>
      <c r="DF94" s="61">
        <v>0</v>
      </c>
      <c r="DG94" s="39">
        <v>0</v>
      </c>
      <c r="DH94" s="52">
        <v>4</v>
      </c>
      <c r="DI94" s="39">
        <v>0</v>
      </c>
      <c r="DJ94" s="61"/>
      <c r="DK94" s="39">
        <v>142</v>
      </c>
      <c r="DL94" s="61">
        <v>3426</v>
      </c>
      <c r="DM94" s="39">
        <v>256</v>
      </c>
      <c r="DN94" s="61"/>
      <c r="DO94" s="61">
        <v>3431</v>
      </c>
      <c r="DP94" s="61"/>
      <c r="DQ94" s="39">
        <v>1740</v>
      </c>
      <c r="DR94" s="39">
        <v>0</v>
      </c>
      <c r="DS94" s="39">
        <v>0</v>
      </c>
      <c r="DT94" s="61">
        <v>16</v>
      </c>
      <c r="DU94" s="52">
        <v>16</v>
      </c>
      <c r="DV94" s="52">
        <v>16</v>
      </c>
      <c r="DW94" s="52">
        <v>8</v>
      </c>
      <c r="DX94" s="39" t="str">
        <f t="shared" si="5"/>
        <v>внутренние</v>
      </c>
      <c r="DY94" s="52"/>
      <c r="DZ94" s="61"/>
      <c r="EA94" s="61"/>
      <c r="EB94" s="61"/>
      <c r="EC94" s="61"/>
      <c r="ED94" s="61"/>
      <c r="EE94" s="52">
        <v>136</v>
      </c>
      <c r="EF94" s="52">
        <v>98.6</v>
      </c>
      <c r="EG94" s="52">
        <v>172</v>
      </c>
      <c r="EH94" s="52">
        <f t="shared" si="8"/>
        <v>825.6</v>
      </c>
      <c r="EI94" s="52">
        <v>28.56</v>
      </c>
      <c r="EJ94" s="52"/>
      <c r="EK94" s="52">
        <v>11.16</v>
      </c>
      <c r="EL94" s="52">
        <v>61.2</v>
      </c>
      <c r="EM94" s="52">
        <v>59.84</v>
      </c>
      <c r="EN94" s="52">
        <v>27.95</v>
      </c>
      <c r="EO94" s="52">
        <v>43.2</v>
      </c>
      <c r="EP94" s="52">
        <v>89.2</v>
      </c>
      <c r="EQ94" s="52">
        <v>727</v>
      </c>
      <c r="ER94" s="52">
        <f t="shared" si="6"/>
        <v>2.88</v>
      </c>
      <c r="ES94" s="187" t="s">
        <v>1140</v>
      </c>
      <c r="ET94" s="187" t="s">
        <v>1139</v>
      </c>
      <c r="EU94" s="52">
        <v>0</v>
      </c>
      <c r="EV94" s="52">
        <v>3</v>
      </c>
      <c r="EW94" s="52">
        <v>0</v>
      </c>
      <c r="EX94" s="52">
        <v>0</v>
      </c>
      <c r="EY94" s="52">
        <v>0</v>
      </c>
      <c r="EZ94" s="52"/>
      <c r="FA94" s="52"/>
      <c r="FB94" s="52"/>
      <c r="FC94" s="52"/>
      <c r="FD94" s="52"/>
      <c r="FE94" s="52"/>
      <c r="FF94" s="52"/>
      <c r="FG94" s="52"/>
      <c r="FH94" s="39">
        <v>0</v>
      </c>
      <c r="FI94" s="72">
        <v>5</v>
      </c>
    </row>
    <row r="95" spans="1:165" x14ac:dyDescent="0.25">
      <c r="A95" s="56">
        <v>11361</v>
      </c>
      <c r="B95" s="36" t="str">
        <f t="shared" si="7"/>
        <v>Нахимовский пр-т д. 67 к. 1</v>
      </c>
      <c r="C95" s="57" t="s">
        <v>1053</v>
      </c>
      <c r="D95" s="58">
        <v>67</v>
      </c>
      <c r="E95" s="59">
        <v>1</v>
      </c>
      <c r="F95" s="39" t="s">
        <v>1012</v>
      </c>
      <c r="G95" s="60"/>
      <c r="H95" s="39"/>
      <c r="I95" s="62" t="s">
        <v>218</v>
      </c>
      <c r="J95" s="62"/>
      <c r="K95" s="62" t="s">
        <v>218</v>
      </c>
      <c r="L95" s="39" t="s">
        <v>1013</v>
      </c>
      <c r="M95" s="39" t="s">
        <v>1014</v>
      </c>
      <c r="N95" s="63">
        <v>1961</v>
      </c>
      <c r="O95" s="63">
        <v>1961</v>
      </c>
      <c r="P95" s="81" t="s">
        <v>1035</v>
      </c>
      <c r="Q95" s="61" t="s">
        <v>1016</v>
      </c>
      <c r="R95" s="63">
        <v>8</v>
      </c>
      <c r="S95" s="63">
        <v>8</v>
      </c>
      <c r="T95" s="65">
        <v>1</v>
      </c>
      <c r="U95" s="63">
        <v>1</v>
      </c>
      <c r="V95" s="63"/>
      <c r="W95" s="66">
        <v>65</v>
      </c>
      <c r="X95" s="67">
        <v>63</v>
      </c>
      <c r="Y95" s="61">
        <f t="shared" si="4"/>
        <v>2</v>
      </c>
      <c r="Z95" s="39">
        <v>0</v>
      </c>
      <c r="AA95" s="61">
        <v>18</v>
      </c>
      <c r="AB95" s="61">
        <v>19</v>
      </c>
      <c r="AC95" s="42">
        <v>1</v>
      </c>
      <c r="AD95" s="61">
        <v>24</v>
      </c>
      <c r="AE95" s="61"/>
      <c r="AF95" s="61">
        <v>1</v>
      </c>
      <c r="AG95" s="68">
        <v>1</v>
      </c>
      <c r="AH95" s="69">
        <v>2481.1</v>
      </c>
      <c r="AI95" s="70">
        <v>2173.9</v>
      </c>
      <c r="AJ95" s="71">
        <v>307.2</v>
      </c>
      <c r="AK95" s="72">
        <v>1119.5999999999999</v>
      </c>
      <c r="AL95" s="61">
        <v>393.2</v>
      </c>
      <c r="AM95" s="73">
        <v>119</v>
      </c>
      <c r="AN95" s="73">
        <v>224</v>
      </c>
      <c r="AO95" s="61">
        <v>0</v>
      </c>
      <c r="AP95" s="64">
        <v>388.3</v>
      </c>
      <c r="AQ95" s="42">
        <v>82.97999999999999</v>
      </c>
      <c r="AR95" s="42">
        <v>260.02</v>
      </c>
      <c r="AS95" s="42">
        <v>4.8</v>
      </c>
      <c r="AT95" s="72" t="s">
        <v>1036</v>
      </c>
      <c r="AU95" s="72" t="s">
        <v>1034</v>
      </c>
      <c r="AV95" s="67">
        <v>63</v>
      </c>
      <c r="AW95" s="61"/>
      <c r="AX95" s="61"/>
      <c r="AY95" s="61"/>
      <c r="AZ95" s="61" t="s">
        <v>1019</v>
      </c>
      <c r="BA95" s="61" t="s">
        <v>218</v>
      </c>
      <c r="BB95" s="61" t="s">
        <v>218</v>
      </c>
      <c r="BC95" s="61" t="s">
        <v>218</v>
      </c>
      <c r="BD95" s="61" t="s">
        <v>218</v>
      </c>
      <c r="BE95" s="61" t="s">
        <v>218</v>
      </c>
      <c r="BF95" s="61" t="s">
        <v>218</v>
      </c>
      <c r="BG95" s="61" t="s">
        <v>218</v>
      </c>
      <c r="BH95" s="61" t="s">
        <v>218</v>
      </c>
      <c r="BI95" s="61" t="s">
        <v>218</v>
      </c>
      <c r="BJ95" s="61" t="s">
        <v>218</v>
      </c>
      <c r="BK95" s="61" t="s">
        <v>218</v>
      </c>
      <c r="BL95" s="61" t="s">
        <v>218</v>
      </c>
      <c r="BM95" s="61" t="s">
        <v>218</v>
      </c>
      <c r="BN95" s="61" t="s">
        <v>218</v>
      </c>
      <c r="BO95" s="61" t="s">
        <v>218</v>
      </c>
      <c r="BP95" s="61" t="s">
        <v>218</v>
      </c>
      <c r="BQ95" s="61" t="s">
        <v>1020</v>
      </c>
      <c r="BR95" s="61"/>
      <c r="BS95" s="59" t="s">
        <v>1021</v>
      </c>
      <c r="BT95" s="52">
        <v>3774</v>
      </c>
      <c r="BU95" s="61">
        <v>2</v>
      </c>
      <c r="BV95" s="61" t="s">
        <v>1017</v>
      </c>
      <c r="BW95" s="52">
        <v>3713</v>
      </c>
      <c r="BX95" s="52">
        <v>935</v>
      </c>
      <c r="BY95" s="52">
        <v>735</v>
      </c>
      <c r="BZ95" s="39">
        <v>0</v>
      </c>
      <c r="CA95" s="61" t="s">
        <v>1024</v>
      </c>
      <c r="CB95" s="52">
        <v>1713</v>
      </c>
      <c r="CC95" s="53">
        <v>1849</v>
      </c>
      <c r="CD95" s="39">
        <v>1</v>
      </c>
      <c r="CE95" s="61">
        <v>427</v>
      </c>
      <c r="CF95" s="61" t="s">
        <v>1023</v>
      </c>
      <c r="CG95" s="52">
        <v>84</v>
      </c>
      <c r="CH95" s="52">
        <v>58.8</v>
      </c>
      <c r="CI95" s="72">
        <v>388.3</v>
      </c>
      <c r="CJ95" s="74" t="s">
        <v>1032</v>
      </c>
      <c r="CK95" s="61">
        <v>1</v>
      </c>
      <c r="CL95" s="61">
        <v>21.04</v>
      </c>
      <c r="CM95" s="75">
        <v>4</v>
      </c>
      <c r="CN95" s="39"/>
      <c r="CO95" s="39"/>
      <c r="CP95" s="61"/>
      <c r="CQ95" s="61"/>
      <c r="CR95" s="39">
        <v>1</v>
      </c>
      <c r="CS95" s="61"/>
      <c r="CT95" s="61"/>
      <c r="CU95" s="61"/>
      <c r="CV95" s="61"/>
      <c r="CW95" s="61"/>
      <c r="CX95" s="61"/>
      <c r="CY95" s="61"/>
      <c r="CZ95" s="52">
        <v>1</v>
      </c>
      <c r="DA95" s="52">
        <v>1</v>
      </c>
      <c r="DB95" s="52">
        <v>189</v>
      </c>
      <c r="DC95" s="52">
        <v>2356</v>
      </c>
      <c r="DD95" s="52">
        <v>61</v>
      </c>
      <c r="DE95" s="61">
        <v>947</v>
      </c>
      <c r="DF95" s="39">
        <v>0</v>
      </c>
      <c r="DG95" s="39">
        <v>0</v>
      </c>
      <c r="DH95" s="52">
        <v>1</v>
      </c>
      <c r="DI95" s="52">
        <v>198</v>
      </c>
      <c r="DJ95" s="61"/>
      <c r="DK95" s="39">
        <v>118</v>
      </c>
      <c r="DL95" s="61">
        <v>850</v>
      </c>
      <c r="DM95" s="39">
        <v>63</v>
      </c>
      <c r="DN95" s="61"/>
      <c r="DO95" s="61">
        <v>702</v>
      </c>
      <c r="DP95" s="61"/>
      <c r="DQ95" s="39">
        <v>340</v>
      </c>
      <c r="DR95" s="39">
        <v>491</v>
      </c>
      <c r="DS95" s="39">
        <v>81</v>
      </c>
      <c r="DT95" s="61">
        <v>8</v>
      </c>
      <c r="DU95" s="52">
        <v>8</v>
      </c>
      <c r="DV95" s="52">
        <v>8</v>
      </c>
      <c r="DW95" s="39">
        <v>0</v>
      </c>
      <c r="DX95" s="39" t="str">
        <f t="shared" si="5"/>
        <v>внутренние</v>
      </c>
      <c r="DY95" s="52"/>
      <c r="DZ95" s="61"/>
      <c r="EA95" s="61"/>
      <c r="EB95" s="61"/>
      <c r="EC95" s="61"/>
      <c r="ED95" s="61"/>
      <c r="EE95" s="52">
        <v>9</v>
      </c>
      <c r="EF95" s="52">
        <v>23.9</v>
      </c>
      <c r="EG95" s="52">
        <v>22</v>
      </c>
      <c r="EH95" s="52">
        <f t="shared" si="8"/>
        <v>105.6</v>
      </c>
      <c r="EI95" s="52">
        <v>0</v>
      </c>
      <c r="EJ95" s="52"/>
      <c r="EK95" s="52">
        <v>2.79</v>
      </c>
      <c r="EL95" s="52">
        <v>1.92</v>
      </c>
      <c r="EM95" s="52">
        <v>19.36</v>
      </c>
      <c r="EN95" s="52">
        <v>7.15</v>
      </c>
      <c r="EO95" s="52">
        <v>3.8</v>
      </c>
      <c r="EP95" s="52">
        <v>23.2</v>
      </c>
      <c r="EQ95" s="52">
        <v>105</v>
      </c>
      <c r="ER95" s="52">
        <f t="shared" si="6"/>
        <v>0.42</v>
      </c>
      <c r="ES95" s="187" t="s">
        <v>1138</v>
      </c>
      <c r="ET95" s="187" t="s">
        <v>1139</v>
      </c>
      <c r="EU95" s="52">
        <v>0</v>
      </c>
      <c r="EV95" s="52">
        <v>0</v>
      </c>
      <c r="EW95" s="52">
        <v>0</v>
      </c>
      <c r="EX95" s="52">
        <v>0</v>
      </c>
      <c r="EY95" s="52">
        <v>0</v>
      </c>
      <c r="EZ95" s="52"/>
      <c r="FA95" s="52"/>
      <c r="FB95" s="52"/>
      <c r="FC95" s="52"/>
      <c r="FD95" s="52"/>
      <c r="FE95" s="52"/>
      <c r="FF95" s="52"/>
      <c r="FG95" s="52"/>
      <c r="FH95" s="39">
        <v>0</v>
      </c>
      <c r="FI95" s="72">
        <v>2</v>
      </c>
    </row>
    <row r="96" spans="1:165" x14ac:dyDescent="0.25">
      <c r="A96" s="56">
        <v>280214</v>
      </c>
      <c r="B96" s="36" t="str">
        <f t="shared" si="7"/>
        <v>Нахимовский пр-т д. 67 к. 2</v>
      </c>
      <c r="C96" s="57" t="s">
        <v>1053</v>
      </c>
      <c r="D96" s="58">
        <v>67</v>
      </c>
      <c r="E96" s="59">
        <v>2</v>
      </c>
      <c r="F96" s="39" t="s">
        <v>1012</v>
      </c>
      <c r="G96" s="60"/>
      <c r="H96" s="61"/>
      <c r="I96" s="62" t="s">
        <v>218</v>
      </c>
      <c r="J96" s="62"/>
      <c r="K96" s="62" t="s">
        <v>218</v>
      </c>
      <c r="L96" s="39" t="s">
        <v>1013</v>
      </c>
      <c r="M96" s="39" t="s">
        <v>1014</v>
      </c>
      <c r="N96" s="63">
        <v>2011</v>
      </c>
      <c r="O96" s="63">
        <v>2011</v>
      </c>
      <c r="P96" s="81" t="s">
        <v>1055</v>
      </c>
      <c r="Q96" s="61" t="s">
        <v>1016</v>
      </c>
      <c r="R96" s="63">
        <v>17</v>
      </c>
      <c r="S96" s="63">
        <v>17</v>
      </c>
      <c r="T96" s="65">
        <v>2</v>
      </c>
      <c r="U96" s="63">
        <v>2</v>
      </c>
      <c r="V96" s="63">
        <v>2</v>
      </c>
      <c r="W96" s="66">
        <v>140</v>
      </c>
      <c r="X96" s="67">
        <v>131</v>
      </c>
      <c r="Y96" s="61">
        <f t="shared" si="4"/>
        <v>9</v>
      </c>
      <c r="Z96" s="39">
        <v>7</v>
      </c>
      <c r="AA96" s="61">
        <v>36</v>
      </c>
      <c r="AB96" s="61">
        <v>36</v>
      </c>
      <c r="AC96" s="42">
        <v>4</v>
      </c>
      <c r="AD96" s="61">
        <v>36</v>
      </c>
      <c r="AE96" s="61"/>
      <c r="AF96" s="61">
        <v>1</v>
      </c>
      <c r="AG96" s="68">
        <v>1</v>
      </c>
      <c r="AH96" s="69">
        <v>7578.7</v>
      </c>
      <c r="AI96" s="70">
        <v>7389.9</v>
      </c>
      <c r="AJ96" s="71">
        <v>188.8</v>
      </c>
      <c r="AK96" s="72">
        <v>2479.5</v>
      </c>
      <c r="AL96" s="61">
        <v>408</v>
      </c>
      <c r="AM96" s="73">
        <v>467</v>
      </c>
      <c r="AN96" s="73">
        <v>830</v>
      </c>
      <c r="AO96" s="61">
        <v>0</v>
      </c>
      <c r="AP96" s="64">
        <v>568.20000000000005</v>
      </c>
      <c r="AQ96" s="42">
        <v>187.07</v>
      </c>
      <c r="AR96" s="42">
        <v>1109.93</v>
      </c>
      <c r="AS96" s="42">
        <v>38.4</v>
      </c>
      <c r="AT96" s="72" t="s">
        <v>1017</v>
      </c>
      <c r="AU96" s="72" t="s">
        <v>1034</v>
      </c>
      <c r="AV96" s="67">
        <v>131</v>
      </c>
      <c r="AW96" s="61"/>
      <c r="AX96" s="61"/>
      <c r="AY96" s="61"/>
      <c r="AZ96" s="61" t="s">
        <v>1019</v>
      </c>
      <c r="BA96" s="61" t="s">
        <v>218</v>
      </c>
      <c r="BB96" s="61" t="s">
        <v>218</v>
      </c>
      <c r="BC96" s="61" t="s">
        <v>218</v>
      </c>
      <c r="BD96" s="61" t="s">
        <v>218</v>
      </c>
      <c r="BE96" s="61" t="s">
        <v>218</v>
      </c>
      <c r="BF96" s="61" t="s">
        <v>218</v>
      </c>
      <c r="BG96" s="61" t="s">
        <v>218</v>
      </c>
      <c r="BH96" s="61" t="s">
        <v>218</v>
      </c>
      <c r="BI96" s="61" t="s">
        <v>218</v>
      </c>
      <c r="BJ96" s="61" t="s">
        <v>218</v>
      </c>
      <c r="BK96" s="61" t="s">
        <v>218</v>
      </c>
      <c r="BL96" s="61" t="s">
        <v>218</v>
      </c>
      <c r="BM96" s="61" t="s">
        <v>218</v>
      </c>
      <c r="BN96" s="61" t="s">
        <v>218</v>
      </c>
      <c r="BO96" s="61" t="s">
        <v>218</v>
      </c>
      <c r="BP96" s="61" t="s">
        <v>218</v>
      </c>
      <c r="BQ96" s="61" t="s">
        <v>1020</v>
      </c>
      <c r="BR96" s="61"/>
      <c r="BS96" s="61" t="s">
        <v>1021</v>
      </c>
      <c r="BT96" s="39">
        <v>2824</v>
      </c>
      <c r="BU96" s="61">
        <v>3</v>
      </c>
      <c r="BV96" s="59" t="s">
        <v>1017</v>
      </c>
      <c r="BW96" s="39">
        <v>2824</v>
      </c>
      <c r="BX96" s="39"/>
      <c r="BY96" s="39">
        <v>632</v>
      </c>
      <c r="BZ96" s="39">
        <v>310</v>
      </c>
      <c r="CA96" s="61" t="s">
        <v>1056</v>
      </c>
      <c r="CB96" s="39">
        <v>1598</v>
      </c>
      <c r="CC96" s="78">
        <v>2784</v>
      </c>
      <c r="CD96" s="61">
        <v>1</v>
      </c>
      <c r="CE96" s="61">
        <v>625</v>
      </c>
      <c r="CF96" s="61" t="s">
        <v>1023</v>
      </c>
      <c r="CG96" s="39">
        <v>124</v>
      </c>
      <c r="CH96" s="39"/>
      <c r="CI96" s="72">
        <v>614.29999999999995</v>
      </c>
      <c r="CJ96" s="74" t="s">
        <v>1032</v>
      </c>
      <c r="CK96" s="61">
        <v>2</v>
      </c>
      <c r="CL96" s="61">
        <v>89.42</v>
      </c>
      <c r="CM96" s="75">
        <v>32</v>
      </c>
      <c r="CN96" s="39"/>
      <c r="CO96" s="39"/>
      <c r="CP96" s="61"/>
      <c r="CQ96" s="61"/>
      <c r="CR96" s="39">
        <v>6.6</v>
      </c>
      <c r="CS96" s="61"/>
      <c r="CT96" s="61"/>
      <c r="CU96" s="61"/>
      <c r="CV96" s="61"/>
      <c r="CW96" s="61"/>
      <c r="CX96" s="61"/>
      <c r="CY96" s="61"/>
      <c r="CZ96" s="39"/>
      <c r="DA96" s="39"/>
      <c r="DB96" s="39"/>
      <c r="DC96" s="39"/>
      <c r="DD96" s="39"/>
      <c r="DE96" s="61">
        <v>2105</v>
      </c>
      <c r="DF96" s="61">
        <v>0</v>
      </c>
      <c r="DG96" s="39"/>
      <c r="DH96" s="39"/>
      <c r="DI96" s="39"/>
      <c r="DJ96" s="61"/>
      <c r="DK96" s="39"/>
      <c r="DL96" s="61">
        <v>2066</v>
      </c>
      <c r="DM96" s="39">
        <v>131</v>
      </c>
      <c r="DN96" s="61"/>
      <c r="DO96" s="61">
        <v>1366</v>
      </c>
      <c r="DP96" s="61"/>
      <c r="DQ96" s="39"/>
      <c r="DR96" s="39"/>
      <c r="DS96" s="39"/>
      <c r="DT96" s="61">
        <v>8</v>
      </c>
      <c r="DU96" s="39"/>
      <c r="DV96" s="39"/>
      <c r="DW96" s="39"/>
      <c r="DX96" s="39" t="str">
        <f t="shared" si="5"/>
        <v>внутренние</v>
      </c>
      <c r="DY96" s="39"/>
      <c r="DZ96" s="61"/>
      <c r="EA96" s="61"/>
      <c r="EB96" s="61"/>
      <c r="EC96" s="61"/>
      <c r="ED96" s="61"/>
      <c r="EE96" s="39"/>
      <c r="EF96" s="52">
        <v>49.3</v>
      </c>
      <c r="EG96" s="39"/>
      <c r="EH96" s="52">
        <f t="shared" si="8"/>
        <v>0</v>
      </c>
      <c r="EI96" s="52">
        <v>14.28</v>
      </c>
      <c r="EJ96" s="52"/>
      <c r="EK96" s="52">
        <v>5.58</v>
      </c>
      <c r="EL96" s="52">
        <v>30.6</v>
      </c>
      <c r="EM96" s="52">
        <v>29.92</v>
      </c>
      <c r="EN96" s="52">
        <v>14.3</v>
      </c>
      <c r="EO96" s="52">
        <v>3.8</v>
      </c>
      <c r="EP96" s="52">
        <v>8.1999999999999993</v>
      </c>
      <c r="EQ96" s="52">
        <v>268</v>
      </c>
      <c r="ER96" s="52">
        <f t="shared" si="6"/>
        <v>1.06</v>
      </c>
      <c r="ES96" s="187" t="s">
        <v>1138</v>
      </c>
      <c r="ET96" s="187" t="s">
        <v>766</v>
      </c>
      <c r="EU96" s="52">
        <v>2</v>
      </c>
      <c r="EV96" s="52">
        <v>1</v>
      </c>
      <c r="EW96" s="52">
        <v>0</v>
      </c>
      <c r="EX96" s="52">
        <v>0</v>
      </c>
      <c r="EY96" s="52">
        <v>0</v>
      </c>
      <c r="EZ96" s="52"/>
      <c r="FA96" s="52"/>
      <c r="FB96" s="52"/>
      <c r="FC96" s="52"/>
      <c r="FD96" s="52"/>
      <c r="FE96" s="52"/>
      <c r="FF96" s="52"/>
      <c r="FG96" s="52"/>
      <c r="FH96" s="39"/>
      <c r="FI96" s="72">
        <v>1</v>
      </c>
    </row>
    <row r="97" spans="1:165" x14ac:dyDescent="0.25">
      <c r="A97" s="56">
        <v>11356</v>
      </c>
      <c r="B97" s="36" t="str">
        <f t="shared" si="7"/>
        <v>Нахимовский пр-т д. 67 к. 3</v>
      </c>
      <c r="C97" s="57" t="s">
        <v>1053</v>
      </c>
      <c r="D97" s="58">
        <v>67</v>
      </c>
      <c r="E97" s="59">
        <v>3</v>
      </c>
      <c r="F97" s="39" t="s">
        <v>1012</v>
      </c>
      <c r="G97" s="60"/>
      <c r="H97" s="39"/>
      <c r="I97" s="62" t="s">
        <v>218</v>
      </c>
      <c r="J97" s="62"/>
      <c r="K97" s="62" t="s">
        <v>218</v>
      </c>
      <c r="L97" s="39" t="s">
        <v>1013</v>
      </c>
      <c r="M97" s="39" t="s">
        <v>1014</v>
      </c>
      <c r="N97" s="63">
        <v>1961</v>
      </c>
      <c r="O97" s="63">
        <v>1961</v>
      </c>
      <c r="P97" s="81" t="s">
        <v>1035</v>
      </c>
      <c r="Q97" s="61" t="s">
        <v>1016</v>
      </c>
      <c r="R97" s="63">
        <v>8</v>
      </c>
      <c r="S97" s="63">
        <v>8</v>
      </c>
      <c r="T97" s="65">
        <v>1</v>
      </c>
      <c r="U97" s="63">
        <v>1</v>
      </c>
      <c r="V97" s="63"/>
      <c r="W97" s="66">
        <v>64</v>
      </c>
      <c r="X97" s="67">
        <v>63</v>
      </c>
      <c r="Y97" s="61">
        <f t="shared" si="4"/>
        <v>1</v>
      </c>
      <c r="Z97" s="39">
        <v>0</v>
      </c>
      <c r="AA97" s="61">
        <v>18</v>
      </c>
      <c r="AB97" s="61">
        <v>19</v>
      </c>
      <c r="AC97" s="42">
        <v>1</v>
      </c>
      <c r="AD97" s="61">
        <v>24</v>
      </c>
      <c r="AE97" s="61"/>
      <c r="AF97" s="61">
        <v>1</v>
      </c>
      <c r="AG97" s="68">
        <v>1</v>
      </c>
      <c r="AH97" s="69">
        <v>2206.7999999999997</v>
      </c>
      <c r="AI97" s="70">
        <v>2183.4999999999995</v>
      </c>
      <c r="AJ97" s="71">
        <v>23.3</v>
      </c>
      <c r="AK97" s="72">
        <v>1097.2</v>
      </c>
      <c r="AL97" s="61">
        <v>393.2</v>
      </c>
      <c r="AM97" s="73">
        <v>119</v>
      </c>
      <c r="AN97" s="73">
        <v>185</v>
      </c>
      <c r="AO97" s="61">
        <v>0</v>
      </c>
      <c r="AP97" s="64">
        <v>396.6</v>
      </c>
      <c r="AQ97" s="42">
        <v>82.97999999999999</v>
      </c>
      <c r="AR97" s="42">
        <v>221.02</v>
      </c>
      <c r="AS97" s="42">
        <v>4.8</v>
      </c>
      <c r="AT97" s="72" t="s">
        <v>1036</v>
      </c>
      <c r="AU97" s="72" t="s">
        <v>1034</v>
      </c>
      <c r="AV97" s="67">
        <v>63</v>
      </c>
      <c r="AW97" s="61"/>
      <c r="AX97" s="61"/>
      <c r="AY97" s="61"/>
      <c r="AZ97" s="61" t="s">
        <v>1019</v>
      </c>
      <c r="BA97" s="61" t="s">
        <v>218</v>
      </c>
      <c r="BB97" s="61" t="s">
        <v>218</v>
      </c>
      <c r="BC97" s="61" t="s">
        <v>218</v>
      </c>
      <c r="BD97" s="61" t="s">
        <v>218</v>
      </c>
      <c r="BE97" s="61" t="s">
        <v>218</v>
      </c>
      <c r="BF97" s="61" t="s">
        <v>218</v>
      </c>
      <c r="BG97" s="61" t="s">
        <v>218</v>
      </c>
      <c r="BH97" s="61" t="s">
        <v>218</v>
      </c>
      <c r="BI97" s="61" t="s">
        <v>218</v>
      </c>
      <c r="BJ97" s="61" t="s">
        <v>218</v>
      </c>
      <c r="BK97" s="61" t="s">
        <v>218</v>
      </c>
      <c r="BL97" s="61" t="s">
        <v>218</v>
      </c>
      <c r="BM97" s="61" t="s">
        <v>218</v>
      </c>
      <c r="BN97" s="61" t="s">
        <v>218</v>
      </c>
      <c r="BO97" s="61" t="s">
        <v>218</v>
      </c>
      <c r="BP97" s="61" t="s">
        <v>218</v>
      </c>
      <c r="BQ97" s="61" t="s">
        <v>1020</v>
      </c>
      <c r="BR97" s="61"/>
      <c r="BS97" s="59" t="s">
        <v>1021</v>
      </c>
      <c r="BT97" s="52">
        <v>3774</v>
      </c>
      <c r="BU97" s="61">
        <v>2</v>
      </c>
      <c r="BV97" s="61" t="s">
        <v>1017</v>
      </c>
      <c r="BW97" s="52">
        <v>3713</v>
      </c>
      <c r="BX97" s="52">
        <v>935</v>
      </c>
      <c r="BY97" s="52">
        <v>735</v>
      </c>
      <c r="BZ97" s="39">
        <v>0</v>
      </c>
      <c r="CA97" s="61" t="s">
        <v>1024</v>
      </c>
      <c r="CB97" s="52">
        <v>1713</v>
      </c>
      <c r="CC97" s="53">
        <v>1849</v>
      </c>
      <c r="CD97" s="39">
        <v>1</v>
      </c>
      <c r="CE97" s="61">
        <v>436</v>
      </c>
      <c r="CF97" s="61" t="s">
        <v>1023</v>
      </c>
      <c r="CG97" s="52">
        <v>84</v>
      </c>
      <c r="CH97" s="52">
        <v>58.8</v>
      </c>
      <c r="CI97" s="72">
        <v>396.6</v>
      </c>
      <c r="CJ97" s="74" t="s">
        <v>1032</v>
      </c>
      <c r="CK97" s="61">
        <v>1</v>
      </c>
      <c r="CL97" s="61">
        <v>21.04</v>
      </c>
      <c r="CM97" s="75">
        <v>4</v>
      </c>
      <c r="CN97" s="39"/>
      <c r="CO97" s="39"/>
      <c r="CP97" s="61"/>
      <c r="CQ97" s="61"/>
      <c r="CR97" s="39">
        <v>1</v>
      </c>
      <c r="CS97" s="61"/>
      <c r="CT97" s="61"/>
      <c r="CU97" s="61"/>
      <c r="CV97" s="61"/>
      <c r="CW97" s="61"/>
      <c r="CX97" s="61"/>
      <c r="CY97" s="61"/>
      <c r="CZ97" s="52">
        <v>1</v>
      </c>
      <c r="DA97" s="52">
        <v>1</v>
      </c>
      <c r="DB97" s="52">
        <v>189</v>
      </c>
      <c r="DC97" s="52">
        <v>2356</v>
      </c>
      <c r="DD97" s="52">
        <v>61</v>
      </c>
      <c r="DE97" s="61">
        <v>947</v>
      </c>
      <c r="DF97" s="39">
        <v>0</v>
      </c>
      <c r="DG97" s="39">
        <v>0</v>
      </c>
      <c r="DH97" s="52">
        <v>1</v>
      </c>
      <c r="DI97" s="52">
        <v>198</v>
      </c>
      <c r="DJ97" s="61"/>
      <c r="DK97" s="39">
        <v>118</v>
      </c>
      <c r="DL97" s="61">
        <v>850</v>
      </c>
      <c r="DM97" s="39">
        <v>63</v>
      </c>
      <c r="DN97" s="61"/>
      <c r="DO97" s="61">
        <v>702</v>
      </c>
      <c r="DP97" s="61"/>
      <c r="DQ97" s="39">
        <v>340</v>
      </c>
      <c r="DR97" s="39">
        <v>491</v>
      </c>
      <c r="DS97" s="39">
        <v>81</v>
      </c>
      <c r="DT97" s="61">
        <v>8</v>
      </c>
      <c r="DU97" s="52">
        <v>8</v>
      </c>
      <c r="DV97" s="52">
        <v>8</v>
      </c>
      <c r="DW97" s="39">
        <v>0</v>
      </c>
      <c r="DX97" s="39" t="str">
        <f t="shared" si="5"/>
        <v>внутренние</v>
      </c>
      <c r="DY97" s="52"/>
      <c r="DZ97" s="61"/>
      <c r="EA97" s="61"/>
      <c r="EB97" s="61"/>
      <c r="EC97" s="61"/>
      <c r="ED97" s="61"/>
      <c r="EE97" s="52">
        <v>9</v>
      </c>
      <c r="EF97" s="52">
        <v>23.9</v>
      </c>
      <c r="EG97" s="52">
        <v>22</v>
      </c>
      <c r="EH97" s="52">
        <f t="shared" si="8"/>
        <v>105.6</v>
      </c>
      <c r="EI97" s="52">
        <v>0</v>
      </c>
      <c r="EJ97" s="52"/>
      <c r="EK97" s="52">
        <v>2.79</v>
      </c>
      <c r="EL97" s="52">
        <v>1.92</v>
      </c>
      <c r="EM97" s="52">
        <v>19.36</v>
      </c>
      <c r="EN97" s="52">
        <v>7.15</v>
      </c>
      <c r="EO97" s="52">
        <v>3.8</v>
      </c>
      <c r="EP97" s="52">
        <v>6</v>
      </c>
      <c r="EQ97" s="52">
        <v>105</v>
      </c>
      <c r="ER97" s="52">
        <f t="shared" si="6"/>
        <v>0.42</v>
      </c>
      <c r="ES97" s="187" t="s">
        <v>1138</v>
      </c>
      <c r="ET97" s="187" t="s">
        <v>1139</v>
      </c>
      <c r="EU97" s="52">
        <v>0</v>
      </c>
      <c r="EV97" s="52">
        <v>0</v>
      </c>
      <c r="EW97" s="52">
        <v>0</v>
      </c>
      <c r="EX97" s="52">
        <v>0</v>
      </c>
      <c r="EY97" s="52">
        <v>0</v>
      </c>
      <c r="EZ97" s="52"/>
      <c r="FA97" s="52"/>
      <c r="FB97" s="52"/>
      <c r="FC97" s="52"/>
      <c r="FD97" s="52"/>
      <c r="FE97" s="52"/>
      <c r="FF97" s="52"/>
      <c r="FG97" s="52"/>
      <c r="FH97" s="39">
        <v>0</v>
      </c>
      <c r="FI97" s="72">
        <v>2</v>
      </c>
    </row>
    <row r="98" spans="1:165" x14ac:dyDescent="0.25">
      <c r="A98" s="56">
        <v>280183</v>
      </c>
      <c r="B98" s="36" t="str">
        <f t="shared" si="7"/>
        <v>Нахимовский пр-т д. 67 к. 4</v>
      </c>
      <c r="C98" s="57" t="s">
        <v>1053</v>
      </c>
      <c r="D98" s="58">
        <v>67</v>
      </c>
      <c r="E98" s="59">
        <v>4</v>
      </c>
      <c r="F98" s="39" t="s">
        <v>1012</v>
      </c>
      <c r="G98" s="60"/>
      <c r="H98" s="61"/>
      <c r="I98" s="62" t="s">
        <v>218</v>
      </c>
      <c r="J98" s="62"/>
      <c r="K98" s="62" t="s">
        <v>218</v>
      </c>
      <c r="L98" s="39" t="s">
        <v>1013</v>
      </c>
      <c r="M98" s="39" t="s">
        <v>1014</v>
      </c>
      <c r="N98" s="63">
        <v>2010</v>
      </c>
      <c r="O98" s="63">
        <v>2010</v>
      </c>
      <c r="P98" s="81" t="s">
        <v>1055</v>
      </c>
      <c r="Q98" s="61" t="s">
        <v>1016</v>
      </c>
      <c r="R98" s="63">
        <v>17</v>
      </c>
      <c r="S98" s="63">
        <v>17</v>
      </c>
      <c r="T98" s="65">
        <v>2</v>
      </c>
      <c r="U98" s="63">
        <v>2</v>
      </c>
      <c r="V98" s="63">
        <v>2</v>
      </c>
      <c r="W98" s="66">
        <v>135</v>
      </c>
      <c r="X98" s="67">
        <v>125</v>
      </c>
      <c r="Y98" s="61">
        <f t="shared" si="4"/>
        <v>10</v>
      </c>
      <c r="Z98" s="39">
        <v>7</v>
      </c>
      <c r="AA98" s="61">
        <v>34</v>
      </c>
      <c r="AB98" s="61">
        <v>34</v>
      </c>
      <c r="AC98" s="42">
        <v>8</v>
      </c>
      <c r="AD98" s="61">
        <v>34</v>
      </c>
      <c r="AE98" s="61"/>
      <c r="AF98" s="61">
        <v>1</v>
      </c>
      <c r="AG98" s="68">
        <v>1</v>
      </c>
      <c r="AH98" s="69">
        <v>7577.9000000000005</v>
      </c>
      <c r="AI98" s="70">
        <v>7174.3</v>
      </c>
      <c r="AJ98" s="71">
        <v>403.6</v>
      </c>
      <c r="AK98" s="72">
        <v>2411.8000000000002</v>
      </c>
      <c r="AL98" s="61">
        <v>408</v>
      </c>
      <c r="AM98" s="73">
        <v>414</v>
      </c>
      <c r="AN98" s="73">
        <v>825</v>
      </c>
      <c r="AO98" s="61">
        <v>0</v>
      </c>
      <c r="AP98" s="77">
        <v>551</v>
      </c>
      <c r="AQ98" s="42">
        <v>148.88</v>
      </c>
      <c r="AR98" s="42">
        <v>272.42</v>
      </c>
      <c r="AS98" s="42">
        <v>38.4</v>
      </c>
      <c r="AT98" s="72" t="s">
        <v>1017</v>
      </c>
      <c r="AU98" s="72" t="s">
        <v>1051</v>
      </c>
      <c r="AV98" s="67">
        <v>125</v>
      </c>
      <c r="AW98" s="61"/>
      <c r="AX98" s="61"/>
      <c r="AY98" s="61"/>
      <c r="AZ98" s="61" t="s">
        <v>1019</v>
      </c>
      <c r="BA98" s="61" t="s">
        <v>218</v>
      </c>
      <c r="BB98" s="61" t="s">
        <v>218</v>
      </c>
      <c r="BC98" s="61" t="s">
        <v>218</v>
      </c>
      <c r="BD98" s="61" t="s">
        <v>218</v>
      </c>
      <c r="BE98" s="61" t="s">
        <v>218</v>
      </c>
      <c r="BF98" s="61" t="s">
        <v>218</v>
      </c>
      <c r="BG98" s="61" t="s">
        <v>218</v>
      </c>
      <c r="BH98" s="61" t="s">
        <v>218</v>
      </c>
      <c r="BI98" s="61" t="s">
        <v>218</v>
      </c>
      <c r="BJ98" s="61" t="s">
        <v>218</v>
      </c>
      <c r="BK98" s="61" t="s">
        <v>218</v>
      </c>
      <c r="BL98" s="61" t="s">
        <v>218</v>
      </c>
      <c r="BM98" s="61" t="s">
        <v>218</v>
      </c>
      <c r="BN98" s="61" t="s">
        <v>218</v>
      </c>
      <c r="BO98" s="61" t="s">
        <v>218</v>
      </c>
      <c r="BP98" s="61" t="s">
        <v>218</v>
      </c>
      <c r="BQ98" s="61" t="s">
        <v>1020</v>
      </c>
      <c r="BR98" s="61"/>
      <c r="BS98" s="61" t="s">
        <v>1021</v>
      </c>
      <c r="BT98" s="52">
        <v>30600</v>
      </c>
      <c r="BU98" s="61">
        <v>3</v>
      </c>
      <c r="BV98" s="59" t="s">
        <v>1017</v>
      </c>
      <c r="BW98" s="39">
        <v>3447</v>
      </c>
      <c r="BX98" s="39">
        <v>0</v>
      </c>
      <c r="BY98" s="39">
        <v>3447</v>
      </c>
      <c r="BZ98" s="39">
        <v>1122</v>
      </c>
      <c r="CA98" s="61" t="s">
        <v>1058</v>
      </c>
      <c r="CB98" s="52">
        <v>5990</v>
      </c>
      <c r="CC98" s="78">
        <v>2785</v>
      </c>
      <c r="CD98" s="61">
        <v>1</v>
      </c>
      <c r="CE98" s="61">
        <v>925</v>
      </c>
      <c r="CF98" s="61" t="s">
        <v>1023</v>
      </c>
      <c r="CG98" s="39">
        <v>124</v>
      </c>
      <c r="CH98" s="39">
        <v>86</v>
      </c>
      <c r="CI98" s="77">
        <v>621.79999999999995</v>
      </c>
      <c r="CJ98" s="74" t="s">
        <v>1032</v>
      </c>
      <c r="CK98" s="61">
        <v>2</v>
      </c>
      <c r="CL98" s="61">
        <v>89.42</v>
      </c>
      <c r="CM98" s="75">
        <v>32</v>
      </c>
      <c r="CN98" s="39"/>
      <c r="CO98" s="39"/>
      <c r="CP98" s="61"/>
      <c r="CQ98" s="61"/>
      <c r="CR98" s="39">
        <v>7</v>
      </c>
      <c r="CS98" s="61"/>
      <c r="CT98" s="61"/>
      <c r="CU98" s="61"/>
      <c r="CV98" s="61"/>
      <c r="CW98" s="61"/>
      <c r="CX98" s="61"/>
      <c r="CY98" s="61"/>
      <c r="CZ98" s="39">
        <v>1</v>
      </c>
      <c r="DA98" s="39">
        <v>2</v>
      </c>
      <c r="DB98" s="39">
        <v>102</v>
      </c>
      <c r="DC98" s="39">
        <v>2037</v>
      </c>
      <c r="DD98" s="39">
        <v>224</v>
      </c>
      <c r="DE98" s="61">
        <v>2105</v>
      </c>
      <c r="DF98" s="61">
        <v>0</v>
      </c>
      <c r="DG98" s="39">
        <v>0</v>
      </c>
      <c r="DH98" s="39">
        <v>2</v>
      </c>
      <c r="DI98" s="39">
        <v>0</v>
      </c>
      <c r="DJ98" s="61"/>
      <c r="DK98" s="39">
        <v>60</v>
      </c>
      <c r="DL98" s="61">
        <v>1658</v>
      </c>
      <c r="DM98" s="39">
        <v>125</v>
      </c>
      <c r="DN98" s="61"/>
      <c r="DO98" s="61">
        <v>1366</v>
      </c>
      <c r="DP98" s="61"/>
      <c r="DQ98" s="39">
        <v>150</v>
      </c>
      <c r="DR98" s="39">
        <v>0</v>
      </c>
      <c r="DS98" s="39">
        <v>0</v>
      </c>
      <c r="DT98" s="61">
        <v>8</v>
      </c>
      <c r="DU98" s="39">
        <v>12</v>
      </c>
      <c r="DV98" s="39">
        <v>12</v>
      </c>
      <c r="DW98" s="39">
        <v>2</v>
      </c>
      <c r="DX98" s="39" t="str">
        <f t="shared" si="5"/>
        <v>внутренние</v>
      </c>
      <c r="DY98" s="39"/>
      <c r="DZ98" s="61"/>
      <c r="EA98" s="61"/>
      <c r="EB98" s="61"/>
      <c r="EC98" s="61"/>
      <c r="ED98" s="61"/>
      <c r="EE98" s="39">
        <v>68</v>
      </c>
      <c r="EF98" s="52">
        <v>49.3</v>
      </c>
      <c r="EG98" s="39">
        <v>84</v>
      </c>
      <c r="EH98" s="52">
        <f t="shared" si="8"/>
        <v>403.2</v>
      </c>
      <c r="EI98" s="52">
        <v>14.28</v>
      </c>
      <c r="EJ98" s="52"/>
      <c r="EK98" s="52">
        <v>5.58</v>
      </c>
      <c r="EL98" s="52">
        <v>30.6</v>
      </c>
      <c r="EM98" s="52">
        <v>29.92</v>
      </c>
      <c r="EN98" s="52">
        <v>13.65</v>
      </c>
      <c r="EO98" s="52">
        <v>21.6</v>
      </c>
      <c r="EP98" s="52">
        <v>8.6999999999999993</v>
      </c>
      <c r="EQ98" s="52">
        <v>285</v>
      </c>
      <c r="ER98" s="52">
        <f t="shared" si="6"/>
        <v>1.1299999999999999</v>
      </c>
      <c r="ES98" s="187" t="s">
        <v>1138</v>
      </c>
      <c r="ET98" s="187" t="s">
        <v>766</v>
      </c>
      <c r="EU98" s="52">
        <v>2</v>
      </c>
      <c r="EV98" s="52">
        <v>1</v>
      </c>
      <c r="EW98" s="52">
        <v>0</v>
      </c>
      <c r="EX98" s="52">
        <v>0</v>
      </c>
      <c r="EY98" s="52">
        <v>0</v>
      </c>
      <c r="EZ98" s="52"/>
      <c r="FA98" s="52"/>
      <c r="FB98" s="52"/>
      <c r="FC98" s="52"/>
      <c r="FD98" s="52"/>
      <c r="FE98" s="52"/>
      <c r="FF98" s="52"/>
      <c r="FG98" s="52"/>
      <c r="FH98" s="39">
        <v>0</v>
      </c>
      <c r="FI98" s="72">
        <v>3</v>
      </c>
    </row>
    <row r="99" spans="1:165" x14ac:dyDescent="0.25">
      <c r="A99" s="56">
        <v>68097</v>
      </c>
      <c r="B99" s="36" t="str">
        <f t="shared" si="7"/>
        <v>Нахимовский пр-т д. 33/2</v>
      </c>
      <c r="C99" s="57" t="s">
        <v>1053</v>
      </c>
      <c r="D99" s="58" t="s">
        <v>1059</v>
      </c>
      <c r="E99" s="59"/>
      <c r="F99" s="39" t="s">
        <v>1012</v>
      </c>
      <c r="G99" s="60"/>
      <c r="H99" s="39"/>
      <c r="I99" s="62" t="s">
        <v>218</v>
      </c>
      <c r="J99" s="62"/>
      <c r="K99" s="62" t="s">
        <v>218</v>
      </c>
      <c r="L99" s="39" t="s">
        <v>1013</v>
      </c>
      <c r="M99" s="39" t="s">
        <v>1014</v>
      </c>
      <c r="N99" s="63">
        <v>2000</v>
      </c>
      <c r="O99" s="63">
        <v>2000</v>
      </c>
      <c r="P99" s="81" t="s">
        <v>1044</v>
      </c>
      <c r="Q99" s="61" t="s">
        <v>1016</v>
      </c>
      <c r="R99" s="63">
        <v>17</v>
      </c>
      <c r="S99" s="63">
        <v>17</v>
      </c>
      <c r="T99" s="65">
        <v>9</v>
      </c>
      <c r="U99" s="63">
        <v>9</v>
      </c>
      <c r="V99" s="63">
        <v>9</v>
      </c>
      <c r="W99" s="66">
        <v>592</v>
      </c>
      <c r="X99" s="67">
        <v>574</v>
      </c>
      <c r="Y99" s="61">
        <f t="shared" si="4"/>
        <v>18</v>
      </c>
      <c r="Z99" s="39">
        <v>11</v>
      </c>
      <c r="AA99" s="61">
        <v>153</v>
      </c>
      <c r="AB99" s="61">
        <v>153</v>
      </c>
      <c r="AC99" s="42">
        <v>54</v>
      </c>
      <c r="AD99" s="61">
        <v>153</v>
      </c>
      <c r="AE99" s="61">
        <v>1</v>
      </c>
      <c r="AF99" s="61">
        <v>1</v>
      </c>
      <c r="AG99" s="68">
        <v>1</v>
      </c>
      <c r="AH99" s="69">
        <v>34264.899999999994</v>
      </c>
      <c r="AI99" s="70">
        <v>32853.199999999997</v>
      </c>
      <c r="AJ99" s="71">
        <v>1411.7</v>
      </c>
      <c r="AK99" s="72">
        <v>11443</v>
      </c>
      <c r="AL99" s="61">
        <v>3933</v>
      </c>
      <c r="AM99" s="73">
        <v>1845</v>
      </c>
      <c r="AN99" s="73">
        <v>3949</v>
      </c>
      <c r="AO99" s="61">
        <v>2832</v>
      </c>
      <c r="AP99" s="64">
        <v>2824.5</v>
      </c>
      <c r="AQ99" s="42">
        <v>640.35</v>
      </c>
      <c r="AR99" s="42">
        <v>3069.4500000000003</v>
      </c>
      <c r="AS99" s="42">
        <v>183.6</v>
      </c>
      <c r="AT99" s="72" t="s">
        <v>1017</v>
      </c>
      <c r="AU99" s="72" t="s">
        <v>1034</v>
      </c>
      <c r="AV99" s="67">
        <v>574</v>
      </c>
      <c r="AW99" s="61"/>
      <c r="AX99" s="61"/>
      <c r="AY99" s="61"/>
      <c r="AZ99" s="61" t="s">
        <v>1019</v>
      </c>
      <c r="BA99" s="61" t="s">
        <v>218</v>
      </c>
      <c r="BB99" s="61" t="s">
        <v>218</v>
      </c>
      <c r="BC99" s="61" t="s">
        <v>218</v>
      </c>
      <c r="BD99" s="61" t="s">
        <v>218</v>
      </c>
      <c r="BE99" s="61" t="s">
        <v>218</v>
      </c>
      <c r="BF99" s="61" t="s">
        <v>218</v>
      </c>
      <c r="BG99" s="61" t="s">
        <v>218</v>
      </c>
      <c r="BH99" s="61" t="s">
        <v>218</v>
      </c>
      <c r="BI99" s="61" t="s">
        <v>218</v>
      </c>
      <c r="BJ99" s="61" t="s">
        <v>218</v>
      </c>
      <c r="BK99" s="61" t="s">
        <v>218</v>
      </c>
      <c r="BL99" s="61" t="s">
        <v>218</v>
      </c>
      <c r="BM99" s="61" t="s">
        <v>218</v>
      </c>
      <c r="BN99" s="61" t="s">
        <v>218</v>
      </c>
      <c r="BO99" s="61" t="s">
        <v>218</v>
      </c>
      <c r="BP99" s="61" t="s">
        <v>218</v>
      </c>
      <c r="BQ99" s="61" t="s">
        <v>1020</v>
      </c>
      <c r="BR99" s="61"/>
      <c r="BS99" s="59" t="s">
        <v>1021</v>
      </c>
      <c r="BT99" s="52">
        <v>42358</v>
      </c>
      <c r="BU99" s="61">
        <v>10</v>
      </c>
      <c r="BV99" s="59" t="s">
        <v>1017</v>
      </c>
      <c r="BW99" s="52">
        <v>2642</v>
      </c>
      <c r="BX99" s="52">
        <v>5881</v>
      </c>
      <c r="BY99" s="52">
        <v>16430</v>
      </c>
      <c r="BZ99" s="52">
        <v>14346</v>
      </c>
      <c r="CA99" s="61" t="s">
        <v>1040</v>
      </c>
      <c r="CB99" s="52">
        <v>126370</v>
      </c>
      <c r="CC99" s="53">
        <v>3213</v>
      </c>
      <c r="CD99" s="39">
        <v>1</v>
      </c>
      <c r="CE99" s="61">
        <v>3272</v>
      </c>
      <c r="CF99" s="61" t="s">
        <v>1023</v>
      </c>
      <c r="CG99" s="52">
        <v>116.2</v>
      </c>
      <c r="CH99" s="52">
        <v>512.4</v>
      </c>
      <c r="CI99" s="72">
        <v>2824.5</v>
      </c>
      <c r="CJ99" s="74" t="s">
        <v>1032</v>
      </c>
      <c r="CK99" s="61">
        <v>9</v>
      </c>
      <c r="CL99" s="61">
        <v>402.39</v>
      </c>
      <c r="CM99" s="75">
        <v>153</v>
      </c>
      <c r="CN99" s="39"/>
      <c r="CO99" s="39"/>
      <c r="CP99" s="61"/>
      <c r="CQ99" s="61"/>
      <c r="CR99" s="39">
        <v>31.5</v>
      </c>
      <c r="CS99" s="61"/>
      <c r="CT99" s="61"/>
      <c r="CU99" s="61"/>
      <c r="CV99" s="61"/>
      <c r="CW99" s="61"/>
      <c r="CX99" s="61"/>
      <c r="CY99" s="61"/>
      <c r="CZ99" s="52">
        <v>3</v>
      </c>
      <c r="DA99" s="52">
        <v>6</v>
      </c>
      <c r="DB99" s="52">
        <v>1478</v>
      </c>
      <c r="DC99" s="52">
        <v>10178</v>
      </c>
      <c r="DD99" s="52">
        <v>1226</v>
      </c>
      <c r="DE99" s="61">
        <v>10806</v>
      </c>
      <c r="DF99" s="39">
        <v>0</v>
      </c>
      <c r="DG99" s="39">
        <v>0</v>
      </c>
      <c r="DH99" s="52">
        <v>9</v>
      </c>
      <c r="DI99" s="52">
        <v>1989</v>
      </c>
      <c r="DJ99" s="61"/>
      <c r="DK99" s="39">
        <v>370</v>
      </c>
      <c r="DL99" s="61">
        <v>10540</v>
      </c>
      <c r="DM99" s="39">
        <v>574</v>
      </c>
      <c r="DN99" s="61"/>
      <c r="DO99" s="61">
        <v>7066</v>
      </c>
      <c r="DP99" s="61"/>
      <c r="DQ99" s="39">
        <v>3499</v>
      </c>
      <c r="DR99" s="39">
        <v>0</v>
      </c>
      <c r="DS99" s="39">
        <v>0</v>
      </c>
      <c r="DT99" s="61">
        <v>36</v>
      </c>
      <c r="DU99" s="52">
        <v>36</v>
      </c>
      <c r="DV99" s="52">
        <v>72</v>
      </c>
      <c r="DW99" s="52">
        <v>9</v>
      </c>
      <c r="DX99" s="39" t="str">
        <f t="shared" si="5"/>
        <v>внутренние</v>
      </c>
      <c r="DY99" s="52"/>
      <c r="DZ99" s="61"/>
      <c r="EA99" s="61"/>
      <c r="EB99" s="61"/>
      <c r="EC99" s="61"/>
      <c r="ED99" s="61"/>
      <c r="EE99" s="52">
        <v>306</v>
      </c>
      <c r="EF99" s="52">
        <v>221.85</v>
      </c>
      <c r="EG99" s="52">
        <v>721</v>
      </c>
      <c r="EH99" s="52">
        <f t="shared" si="8"/>
        <v>3460.7999999999997</v>
      </c>
      <c r="EI99" s="52">
        <v>64.259999999999991</v>
      </c>
      <c r="EJ99" s="52"/>
      <c r="EK99" s="52">
        <v>25.11</v>
      </c>
      <c r="EL99" s="52">
        <v>137.70000000000002</v>
      </c>
      <c r="EM99" s="52">
        <v>134.64000000000001</v>
      </c>
      <c r="EN99" s="52">
        <v>62.400000000000006</v>
      </c>
      <c r="EO99" s="52">
        <v>91.8</v>
      </c>
      <c r="EP99" s="52">
        <v>51</v>
      </c>
      <c r="EQ99" s="52">
        <v>1145</v>
      </c>
      <c r="ER99" s="52">
        <f t="shared" si="6"/>
        <v>4.54</v>
      </c>
      <c r="ES99" s="187" t="s">
        <v>1138</v>
      </c>
      <c r="ET99" s="187" t="s">
        <v>766</v>
      </c>
      <c r="EU99" s="52">
        <v>9</v>
      </c>
      <c r="EV99" s="52">
        <v>4</v>
      </c>
      <c r="EW99" s="52">
        <v>0</v>
      </c>
      <c r="EX99" s="52">
        <v>0</v>
      </c>
      <c r="EY99" s="52">
        <v>0</v>
      </c>
      <c r="EZ99" s="52"/>
      <c r="FA99" s="52"/>
      <c r="FB99" s="52"/>
      <c r="FC99" s="52"/>
      <c r="FD99" s="52"/>
      <c r="FE99" s="52"/>
      <c r="FF99" s="52"/>
      <c r="FG99" s="52"/>
      <c r="FH99" s="39">
        <v>0</v>
      </c>
      <c r="FI99" s="72">
        <v>11</v>
      </c>
    </row>
    <row r="100" spans="1:165" x14ac:dyDescent="0.25">
      <c r="A100" s="56">
        <v>15911</v>
      </c>
      <c r="B100" s="36" t="str">
        <f t="shared" si="7"/>
        <v>Нахимовский пр-т д. 41/45 к. 1</v>
      </c>
      <c r="C100" s="57" t="s">
        <v>1053</v>
      </c>
      <c r="D100" s="58" t="s">
        <v>1060</v>
      </c>
      <c r="E100" s="59">
        <v>1</v>
      </c>
      <c r="F100" s="39" t="s">
        <v>1012</v>
      </c>
      <c r="G100" s="60"/>
      <c r="H100" s="61"/>
      <c r="I100" s="62" t="s">
        <v>218</v>
      </c>
      <c r="J100" s="62"/>
      <c r="K100" s="62" t="s">
        <v>218</v>
      </c>
      <c r="L100" s="39" t="s">
        <v>1013</v>
      </c>
      <c r="M100" s="39" t="s">
        <v>1014</v>
      </c>
      <c r="N100" s="63">
        <v>1962</v>
      </c>
      <c r="O100" s="63">
        <v>1962</v>
      </c>
      <c r="P100" s="81" t="s">
        <v>1035</v>
      </c>
      <c r="Q100" s="61" t="s">
        <v>1016</v>
      </c>
      <c r="R100" s="63">
        <v>9</v>
      </c>
      <c r="S100" s="63">
        <v>9</v>
      </c>
      <c r="T100" s="65">
        <v>1</v>
      </c>
      <c r="U100" s="63">
        <v>1</v>
      </c>
      <c r="V100" s="63"/>
      <c r="W100" s="66">
        <v>72</v>
      </c>
      <c r="X100" s="67">
        <v>71</v>
      </c>
      <c r="Y100" s="61">
        <f t="shared" si="4"/>
        <v>1</v>
      </c>
      <c r="Z100" s="39">
        <v>0</v>
      </c>
      <c r="AA100" s="61">
        <v>18</v>
      </c>
      <c r="AB100" s="61">
        <v>19</v>
      </c>
      <c r="AC100" s="42">
        <v>1</v>
      </c>
      <c r="AD100" s="61">
        <v>24</v>
      </c>
      <c r="AE100" s="61"/>
      <c r="AF100" s="61">
        <v>1</v>
      </c>
      <c r="AG100" s="68">
        <v>1</v>
      </c>
      <c r="AH100" s="69">
        <v>2557.7999999999993</v>
      </c>
      <c r="AI100" s="70">
        <v>2526.6999999999994</v>
      </c>
      <c r="AJ100" s="71">
        <v>31.1</v>
      </c>
      <c r="AK100" s="72">
        <v>1158.2</v>
      </c>
      <c r="AL100" s="61">
        <v>393.2</v>
      </c>
      <c r="AM100" s="73">
        <v>158</v>
      </c>
      <c r="AN100" s="73">
        <v>213</v>
      </c>
      <c r="AO100" s="61"/>
      <c r="AP100" s="64">
        <v>393.6</v>
      </c>
      <c r="AQ100" s="42">
        <v>115.05</v>
      </c>
      <c r="AR100" s="42">
        <v>246.95</v>
      </c>
      <c r="AS100" s="42">
        <v>4.8</v>
      </c>
      <c r="AT100" s="72" t="s">
        <v>1036</v>
      </c>
      <c r="AU100" s="72" t="s">
        <v>1034</v>
      </c>
      <c r="AV100" s="67">
        <v>71</v>
      </c>
      <c r="AW100" s="61"/>
      <c r="AX100" s="61"/>
      <c r="AY100" s="61"/>
      <c r="AZ100" s="61" t="s">
        <v>1019</v>
      </c>
      <c r="BA100" s="61" t="s">
        <v>218</v>
      </c>
      <c r="BB100" s="61" t="s">
        <v>218</v>
      </c>
      <c r="BC100" s="61" t="s">
        <v>218</v>
      </c>
      <c r="BD100" s="61" t="s">
        <v>218</v>
      </c>
      <c r="BE100" s="61" t="s">
        <v>218</v>
      </c>
      <c r="BF100" s="61" t="s">
        <v>218</v>
      </c>
      <c r="BG100" s="61" t="s">
        <v>218</v>
      </c>
      <c r="BH100" s="61" t="s">
        <v>218</v>
      </c>
      <c r="BI100" s="61" t="s">
        <v>218</v>
      </c>
      <c r="BJ100" s="61" t="s">
        <v>218</v>
      </c>
      <c r="BK100" s="61" t="s">
        <v>218</v>
      </c>
      <c r="BL100" s="61" t="s">
        <v>218</v>
      </c>
      <c r="BM100" s="61" t="s">
        <v>218</v>
      </c>
      <c r="BN100" s="61" t="s">
        <v>218</v>
      </c>
      <c r="BO100" s="61" t="s">
        <v>218</v>
      </c>
      <c r="BP100" s="61" t="s">
        <v>218</v>
      </c>
      <c r="BQ100" s="61" t="s">
        <v>1020</v>
      </c>
      <c r="BR100" s="61"/>
      <c r="BS100" s="59" t="s">
        <v>1021</v>
      </c>
      <c r="BT100" s="52">
        <v>3774</v>
      </c>
      <c r="BU100" s="61">
        <v>2</v>
      </c>
      <c r="BV100" s="61" t="s">
        <v>1017</v>
      </c>
      <c r="BW100" s="52">
        <v>3713</v>
      </c>
      <c r="BX100" s="52">
        <v>935</v>
      </c>
      <c r="BY100" s="52">
        <v>735</v>
      </c>
      <c r="BZ100" s="39">
        <v>0</v>
      </c>
      <c r="CA100" s="61" t="s">
        <v>1049</v>
      </c>
      <c r="CB100" s="52">
        <v>1713</v>
      </c>
      <c r="CC100" s="53">
        <v>1849</v>
      </c>
      <c r="CD100" s="61">
        <v>1</v>
      </c>
      <c r="CE100" s="61">
        <v>437</v>
      </c>
      <c r="CF100" s="61" t="s">
        <v>1023</v>
      </c>
      <c r="CG100" s="52">
        <v>84</v>
      </c>
      <c r="CH100" s="52">
        <v>58.8</v>
      </c>
      <c r="CI100" s="72">
        <v>393.6</v>
      </c>
      <c r="CJ100" s="74" t="s">
        <v>1032</v>
      </c>
      <c r="CK100" s="61">
        <v>1</v>
      </c>
      <c r="CL100" s="61">
        <v>23.669999999999998</v>
      </c>
      <c r="CM100" s="75">
        <v>4</v>
      </c>
      <c r="CN100" s="39"/>
      <c r="CO100" s="39"/>
      <c r="CP100" s="61"/>
      <c r="CQ100" s="61"/>
      <c r="CR100" s="39">
        <v>1.5</v>
      </c>
      <c r="CS100" s="61"/>
      <c r="CT100" s="61"/>
      <c r="CU100" s="61"/>
      <c r="CV100" s="61"/>
      <c r="CW100" s="61"/>
      <c r="CX100" s="61"/>
      <c r="CY100" s="61"/>
      <c r="CZ100" s="52">
        <v>1</v>
      </c>
      <c r="DA100" s="52">
        <v>1</v>
      </c>
      <c r="DB100" s="52">
        <v>189</v>
      </c>
      <c r="DC100" s="52">
        <v>2356</v>
      </c>
      <c r="DD100" s="52">
        <v>61</v>
      </c>
      <c r="DE100" s="61">
        <v>947</v>
      </c>
      <c r="DF100" s="61">
        <v>0</v>
      </c>
      <c r="DG100" s="39">
        <v>0</v>
      </c>
      <c r="DH100" s="52">
        <v>1</v>
      </c>
      <c r="DI100" s="52">
        <v>198</v>
      </c>
      <c r="DJ100" s="61"/>
      <c r="DK100" s="39">
        <v>118</v>
      </c>
      <c r="DL100" s="61">
        <v>850</v>
      </c>
      <c r="DM100" s="39">
        <v>71</v>
      </c>
      <c r="DN100" s="61"/>
      <c r="DO100" s="61">
        <v>702</v>
      </c>
      <c r="DP100" s="61"/>
      <c r="DQ100" s="39">
        <v>340</v>
      </c>
      <c r="DR100" s="39">
        <v>491</v>
      </c>
      <c r="DS100" s="39">
        <v>81</v>
      </c>
      <c r="DT100" s="61">
        <v>8</v>
      </c>
      <c r="DU100" s="52">
        <v>8</v>
      </c>
      <c r="DV100" s="52">
        <v>8</v>
      </c>
      <c r="DW100" s="39">
        <v>0</v>
      </c>
      <c r="DX100" s="39" t="str">
        <f t="shared" si="5"/>
        <v>внутренние</v>
      </c>
      <c r="DY100" s="52"/>
      <c r="DZ100" s="61"/>
      <c r="EA100" s="61"/>
      <c r="EB100" s="61"/>
      <c r="EC100" s="61"/>
      <c r="ED100" s="61"/>
      <c r="EE100" s="52">
        <v>9</v>
      </c>
      <c r="EF100" s="52">
        <v>26.9</v>
      </c>
      <c r="EG100" s="52">
        <v>22</v>
      </c>
      <c r="EH100" s="52">
        <f t="shared" si="8"/>
        <v>105.6</v>
      </c>
      <c r="EI100" s="52">
        <v>0</v>
      </c>
      <c r="EJ100" s="52"/>
      <c r="EK100" s="52">
        <v>2.79</v>
      </c>
      <c r="EL100" s="52">
        <v>2.16</v>
      </c>
      <c r="EM100" s="52">
        <v>21.78</v>
      </c>
      <c r="EN100" s="52">
        <v>7.8000000000000007</v>
      </c>
      <c r="EO100" s="52">
        <v>3.8</v>
      </c>
      <c r="EP100" s="52">
        <v>13.3</v>
      </c>
      <c r="EQ100" s="52">
        <v>114</v>
      </c>
      <c r="ER100" s="52">
        <f t="shared" si="6"/>
        <v>0.45</v>
      </c>
      <c r="ES100" s="187" t="s">
        <v>1141</v>
      </c>
      <c r="ET100" s="187" t="s">
        <v>1139</v>
      </c>
      <c r="EU100" s="52">
        <v>0</v>
      </c>
      <c r="EV100" s="52">
        <v>0</v>
      </c>
      <c r="EW100" s="52">
        <v>0</v>
      </c>
      <c r="EX100" s="52">
        <v>0</v>
      </c>
      <c r="EY100" s="52">
        <v>0</v>
      </c>
      <c r="EZ100" s="52"/>
      <c r="FA100" s="52"/>
      <c r="FB100" s="52"/>
      <c r="FC100" s="52"/>
      <c r="FD100" s="52"/>
      <c r="FE100" s="52"/>
      <c r="FF100" s="52"/>
      <c r="FG100" s="52"/>
      <c r="FH100" s="39">
        <v>0</v>
      </c>
      <c r="FI100" s="72">
        <v>2</v>
      </c>
    </row>
    <row r="101" spans="1:165" x14ac:dyDescent="0.25">
      <c r="A101" s="56">
        <v>15912</v>
      </c>
      <c r="B101" s="36" t="str">
        <f t="shared" si="7"/>
        <v>Нахимовский пр-т д. 41/45 к. 2</v>
      </c>
      <c r="C101" s="57" t="s">
        <v>1053</v>
      </c>
      <c r="D101" s="58" t="s">
        <v>1060</v>
      </c>
      <c r="E101" s="59">
        <v>2</v>
      </c>
      <c r="F101" s="39" t="s">
        <v>1012</v>
      </c>
      <c r="G101" s="60"/>
      <c r="H101" s="39"/>
      <c r="I101" s="62" t="s">
        <v>218</v>
      </c>
      <c r="J101" s="62"/>
      <c r="K101" s="62" t="s">
        <v>218</v>
      </c>
      <c r="L101" s="39" t="s">
        <v>1013</v>
      </c>
      <c r="M101" s="39" t="s">
        <v>1014</v>
      </c>
      <c r="N101" s="63">
        <v>1962</v>
      </c>
      <c r="O101" s="63">
        <v>1962</v>
      </c>
      <c r="P101" s="81" t="s">
        <v>1035</v>
      </c>
      <c r="Q101" s="61" t="s">
        <v>1016</v>
      </c>
      <c r="R101" s="63">
        <v>9</v>
      </c>
      <c r="S101" s="63">
        <v>9</v>
      </c>
      <c r="T101" s="65">
        <v>1</v>
      </c>
      <c r="U101" s="63">
        <v>1</v>
      </c>
      <c r="V101" s="63"/>
      <c r="W101" s="66">
        <v>72</v>
      </c>
      <c r="X101" s="67">
        <v>70</v>
      </c>
      <c r="Y101" s="61">
        <f t="shared" si="4"/>
        <v>2</v>
      </c>
      <c r="Z101" s="39">
        <v>0</v>
      </c>
      <c r="AA101" s="61">
        <v>18</v>
      </c>
      <c r="AB101" s="61">
        <v>19</v>
      </c>
      <c r="AC101" s="42">
        <v>1</v>
      </c>
      <c r="AD101" s="61">
        <v>24</v>
      </c>
      <c r="AE101" s="61"/>
      <c r="AF101" s="61">
        <v>1</v>
      </c>
      <c r="AG101" s="68">
        <v>1</v>
      </c>
      <c r="AH101" s="69">
        <v>2580.1999999999994</v>
      </c>
      <c r="AI101" s="70">
        <v>2513.3999999999992</v>
      </c>
      <c r="AJ101" s="71">
        <v>66.8</v>
      </c>
      <c r="AK101" s="72">
        <v>1196.5999999999999</v>
      </c>
      <c r="AL101" s="61">
        <v>393.2</v>
      </c>
      <c r="AM101" s="73">
        <v>372</v>
      </c>
      <c r="AN101" s="73">
        <v>35</v>
      </c>
      <c r="AO101" s="61"/>
      <c r="AP101" s="64">
        <v>394.8</v>
      </c>
      <c r="AQ101" s="42">
        <v>90.23</v>
      </c>
      <c r="AR101" s="42">
        <v>307.77</v>
      </c>
      <c r="AS101" s="42">
        <v>4.8</v>
      </c>
      <c r="AT101" s="72" t="s">
        <v>1036</v>
      </c>
      <c r="AU101" s="72" t="s">
        <v>1034</v>
      </c>
      <c r="AV101" s="67">
        <v>70</v>
      </c>
      <c r="AW101" s="61"/>
      <c r="AX101" s="61"/>
      <c r="AY101" s="61"/>
      <c r="AZ101" s="61" t="s">
        <v>1019</v>
      </c>
      <c r="BA101" s="61" t="s">
        <v>218</v>
      </c>
      <c r="BB101" s="61" t="s">
        <v>218</v>
      </c>
      <c r="BC101" s="61" t="s">
        <v>218</v>
      </c>
      <c r="BD101" s="61" t="s">
        <v>218</v>
      </c>
      <c r="BE101" s="61" t="s">
        <v>218</v>
      </c>
      <c r="BF101" s="61" t="s">
        <v>218</v>
      </c>
      <c r="BG101" s="61" t="s">
        <v>218</v>
      </c>
      <c r="BH101" s="61" t="s">
        <v>218</v>
      </c>
      <c r="BI101" s="61" t="s">
        <v>218</v>
      </c>
      <c r="BJ101" s="61" t="s">
        <v>218</v>
      </c>
      <c r="BK101" s="61" t="s">
        <v>218</v>
      </c>
      <c r="BL101" s="61" t="s">
        <v>218</v>
      </c>
      <c r="BM101" s="61" t="s">
        <v>218</v>
      </c>
      <c r="BN101" s="61" t="s">
        <v>218</v>
      </c>
      <c r="BO101" s="61" t="s">
        <v>218</v>
      </c>
      <c r="BP101" s="61" t="s">
        <v>218</v>
      </c>
      <c r="BQ101" s="61" t="s">
        <v>1020</v>
      </c>
      <c r="BR101" s="61"/>
      <c r="BS101" s="59" t="s">
        <v>1021</v>
      </c>
      <c r="BT101" s="52">
        <v>3774</v>
      </c>
      <c r="BU101" s="61">
        <v>2</v>
      </c>
      <c r="BV101" s="61" t="s">
        <v>1017</v>
      </c>
      <c r="BW101" s="52">
        <v>3713</v>
      </c>
      <c r="BX101" s="52">
        <v>935</v>
      </c>
      <c r="BY101" s="52">
        <v>735</v>
      </c>
      <c r="BZ101" s="39">
        <v>0</v>
      </c>
      <c r="CA101" s="61" t="s">
        <v>1024</v>
      </c>
      <c r="CB101" s="52">
        <v>1713</v>
      </c>
      <c r="CC101" s="53">
        <v>1849</v>
      </c>
      <c r="CD101" s="39">
        <v>1</v>
      </c>
      <c r="CE101" s="61">
        <v>434</v>
      </c>
      <c r="CF101" s="61" t="s">
        <v>1023</v>
      </c>
      <c r="CG101" s="52">
        <v>84</v>
      </c>
      <c r="CH101" s="52">
        <v>58.8</v>
      </c>
      <c r="CI101" s="72">
        <v>394.8</v>
      </c>
      <c r="CJ101" s="74" t="s">
        <v>1032</v>
      </c>
      <c r="CK101" s="61">
        <v>1</v>
      </c>
      <c r="CL101" s="61">
        <v>23.669999999999998</v>
      </c>
      <c r="CM101" s="75">
        <v>4</v>
      </c>
      <c r="CN101" s="39"/>
      <c r="CO101" s="39"/>
      <c r="CP101" s="61"/>
      <c r="CQ101" s="61"/>
      <c r="CR101" s="39">
        <v>1.5</v>
      </c>
      <c r="CS101" s="61"/>
      <c r="CT101" s="61"/>
      <c r="CU101" s="61"/>
      <c r="CV101" s="61"/>
      <c r="CW101" s="61"/>
      <c r="CX101" s="61"/>
      <c r="CY101" s="61"/>
      <c r="CZ101" s="52">
        <v>1</v>
      </c>
      <c r="DA101" s="52">
        <v>1</v>
      </c>
      <c r="DB101" s="52">
        <v>189</v>
      </c>
      <c r="DC101" s="52">
        <v>2356</v>
      </c>
      <c r="DD101" s="52">
        <v>61</v>
      </c>
      <c r="DE101" s="61">
        <v>947</v>
      </c>
      <c r="DF101" s="39">
        <v>0</v>
      </c>
      <c r="DG101" s="39">
        <v>0</v>
      </c>
      <c r="DH101" s="52">
        <v>1</v>
      </c>
      <c r="DI101" s="52">
        <v>198</v>
      </c>
      <c r="DJ101" s="61"/>
      <c r="DK101" s="39">
        <v>118</v>
      </c>
      <c r="DL101" s="61">
        <v>850</v>
      </c>
      <c r="DM101" s="39">
        <v>70</v>
      </c>
      <c r="DN101" s="61"/>
      <c r="DO101" s="61">
        <v>702</v>
      </c>
      <c r="DP101" s="61"/>
      <c r="DQ101" s="39">
        <v>340</v>
      </c>
      <c r="DR101" s="39">
        <v>491</v>
      </c>
      <c r="DS101" s="39">
        <v>81</v>
      </c>
      <c r="DT101" s="61">
        <v>8</v>
      </c>
      <c r="DU101" s="52">
        <v>8</v>
      </c>
      <c r="DV101" s="52">
        <v>8</v>
      </c>
      <c r="DW101" s="39">
        <v>0</v>
      </c>
      <c r="DX101" s="39" t="str">
        <f t="shared" si="5"/>
        <v>внутренние</v>
      </c>
      <c r="DY101" s="52"/>
      <c r="DZ101" s="61"/>
      <c r="EA101" s="61"/>
      <c r="EB101" s="61"/>
      <c r="EC101" s="61"/>
      <c r="ED101" s="61"/>
      <c r="EE101" s="52">
        <v>9</v>
      </c>
      <c r="EF101" s="52">
        <v>26.9</v>
      </c>
      <c r="EG101" s="52">
        <v>22</v>
      </c>
      <c r="EH101" s="52">
        <f t="shared" si="8"/>
        <v>105.6</v>
      </c>
      <c r="EI101" s="52">
        <v>0</v>
      </c>
      <c r="EJ101" s="52"/>
      <c r="EK101" s="52">
        <v>2.79</v>
      </c>
      <c r="EL101" s="52">
        <v>2.16</v>
      </c>
      <c r="EM101" s="52">
        <v>21.78</v>
      </c>
      <c r="EN101" s="52">
        <v>7.8000000000000007</v>
      </c>
      <c r="EO101" s="52">
        <v>3.8</v>
      </c>
      <c r="EP101" s="52">
        <v>14.8</v>
      </c>
      <c r="EQ101" s="52">
        <v>111</v>
      </c>
      <c r="ER101" s="52">
        <f t="shared" si="6"/>
        <v>0.44</v>
      </c>
      <c r="ES101" s="187" t="s">
        <v>1141</v>
      </c>
      <c r="ET101" s="187" t="s">
        <v>1139</v>
      </c>
      <c r="EU101" s="52">
        <v>0</v>
      </c>
      <c r="EV101" s="52">
        <v>0</v>
      </c>
      <c r="EW101" s="52">
        <v>0</v>
      </c>
      <c r="EX101" s="52">
        <v>0</v>
      </c>
      <c r="EY101" s="52">
        <v>0</v>
      </c>
      <c r="EZ101" s="52"/>
      <c r="FA101" s="52"/>
      <c r="FB101" s="52"/>
      <c r="FC101" s="52"/>
      <c r="FD101" s="52"/>
      <c r="FE101" s="52"/>
      <c r="FF101" s="52"/>
      <c r="FG101" s="52"/>
      <c r="FH101" s="39">
        <v>0</v>
      </c>
      <c r="FI101" s="72">
        <v>2</v>
      </c>
    </row>
    <row r="102" spans="1:165" x14ac:dyDescent="0.25">
      <c r="A102" s="56">
        <v>16990</v>
      </c>
      <c r="B102" s="36" t="str">
        <f t="shared" si="7"/>
        <v>Новочеремушкинская ул. д. 38 к. 1</v>
      </c>
      <c r="C102" s="57" t="s">
        <v>1061</v>
      </c>
      <c r="D102" s="58">
        <v>38</v>
      </c>
      <c r="E102" s="59">
        <v>1</v>
      </c>
      <c r="F102" s="39" t="s">
        <v>1012</v>
      </c>
      <c r="G102" s="60"/>
      <c r="H102" s="61"/>
      <c r="I102" s="62" t="s">
        <v>218</v>
      </c>
      <c r="J102" s="62"/>
      <c r="K102" s="62" t="s">
        <v>218</v>
      </c>
      <c r="L102" s="39" t="s">
        <v>1013</v>
      </c>
      <c r="M102" s="39" t="s">
        <v>1014</v>
      </c>
      <c r="N102" s="63">
        <v>1961</v>
      </c>
      <c r="O102" s="63">
        <v>1961</v>
      </c>
      <c r="P102" s="64" t="s">
        <v>1028</v>
      </c>
      <c r="Q102" s="61" t="s">
        <v>1016</v>
      </c>
      <c r="R102" s="63">
        <v>5</v>
      </c>
      <c r="S102" s="63">
        <v>5</v>
      </c>
      <c r="T102" s="65">
        <v>4</v>
      </c>
      <c r="U102" s="63"/>
      <c r="V102" s="63"/>
      <c r="W102" s="66">
        <v>83</v>
      </c>
      <c r="X102" s="67">
        <v>75</v>
      </c>
      <c r="Y102" s="61">
        <f t="shared" si="4"/>
        <v>8</v>
      </c>
      <c r="Z102" s="39">
        <v>1</v>
      </c>
      <c r="AA102" s="61">
        <v>20</v>
      </c>
      <c r="AB102" s="61">
        <v>36</v>
      </c>
      <c r="AC102" s="42">
        <v>0</v>
      </c>
      <c r="AD102" s="61"/>
      <c r="AE102" s="61"/>
      <c r="AF102" s="61">
        <v>1</v>
      </c>
      <c r="AG102" s="68">
        <v>1</v>
      </c>
      <c r="AH102" s="69">
        <v>4118.1000000000004</v>
      </c>
      <c r="AI102" s="70">
        <v>3257.9</v>
      </c>
      <c r="AJ102" s="71">
        <v>860.2</v>
      </c>
      <c r="AK102" s="72">
        <v>2266.8000000000002</v>
      </c>
      <c r="AL102" s="61">
        <v>397</v>
      </c>
      <c r="AM102" s="73">
        <v>354</v>
      </c>
      <c r="AN102" s="73">
        <v>82</v>
      </c>
      <c r="AO102" s="61"/>
      <c r="AP102" s="64">
        <v>915.4</v>
      </c>
      <c r="AQ102" s="42">
        <v>146.32</v>
      </c>
      <c r="AR102" s="42">
        <v>289.68</v>
      </c>
      <c r="AS102" s="42">
        <v>0</v>
      </c>
      <c r="AT102" s="72" t="s">
        <v>1025</v>
      </c>
      <c r="AU102" s="72" t="s">
        <v>1018</v>
      </c>
      <c r="AV102" s="67">
        <v>75</v>
      </c>
      <c r="AW102" s="61"/>
      <c r="AX102" s="61"/>
      <c r="AY102" s="61"/>
      <c r="AZ102" s="61" t="s">
        <v>1019</v>
      </c>
      <c r="BA102" s="61" t="s">
        <v>218</v>
      </c>
      <c r="BB102" s="61" t="s">
        <v>218</v>
      </c>
      <c r="BC102" s="61" t="s">
        <v>218</v>
      </c>
      <c r="BD102" s="61" t="s">
        <v>218</v>
      </c>
      <c r="BE102" s="61" t="s">
        <v>218</v>
      </c>
      <c r="BF102" s="61" t="s">
        <v>218</v>
      </c>
      <c r="BG102" s="61" t="s">
        <v>218</v>
      </c>
      <c r="BH102" s="61" t="s">
        <v>218</v>
      </c>
      <c r="BI102" s="61" t="s">
        <v>218</v>
      </c>
      <c r="BJ102" s="61" t="s">
        <v>218</v>
      </c>
      <c r="BK102" s="61" t="s">
        <v>218</v>
      </c>
      <c r="BL102" s="61" t="s">
        <v>218</v>
      </c>
      <c r="BM102" s="61" t="s">
        <v>218</v>
      </c>
      <c r="BN102" s="61" t="s">
        <v>218</v>
      </c>
      <c r="BO102" s="61" t="s">
        <v>218</v>
      </c>
      <c r="BP102" s="61" t="s">
        <v>218</v>
      </c>
      <c r="BQ102" s="61" t="s">
        <v>1020</v>
      </c>
      <c r="BR102" s="61"/>
      <c r="BS102" s="59" t="s">
        <v>1021</v>
      </c>
      <c r="BT102" s="52">
        <v>7760</v>
      </c>
      <c r="BU102" s="61">
        <v>5</v>
      </c>
      <c r="BV102" s="61" t="s">
        <v>1027</v>
      </c>
      <c r="BW102" s="52">
        <v>985</v>
      </c>
      <c r="BX102" s="52">
        <v>394</v>
      </c>
      <c r="BY102" s="52">
        <v>985</v>
      </c>
      <c r="BZ102" s="52">
        <v>394</v>
      </c>
      <c r="CA102" s="61" t="s">
        <v>1022</v>
      </c>
      <c r="CB102" s="52">
        <v>1852</v>
      </c>
      <c r="CC102" s="53">
        <v>1722</v>
      </c>
      <c r="CD102" s="61">
        <v>1</v>
      </c>
      <c r="CE102" s="61">
        <v>1007</v>
      </c>
      <c r="CF102" s="61" t="s">
        <v>1023</v>
      </c>
      <c r="CG102" s="52">
        <v>160</v>
      </c>
      <c r="CH102" s="52">
        <v>253</v>
      </c>
      <c r="CI102" s="72">
        <v>915.4</v>
      </c>
      <c r="CJ102" s="74"/>
      <c r="CK102" s="61">
        <v>0</v>
      </c>
      <c r="CL102" s="61">
        <v>0</v>
      </c>
      <c r="CM102" s="75">
        <v>0</v>
      </c>
      <c r="CN102" s="39"/>
      <c r="CO102" s="39"/>
      <c r="CP102" s="61"/>
      <c r="CQ102" s="61"/>
      <c r="CR102" s="39">
        <v>0</v>
      </c>
      <c r="CS102" s="61"/>
      <c r="CT102" s="61"/>
      <c r="CU102" s="61"/>
      <c r="CV102" s="61"/>
      <c r="CW102" s="61"/>
      <c r="CX102" s="61"/>
      <c r="CY102" s="61"/>
      <c r="CZ102" s="52">
        <v>1</v>
      </c>
      <c r="DA102" s="52">
        <v>1</v>
      </c>
      <c r="DB102" s="52">
        <v>162</v>
      </c>
      <c r="DC102" s="52">
        <v>400</v>
      </c>
      <c r="DD102" s="52">
        <v>48</v>
      </c>
      <c r="DE102" s="61">
        <v>2032</v>
      </c>
      <c r="DF102" s="61">
        <v>0</v>
      </c>
      <c r="DG102" s="39">
        <v>0</v>
      </c>
      <c r="DH102" s="52">
        <v>4</v>
      </c>
      <c r="DI102" s="52">
        <v>248</v>
      </c>
      <c r="DJ102" s="61"/>
      <c r="DK102" s="39">
        <v>85</v>
      </c>
      <c r="DL102" s="61">
        <v>935</v>
      </c>
      <c r="DM102" s="39">
        <v>75</v>
      </c>
      <c r="DN102" s="61"/>
      <c r="DO102" s="61">
        <v>967</v>
      </c>
      <c r="DP102" s="61"/>
      <c r="DQ102" s="39">
        <v>648</v>
      </c>
      <c r="DR102" s="39">
        <v>594</v>
      </c>
      <c r="DS102" s="39">
        <v>87</v>
      </c>
      <c r="DT102" s="61">
        <v>16</v>
      </c>
      <c r="DU102" s="52">
        <v>16</v>
      </c>
      <c r="DV102" s="52">
        <v>16</v>
      </c>
      <c r="DW102" s="39">
        <v>0</v>
      </c>
      <c r="DX102" s="39" t="str">
        <f t="shared" si="5"/>
        <v>наружные</v>
      </c>
      <c r="DY102" s="52"/>
      <c r="DZ102" s="61"/>
      <c r="EA102" s="61"/>
      <c r="EB102" s="61"/>
      <c r="EC102" s="61"/>
      <c r="ED102" s="61"/>
      <c r="EE102" s="52">
        <v>32</v>
      </c>
      <c r="EF102" s="52">
        <v>29.44</v>
      </c>
      <c r="EG102" s="52">
        <v>8</v>
      </c>
      <c r="EH102" s="52">
        <f t="shared" si="8"/>
        <v>38.4</v>
      </c>
      <c r="EI102" s="52">
        <v>7.68</v>
      </c>
      <c r="EJ102" s="52"/>
      <c r="EK102" s="52">
        <v>11.16</v>
      </c>
      <c r="EL102" s="52">
        <v>4.8</v>
      </c>
      <c r="EM102" s="52">
        <v>17.600000000000001</v>
      </c>
      <c r="EN102" s="52">
        <v>8.4500000000000011</v>
      </c>
      <c r="EO102" s="52">
        <v>0</v>
      </c>
      <c r="EP102" s="52">
        <v>0</v>
      </c>
      <c r="EQ102" s="52">
        <v>162</v>
      </c>
      <c r="ER102" s="52">
        <f t="shared" si="6"/>
        <v>0</v>
      </c>
      <c r="ES102" s="187" t="s">
        <v>1019</v>
      </c>
      <c r="ET102" s="187">
        <v>0</v>
      </c>
      <c r="EU102" s="52">
        <v>0</v>
      </c>
      <c r="EV102" s="52">
        <v>1</v>
      </c>
      <c r="EW102" s="52">
        <v>0</v>
      </c>
      <c r="EX102" s="52">
        <v>0</v>
      </c>
      <c r="EY102" s="52">
        <v>0</v>
      </c>
      <c r="EZ102" s="52"/>
      <c r="FA102" s="52"/>
      <c r="FB102" s="52">
        <v>20</v>
      </c>
      <c r="FC102" s="52"/>
      <c r="FD102" s="52"/>
      <c r="FE102" s="52"/>
      <c r="FF102" s="52"/>
      <c r="FG102" s="52"/>
      <c r="FH102" s="39">
        <v>0</v>
      </c>
      <c r="FI102" s="72">
        <v>5</v>
      </c>
    </row>
    <row r="103" spans="1:165" x14ac:dyDescent="0.25">
      <c r="A103" s="56">
        <v>16993</v>
      </c>
      <c r="B103" s="36" t="str">
        <f t="shared" si="7"/>
        <v>Новочеремушкинская ул. д. 40 к. 1</v>
      </c>
      <c r="C103" s="57" t="s">
        <v>1061</v>
      </c>
      <c r="D103" s="58">
        <v>40</v>
      </c>
      <c r="E103" s="59">
        <v>1</v>
      </c>
      <c r="F103" s="39" t="s">
        <v>1012</v>
      </c>
      <c r="G103" s="60"/>
      <c r="H103" s="39"/>
      <c r="I103" s="62" t="s">
        <v>218</v>
      </c>
      <c r="J103" s="62"/>
      <c r="K103" s="62" t="s">
        <v>218</v>
      </c>
      <c r="L103" s="39" t="s">
        <v>1013</v>
      </c>
      <c r="M103" s="39" t="s">
        <v>1014</v>
      </c>
      <c r="N103" s="63">
        <v>1961</v>
      </c>
      <c r="O103" s="63">
        <v>1961</v>
      </c>
      <c r="P103" s="64" t="s">
        <v>1028</v>
      </c>
      <c r="Q103" s="61" t="s">
        <v>1016</v>
      </c>
      <c r="R103" s="63">
        <v>5</v>
      </c>
      <c r="S103" s="63">
        <v>5</v>
      </c>
      <c r="T103" s="65">
        <v>4</v>
      </c>
      <c r="U103" s="63"/>
      <c r="V103" s="63"/>
      <c r="W103" s="66">
        <v>80</v>
      </c>
      <c r="X103" s="67">
        <v>80</v>
      </c>
      <c r="Y103" s="61">
        <f t="shared" si="4"/>
        <v>0</v>
      </c>
      <c r="Z103" s="39">
        <v>0</v>
      </c>
      <c r="AA103" s="61">
        <v>20</v>
      </c>
      <c r="AB103" s="61">
        <v>36</v>
      </c>
      <c r="AC103" s="42">
        <v>0</v>
      </c>
      <c r="AD103" s="61"/>
      <c r="AE103" s="61"/>
      <c r="AF103" s="61">
        <v>1</v>
      </c>
      <c r="AG103" s="68">
        <v>1</v>
      </c>
      <c r="AH103" s="69">
        <v>3450.2</v>
      </c>
      <c r="AI103" s="70">
        <v>3450.2</v>
      </c>
      <c r="AJ103" s="71">
        <v>0</v>
      </c>
      <c r="AK103" s="72">
        <v>2213.1999999999998</v>
      </c>
      <c r="AL103" s="61">
        <v>397</v>
      </c>
      <c r="AM103" s="73">
        <v>319</v>
      </c>
      <c r="AN103" s="73">
        <v>71</v>
      </c>
      <c r="AO103" s="61"/>
      <c r="AP103" s="64">
        <v>911.6</v>
      </c>
      <c r="AQ103" s="42">
        <v>154.88999999999999</v>
      </c>
      <c r="AR103" s="42">
        <v>235.11</v>
      </c>
      <c r="AS103" s="42">
        <v>0</v>
      </c>
      <c r="AT103" s="72" t="s">
        <v>1025</v>
      </c>
      <c r="AU103" s="72" t="s">
        <v>1018</v>
      </c>
      <c r="AV103" s="67">
        <v>80</v>
      </c>
      <c r="AW103" s="61"/>
      <c r="AX103" s="61"/>
      <c r="AY103" s="61"/>
      <c r="AZ103" s="61" t="s">
        <v>1019</v>
      </c>
      <c r="BA103" s="61" t="s">
        <v>218</v>
      </c>
      <c r="BB103" s="61" t="s">
        <v>218</v>
      </c>
      <c r="BC103" s="61" t="s">
        <v>218</v>
      </c>
      <c r="BD103" s="61" t="s">
        <v>218</v>
      </c>
      <c r="BE103" s="61" t="s">
        <v>218</v>
      </c>
      <c r="BF103" s="61" t="s">
        <v>218</v>
      </c>
      <c r="BG103" s="61" t="s">
        <v>218</v>
      </c>
      <c r="BH103" s="61" t="s">
        <v>218</v>
      </c>
      <c r="BI103" s="61" t="s">
        <v>218</v>
      </c>
      <c r="BJ103" s="61" t="s">
        <v>218</v>
      </c>
      <c r="BK103" s="61" t="s">
        <v>218</v>
      </c>
      <c r="BL103" s="61" t="s">
        <v>218</v>
      </c>
      <c r="BM103" s="61" t="s">
        <v>218</v>
      </c>
      <c r="BN103" s="61" t="s">
        <v>218</v>
      </c>
      <c r="BO103" s="61" t="s">
        <v>218</v>
      </c>
      <c r="BP103" s="61" t="s">
        <v>218</v>
      </c>
      <c r="BQ103" s="61" t="s">
        <v>1020</v>
      </c>
      <c r="BR103" s="61"/>
      <c r="BS103" s="59" t="s">
        <v>1021</v>
      </c>
      <c r="BT103" s="52">
        <v>7760</v>
      </c>
      <c r="BU103" s="61">
        <v>5</v>
      </c>
      <c r="BV103" s="61" t="s">
        <v>1027</v>
      </c>
      <c r="BW103" s="52">
        <v>985</v>
      </c>
      <c r="BX103" s="52">
        <v>394</v>
      </c>
      <c r="BY103" s="52">
        <v>985</v>
      </c>
      <c r="BZ103" s="52">
        <v>394</v>
      </c>
      <c r="CA103" s="61" t="s">
        <v>1022</v>
      </c>
      <c r="CB103" s="52">
        <v>1852</v>
      </c>
      <c r="CC103" s="53">
        <v>1722</v>
      </c>
      <c r="CD103" s="39">
        <v>1</v>
      </c>
      <c r="CE103" s="61">
        <v>1003</v>
      </c>
      <c r="CF103" s="61" t="s">
        <v>1023</v>
      </c>
      <c r="CG103" s="52">
        <v>160</v>
      </c>
      <c r="CH103" s="52">
        <v>253</v>
      </c>
      <c r="CI103" s="72">
        <v>911.6</v>
      </c>
      <c r="CJ103" s="74"/>
      <c r="CK103" s="61">
        <v>0</v>
      </c>
      <c r="CL103" s="61">
        <v>0</v>
      </c>
      <c r="CM103" s="75">
        <v>0</v>
      </c>
      <c r="CN103" s="39"/>
      <c r="CO103" s="39"/>
      <c r="CP103" s="61"/>
      <c r="CQ103" s="61"/>
      <c r="CR103" s="39">
        <v>0</v>
      </c>
      <c r="CS103" s="61"/>
      <c r="CT103" s="61"/>
      <c r="CU103" s="61"/>
      <c r="CV103" s="61"/>
      <c r="CW103" s="61"/>
      <c r="CX103" s="61"/>
      <c r="CY103" s="61"/>
      <c r="CZ103" s="52">
        <v>1</v>
      </c>
      <c r="DA103" s="52">
        <v>1</v>
      </c>
      <c r="DB103" s="52">
        <v>162</v>
      </c>
      <c r="DC103" s="52">
        <v>400</v>
      </c>
      <c r="DD103" s="52">
        <v>48</v>
      </c>
      <c r="DE103" s="61">
        <v>2032</v>
      </c>
      <c r="DF103" s="39">
        <v>0</v>
      </c>
      <c r="DG103" s="39">
        <v>0</v>
      </c>
      <c r="DH103" s="52">
        <v>4</v>
      </c>
      <c r="DI103" s="52">
        <v>248</v>
      </c>
      <c r="DJ103" s="61"/>
      <c r="DK103" s="39">
        <v>85</v>
      </c>
      <c r="DL103" s="61">
        <v>935</v>
      </c>
      <c r="DM103" s="39">
        <v>80</v>
      </c>
      <c r="DN103" s="61"/>
      <c r="DO103" s="61">
        <v>967</v>
      </c>
      <c r="DP103" s="61"/>
      <c r="DQ103" s="39">
        <v>648</v>
      </c>
      <c r="DR103" s="39">
        <v>594</v>
      </c>
      <c r="DS103" s="39">
        <v>87</v>
      </c>
      <c r="DT103" s="61">
        <v>16</v>
      </c>
      <c r="DU103" s="52">
        <v>16</v>
      </c>
      <c r="DV103" s="52">
        <v>16</v>
      </c>
      <c r="DW103" s="39">
        <v>0</v>
      </c>
      <c r="DX103" s="39" t="str">
        <f t="shared" si="5"/>
        <v>наружные</v>
      </c>
      <c r="DY103" s="52"/>
      <c r="DZ103" s="61"/>
      <c r="EA103" s="61"/>
      <c r="EB103" s="61"/>
      <c r="EC103" s="61"/>
      <c r="ED103" s="61"/>
      <c r="EE103" s="52">
        <v>32</v>
      </c>
      <c r="EF103" s="52">
        <v>29.44</v>
      </c>
      <c r="EG103" s="52">
        <v>8</v>
      </c>
      <c r="EH103" s="52">
        <f t="shared" si="8"/>
        <v>38.4</v>
      </c>
      <c r="EI103" s="52">
        <v>7.68</v>
      </c>
      <c r="EJ103" s="52"/>
      <c r="EK103" s="52">
        <v>11.16</v>
      </c>
      <c r="EL103" s="52">
        <v>4.8</v>
      </c>
      <c r="EM103" s="52">
        <v>17.600000000000001</v>
      </c>
      <c r="EN103" s="52">
        <v>9.1</v>
      </c>
      <c r="EO103" s="52">
        <v>0</v>
      </c>
      <c r="EP103" s="52">
        <v>0</v>
      </c>
      <c r="EQ103" s="52">
        <v>203</v>
      </c>
      <c r="ER103" s="52">
        <f t="shared" si="6"/>
        <v>0</v>
      </c>
      <c r="ES103" s="187" t="s">
        <v>1019</v>
      </c>
      <c r="ET103" s="187">
        <v>0</v>
      </c>
      <c r="EU103" s="52">
        <v>0</v>
      </c>
      <c r="EV103" s="52">
        <v>1</v>
      </c>
      <c r="EW103" s="52">
        <v>0</v>
      </c>
      <c r="EX103" s="52">
        <v>0</v>
      </c>
      <c r="EY103" s="52">
        <v>0</v>
      </c>
      <c r="EZ103" s="52"/>
      <c r="FA103" s="52"/>
      <c r="FB103" s="52"/>
      <c r="FC103" s="52"/>
      <c r="FD103" s="52"/>
      <c r="FE103" s="52"/>
      <c r="FF103" s="52"/>
      <c r="FG103" s="52"/>
      <c r="FH103" s="39">
        <v>0</v>
      </c>
      <c r="FI103" s="72">
        <v>5</v>
      </c>
    </row>
    <row r="104" spans="1:165" x14ac:dyDescent="0.25">
      <c r="A104" s="56">
        <v>16996</v>
      </c>
      <c r="B104" s="36" t="str">
        <f t="shared" si="7"/>
        <v>Новочеремушкинская ул. д. 42 к. 1</v>
      </c>
      <c r="C104" s="57" t="s">
        <v>1061</v>
      </c>
      <c r="D104" s="58">
        <v>42</v>
      </c>
      <c r="E104" s="59">
        <v>1</v>
      </c>
      <c r="F104" s="39" t="s">
        <v>1012</v>
      </c>
      <c r="G104" s="60"/>
      <c r="H104" s="61"/>
      <c r="I104" s="62" t="s">
        <v>218</v>
      </c>
      <c r="J104" s="62"/>
      <c r="K104" s="62" t="s">
        <v>218</v>
      </c>
      <c r="L104" s="39" t="s">
        <v>1013</v>
      </c>
      <c r="M104" s="39" t="s">
        <v>1014</v>
      </c>
      <c r="N104" s="63">
        <v>1961</v>
      </c>
      <c r="O104" s="63">
        <v>1961</v>
      </c>
      <c r="P104" s="64" t="s">
        <v>1028</v>
      </c>
      <c r="Q104" s="61" t="s">
        <v>1016</v>
      </c>
      <c r="R104" s="63">
        <v>5</v>
      </c>
      <c r="S104" s="63">
        <v>5</v>
      </c>
      <c r="T104" s="65">
        <v>4</v>
      </c>
      <c r="U104" s="63"/>
      <c r="V104" s="63"/>
      <c r="W104" s="66">
        <v>80</v>
      </c>
      <c r="X104" s="67">
        <v>80</v>
      </c>
      <c r="Y104" s="61">
        <f t="shared" si="4"/>
        <v>0</v>
      </c>
      <c r="Z104" s="39">
        <v>0</v>
      </c>
      <c r="AA104" s="61">
        <v>20</v>
      </c>
      <c r="AB104" s="61">
        <v>36</v>
      </c>
      <c r="AC104" s="42">
        <v>0</v>
      </c>
      <c r="AD104" s="61"/>
      <c r="AE104" s="61"/>
      <c r="AF104" s="61">
        <v>1</v>
      </c>
      <c r="AG104" s="68">
        <v>1</v>
      </c>
      <c r="AH104" s="69">
        <v>3433.2</v>
      </c>
      <c r="AI104" s="70">
        <v>3433.2</v>
      </c>
      <c r="AJ104" s="71">
        <v>0</v>
      </c>
      <c r="AK104" s="72">
        <v>2196.6</v>
      </c>
      <c r="AL104" s="61">
        <v>397</v>
      </c>
      <c r="AM104" s="73">
        <v>319</v>
      </c>
      <c r="AN104" s="73">
        <v>71</v>
      </c>
      <c r="AO104" s="61"/>
      <c r="AP104" s="64">
        <v>903.3</v>
      </c>
      <c r="AQ104" s="42">
        <v>155.1</v>
      </c>
      <c r="AR104" s="42">
        <v>234.9</v>
      </c>
      <c r="AS104" s="42">
        <v>0</v>
      </c>
      <c r="AT104" s="72" t="s">
        <v>1025</v>
      </c>
      <c r="AU104" s="72" t="s">
        <v>1018</v>
      </c>
      <c r="AV104" s="67">
        <v>80</v>
      </c>
      <c r="AW104" s="61"/>
      <c r="AX104" s="61"/>
      <c r="AY104" s="61"/>
      <c r="AZ104" s="61" t="s">
        <v>1019</v>
      </c>
      <c r="BA104" s="61" t="s">
        <v>218</v>
      </c>
      <c r="BB104" s="61" t="s">
        <v>218</v>
      </c>
      <c r="BC104" s="61" t="s">
        <v>218</v>
      </c>
      <c r="BD104" s="61" t="s">
        <v>218</v>
      </c>
      <c r="BE104" s="61" t="s">
        <v>218</v>
      </c>
      <c r="BF104" s="61" t="s">
        <v>218</v>
      </c>
      <c r="BG104" s="61" t="s">
        <v>218</v>
      </c>
      <c r="BH104" s="61" t="s">
        <v>218</v>
      </c>
      <c r="BI104" s="61" t="s">
        <v>218</v>
      </c>
      <c r="BJ104" s="61" t="s">
        <v>218</v>
      </c>
      <c r="BK104" s="61" t="s">
        <v>218</v>
      </c>
      <c r="BL104" s="61" t="s">
        <v>218</v>
      </c>
      <c r="BM104" s="61" t="s">
        <v>218</v>
      </c>
      <c r="BN104" s="61" t="s">
        <v>218</v>
      </c>
      <c r="BO104" s="61" t="s">
        <v>218</v>
      </c>
      <c r="BP104" s="61" t="s">
        <v>218</v>
      </c>
      <c r="BQ104" s="61" t="s">
        <v>1020</v>
      </c>
      <c r="BR104" s="61"/>
      <c r="BS104" s="59" t="s">
        <v>1021</v>
      </c>
      <c r="BT104" s="52">
        <v>7760</v>
      </c>
      <c r="BU104" s="61">
        <v>5</v>
      </c>
      <c r="BV104" s="61" t="s">
        <v>1027</v>
      </c>
      <c r="BW104" s="52">
        <v>985</v>
      </c>
      <c r="BX104" s="52">
        <v>394</v>
      </c>
      <c r="BY104" s="52">
        <v>985</v>
      </c>
      <c r="BZ104" s="52">
        <v>394</v>
      </c>
      <c r="CA104" s="61" t="s">
        <v>1022</v>
      </c>
      <c r="CB104" s="52">
        <v>1852</v>
      </c>
      <c r="CC104" s="53">
        <v>1722</v>
      </c>
      <c r="CD104" s="61">
        <v>1</v>
      </c>
      <c r="CE104" s="61">
        <v>994</v>
      </c>
      <c r="CF104" s="61" t="s">
        <v>1023</v>
      </c>
      <c r="CG104" s="52">
        <v>160</v>
      </c>
      <c r="CH104" s="52">
        <v>253</v>
      </c>
      <c r="CI104" s="72">
        <v>903.3</v>
      </c>
      <c r="CJ104" s="74"/>
      <c r="CK104" s="61">
        <v>0</v>
      </c>
      <c r="CL104" s="61">
        <v>0</v>
      </c>
      <c r="CM104" s="75">
        <v>0</v>
      </c>
      <c r="CN104" s="39"/>
      <c r="CO104" s="39"/>
      <c r="CP104" s="61"/>
      <c r="CQ104" s="61"/>
      <c r="CR104" s="39">
        <v>0</v>
      </c>
      <c r="CS104" s="61"/>
      <c r="CT104" s="61"/>
      <c r="CU104" s="61"/>
      <c r="CV104" s="61"/>
      <c r="CW104" s="61"/>
      <c r="CX104" s="61"/>
      <c r="CY104" s="61"/>
      <c r="CZ104" s="52">
        <v>1</v>
      </c>
      <c r="DA104" s="52">
        <v>1</v>
      </c>
      <c r="DB104" s="52">
        <v>162</v>
      </c>
      <c r="DC104" s="52">
        <v>400</v>
      </c>
      <c r="DD104" s="52">
        <v>48</v>
      </c>
      <c r="DE104" s="61">
        <v>2032</v>
      </c>
      <c r="DF104" s="61">
        <v>0</v>
      </c>
      <c r="DG104" s="39">
        <v>0</v>
      </c>
      <c r="DH104" s="52">
        <v>4</v>
      </c>
      <c r="DI104" s="52">
        <v>248</v>
      </c>
      <c r="DJ104" s="61"/>
      <c r="DK104" s="39">
        <v>85</v>
      </c>
      <c r="DL104" s="61">
        <v>935</v>
      </c>
      <c r="DM104" s="39">
        <v>80</v>
      </c>
      <c r="DN104" s="61"/>
      <c r="DO104" s="61">
        <v>967</v>
      </c>
      <c r="DP104" s="61"/>
      <c r="DQ104" s="39">
        <v>648</v>
      </c>
      <c r="DR104" s="39">
        <v>594</v>
      </c>
      <c r="DS104" s="39">
        <v>87</v>
      </c>
      <c r="DT104" s="61">
        <v>16</v>
      </c>
      <c r="DU104" s="52">
        <v>16</v>
      </c>
      <c r="DV104" s="52">
        <v>16</v>
      </c>
      <c r="DW104" s="39">
        <v>0</v>
      </c>
      <c r="DX104" s="39" t="str">
        <f t="shared" si="5"/>
        <v>наружные</v>
      </c>
      <c r="DY104" s="52"/>
      <c r="DZ104" s="61"/>
      <c r="EA104" s="61"/>
      <c r="EB104" s="61"/>
      <c r="EC104" s="61"/>
      <c r="ED104" s="61"/>
      <c r="EE104" s="52">
        <v>32</v>
      </c>
      <c r="EF104" s="52">
        <v>29.44</v>
      </c>
      <c r="EG104" s="52">
        <v>8</v>
      </c>
      <c r="EH104" s="52">
        <f t="shared" si="8"/>
        <v>38.4</v>
      </c>
      <c r="EI104" s="52">
        <v>7.68</v>
      </c>
      <c r="EJ104" s="52"/>
      <c r="EK104" s="52">
        <v>11.16</v>
      </c>
      <c r="EL104" s="52">
        <v>4.8</v>
      </c>
      <c r="EM104" s="52">
        <v>17.600000000000001</v>
      </c>
      <c r="EN104" s="52">
        <v>9.1</v>
      </c>
      <c r="EO104" s="52">
        <v>0</v>
      </c>
      <c r="EP104" s="52">
        <v>0</v>
      </c>
      <c r="EQ104" s="52">
        <v>176</v>
      </c>
      <c r="ER104" s="52">
        <f t="shared" si="6"/>
        <v>0</v>
      </c>
      <c r="ES104" s="187" t="s">
        <v>1019</v>
      </c>
      <c r="ET104" s="187">
        <v>0</v>
      </c>
      <c r="EU104" s="52">
        <v>0</v>
      </c>
      <c r="EV104" s="52">
        <v>1</v>
      </c>
      <c r="EW104" s="52">
        <v>0</v>
      </c>
      <c r="EX104" s="52">
        <v>0</v>
      </c>
      <c r="EY104" s="52">
        <v>0</v>
      </c>
      <c r="EZ104" s="52"/>
      <c r="FA104" s="52"/>
      <c r="FB104" s="52"/>
      <c r="FC104" s="52"/>
      <c r="FD104" s="52"/>
      <c r="FE104" s="52"/>
      <c r="FF104" s="52"/>
      <c r="FG104" s="52"/>
      <c r="FH104" s="39">
        <v>0</v>
      </c>
      <c r="FI104" s="72">
        <v>5</v>
      </c>
    </row>
    <row r="105" spans="1:165" x14ac:dyDescent="0.25">
      <c r="A105" s="56">
        <v>17001</v>
      </c>
      <c r="B105" s="36" t="str">
        <f t="shared" si="7"/>
        <v>Новочеремушкинская ул. д. 48 к. 2</v>
      </c>
      <c r="C105" s="57" t="s">
        <v>1061</v>
      </c>
      <c r="D105" s="58">
        <v>48</v>
      </c>
      <c r="E105" s="59">
        <v>2</v>
      </c>
      <c r="F105" s="39" t="s">
        <v>1012</v>
      </c>
      <c r="G105" s="60"/>
      <c r="H105" s="39"/>
      <c r="I105" s="62" t="s">
        <v>218</v>
      </c>
      <c r="J105" s="62"/>
      <c r="K105" s="62" t="s">
        <v>218</v>
      </c>
      <c r="L105" s="39" t="s">
        <v>1013</v>
      </c>
      <c r="M105" s="39" t="s">
        <v>1014</v>
      </c>
      <c r="N105" s="63">
        <v>1961</v>
      </c>
      <c r="O105" s="63">
        <v>1961</v>
      </c>
      <c r="P105" s="64" t="s">
        <v>1028</v>
      </c>
      <c r="Q105" s="61" t="s">
        <v>1016</v>
      </c>
      <c r="R105" s="63">
        <v>5</v>
      </c>
      <c r="S105" s="63">
        <v>5</v>
      </c>
      <c r="T105" s="65">
        <v>4</v>
      </c>
      <c r="U105" s="63"/>
      <c r="V105" s="63"/>
      <c r="W105" s="66">
        <v>81</v>
      </c>
      <c r="X105" s="67">
        <v>80</v>
      </c>
      <c r="Y105" s="61">
        <f t="shared" si="4"/>
        <v>1</v>
      </c>
      <c r="Z105" s="39">
        <v>0</v>
      </c>
      <c r="AA105" s="61">
        <v>20</v>
      </c>
      <c r="AB105" s="61">
        <v>36</v>
      </c>
      <c r="AC105" s="42">
        <v>0</v>
      </c>
      <c r="AD105" s="61"/>
      <c r="AE105" s="61"/>
      <c r="AF105" s="61">
        <v>1</v>
      </c>
      <c r="AG105" s="68">
        <v>1</v>
      </c>
      <c r="AH105" s="69">
        <v>3469.7999999999997</v>
      </c>
      <c r="AI105" s="70">
        <v>3469.7999999999997</v>
      </c>
      <c r="AJ105" s="71">
        <v>0</v>
      </c>
      <c r="AK105" s="72">
        <v>2245.8000000000002</v>
      </c>
      <c r="AL105" s="61">
        <v>397</v>
      </c>
      <c r="AM105" s="73">
        <v>368</v>
      </c>
      <c r="AN105" s="73">
        <v>68</v>
      </c>
      <c r="AO105" s="61"/>
      <c r="AP105" s="64">
        <v>904.9</v>
      </c>
      <c r="AQ105" s="42">
        <v>169.78</v>
      </c>
      <c r="AR105" s="42">
        <v>266.22000000000003</v>
      </c>
      <c r="AS105" s="42">
        <v>0</v>
      </c>
      <c r="AT105" s="72" t="s">
        <v>1025</v>
      </c>
      <c r="AU105" s="72" t="s">
        <v>1018</v>
      </c>
      <c r="AV105" s="67">
        <v>80</v>
      </c>
      <c r="AW105" s="61"/>
      <c r="AX105" s="61"/>
      <c r="AY105" s="61"/>
      <c r="AZ105" s="61" t="s">
        <v>1019</v>
      </c>
      <c r="BA105" s="61" t="s">
        <v>218</v>
      </c>
      <c r="BB105" s="61" t="s">
        <v>218</v>
      </c>
      <c r="BC105" s="61" t="s">
        <v>218</v>
      </c>
      <c r="BD105" s="61" t="s">
        <v>218</v>
      </c>
      <c r="BE105" s="61" t="s">
        <v>218</v>
      </c>
      <c r="BF105" s="61" t="s">
        <v>218</v>
      </c>
      <c r="BG105" s="61" t="s">
        <v>218</v>
      </c>
      <c r="BH105" s="61" t="s">
        <v>218</v>
      </c>
      <c r="BI105" s="61" t="s">
        <v>218</v>
      </c>
      <c r="BJ105" s="61" t="s">
        <v>218</v>
      </c>
      <c r="BK105" s="61" t="s">
        <v>218</v>
      </c>
      <c r="BL105" s="61" t="s">
        <v>218</v>
      </c>
      <c r="BM105" s="61" t="s">
        <v>218</v>
      </c>
      <c r="BN105" s="61" t="s">
        <v>218</v>
      </c>
      <c r="BO105" s="61" t="s">
        <v>218</v>
      </c>
      <c r="BP105" s="61" t="s">
        <v>218</v>
      </c>
      <c r="BQ105" s="61" t="s">
        <v>1020</v>
      </c>
      <c r="BR105" s="61"/>
      <c r="BS105" s="59" t="s">
        <v>1021</v>
      </c>
      <c r="BT105" s="52">
        <v>7760</v>
      </c>
      <c r="BU105" s="61">
        <v>5</v>
      </c>
      <c r="BV105" s="61" t="s">
        <v>1027</v>
      </c>
      <c r="BW105" s="52">
        <v>985</v>
      </c>
      <c r="BX105" s="52">
        <v>394</v>
      </c>
      <c r="BY105" s="52">
        <v>985</v>
      </c>
      <c r="BZ105" s="52">
        <v>394</v>
      </c>
      <c r="CA105" s="61" t="s">
        <v>1022</v>
      </c>
      <c r="CB105" s="52">
        <v>1852</v>
      </c>
      <c r="CC105" s="53">
        <v>1722</v>
      </c>
      <c r="CD105" s="39">
        <v>1</v>
      </c>
      <c r="CE105" s="61">
        <v>1003</v>
      </c>
      <c r="CF105" s="61" t="s">
        <v>1023</v>
      </c>
      <c r="CG105" s="52">
        <v>160</v>
      </c>
      <c r="CH105" s="52">
        <v>253</v>
      </c>
      <c r="CI105" s="72">
        <v>904.9</v>
      </c>
      <c r="CJ105" s="74"/>
      <c r="CK105" s="61">
        <v>0</v>
      </c>
      <c r="CL105" s="61">
        <v>0</v>
      </c>
      <c r="CM105" s="75">
        <v>0</v>
      </c>
      <c r="CN105" s="39"/>
      <c r="CO105" s="39"/>
      <c r="CP105" s="61"/>
      <c r="CQ105" s="61"/>
      <c r="CR105" s="39">
        <v>0</v>
      </c>
      <c r="CS105" s="61"/>
      <c r="CT105" s="61"/>
      <c r="CU105" s="61"/>
      <c r="CV105" s="61"/>
      <c r="CW105" s="61"/>
      <c r="CX105" s="61"/>
      <c r="CY105" s="61"/>
      <c r="CZ105" s="52">
        <v>1</v>
      </c>
      <c r="DA105" s="52">
        <v>1</v>
      </c>
      <c r="DB105" s="52">
        <v>162</v>
      </c>
      <c r="DC105" s="52">
        <v>400</v>
      </c>
      <c r="DD105" s="52">
        <v>48</v>
      </c>
      <c r="DE105" s="61">
        <v>2032</v>
      </c>
      <c r="DF105" s="39">
        <v>0</v>
      </c>
      <c r="DG105" s="39">
        <v>0</v>
      </c>
      <c r="DH105" s="52">
        <v>4</v>
      </c>
      <c r="DI105" s="52">
        <v>248</v>
      </c>
      <c r="DJ105" s="61"/>
      <c r="DK105" s="39">
        <v>85</v>
      </c>
      <c r="DL105" s="61">
        <v>935</v>
      </c>
      <c r="DM105" s="39">
        <v>80</v>
      </c>
      <c r="DN105" s="61"/>
      <c r="DO105" s="61">
        <v>967</v>
      </c>
      <c r="DP105" s="61"/>
      <c r="DQ105" s="39">
        <v>648</v>
      </c>
      <c r="DR105" s="39">
        <v>594</v>
      </c>
      <c r="DS105" s="39">
        <v>87</v>
      </c>
      <c r="DT105" s="61">
        <v>16</v>
      </c>
      <c r="DU105" s="52">
        <v>16</v>
      </c>
      <c r="DV105" s="52">
        <v>16</v>
      </c>
      <c r="DW105" s="39">
        <v>0</v>
      </c>
      <c r="DX105" s="39" t="str">
        <f t="shared" si="5"/>
        <v>наружные</v>
      </c>
      <c r="DY105" s="52"/>
      <c r="DZ105" s="61"/>
      <c r="EA105" s="61"/>
      <c r="EB105" s="61"/>
      <c r="EC105" s="61"/>
      <c r="ED105" s="61"/>
      <c r="EE105" s="52">
        <v>32</v>
      </c>
      <c r="EF105" s="52">
        <v>29.44</v>
      </c>
      <c r="EG105" s="52">
        <v>8</v>
      </c>
      <c r="EH105" s="52">
        <f t="shared" si="8"/>
        <v>38.4</v>
      </c>
      <c r="EI105" s="52">
        <v>7.68</v>
      </c>
      <c r="EJ105" s="52"/>
      <c r="EK105" s="52">
        <v>11.16</v>
      </c>
      <c r="EL105" s="52">
        <v>4.8</v>
      </c>
      <c r="EM105" s="52">
        <v>17.600000000000001</v>
      </c>
      <c r="EN105" s="52">
        <v>9.1</v>
      </c>
      <c r="EO105" s="52">
        <v>0</v>
      </c>
      <c r="EP105" s="52">
        <v>0</v>
      </c>
      <c r="EQ105" s="52">
        <v>196</v>
      </c>
      <c r="ER105" s="52">
        <f t="shared" si="6"/>
        <v>0</v>
      </c>
      <c r="ES105" s="187" t="s">
        <v>1019</v>
      </c>
      <c r="ET105" s="187">
        <v>0</v>
      </c>
      <c r="EU105" s="52">
        <v>0</v>
      </c>
      <c r="EV105" s="52">
        <v>1</v>
      </c>
      <c r="EW105" s="52">
        <v>0</v>
      </c>
      <c r="EX105" s="52">
        <v>0</v>
      </c>
      <c r="EY105" s="52">
        <v>0</v>
      </c>
      <c r="EZ105" s="52"/>
      <c r="FA105" s="52"/>
      <c r="FB105" s="52"/>
      <c r="FC105" s="52"/>
      <c r="FD105" s="52"/>
      <c r="FE105" s="52"/>
      <c r="FF105" s="52"/>
      <c r="FG105" s="52"/>
      <c r="FH105" s="39">
        <v>0</v>
      </c>
      <c r="FI105" s="72">
        <v>5</v>
      </c>
    </row>
    <row r="106" spans="1:165" x14ac:dyDescent="0.25">
      <c r="A106" s="56">
        <v>68125</v>
      </c>
      <c r="B106" s="36" t="str">
        <f t="shared" si="7"/>
        <v>Новочеремушкинская ул. д. 49 к. 1</v>
      </c>
      <c r="C106" s="57" t="s">
        <v>1061</v>
      </c>
      <c r="D106" s="58">
        <v>49</v>
      </c>
      <c r="E106" s="59">
        <v>1</v>
      </c>
      <c r="F106" s="39" t="s">
        <v>1012</v>
      </c>
      <c r="G106" s="60"/>
      <c r="H106" s="61"/>
      <c r="I106" s="62" t="s">
        <v>218</v>
      </c>
      <c r="J106" s="62"/>
      <c r="K106" s="62" t="s">
        <v>218</v>
      </c>
      <c r="L106" s="39" t="s">
        <v>1013</v>
      </c>
      <c r="M106" s="39" t="s">
        <v>1014</v>
      </c>
      <c r="N106" s="63">
        <v>2001</v>
      </c>
      <c r="O106" s="63">
        <v>2001</v>
      </c>
      <c r="P106" s="81" t="s">
        <v>1055</v>
      </c>
      <c r="Q106" s="61" t="s">
        <v>1016</v>
      </c>
      <c r="R106" s="63">
        <v>17</v>
      </c>
      <c r="S106" s="63">
        <v>17</v>
      </c>
      <c r="T106" s="65">
        <v>7</v>
      </c>
      <c r="U106" s="63">
        <v>7</v>
      </c>
      <c r="V106" s="63">
        <v>7</v>
      </c>
      <c r="W106" s="76">
        <v>466</v>
      </c>
      <c r="X106" s="67">
        <v>450</v>
      </c>
      <c r="Y106" s="61">
        <f t="shared" si="4"/>
        <v>16</v>
      </c>
      <c r="Z106" s="39">
        <v>10</v>
      </c>
      <c r="AA106" s="61">
        <v>119</v>
      </c>
      <c r="AB106" s="61">
        <v>119</v>
      </c>
      <c r="AC106" s="42">
        <v>31</v>
      </c>
      <c r="AD106" s="61">
        <v>119</v>
      </c>
      <c r="AE106" s="61"/>
      <c r="AF106" s="61">
        <v>1</v>
      </c>
      <c r="AG106" s="68">
        <v>1</v>
      </c>
      <c r="AH106" s="69">
        <v>27025.300000000003</v>
      </c>
      <c r="AI106" s="70">
        <v>26034.400000000001</v>
      </c>
      <c r="AJ106" s="71">
        <v>990.9</v>
      </c>
      <c r="AK106" s="72">
        <v>9386</v>
      </c>
      <c r="AL106" s="61">
        <v>3166.7</v>
      </c>
      <c r="AM106" s="73">
        <v>1634</v>
      </c>
      <c r="AN106" s="73">
        <v>3240</v>
      </c>
      <c r="AO106" s="61"/>
      <c r="AP106" s="77">
        <v>2256</v>
      </c>
      <c r="AQ106" s="42">
        <v>851.84999999999991</v>
      </c>
      <c r="AR106" s="42">
        <v>2314.85</v>
      </c>
      <c r="AS106" s="42">
        <v>140.4</v>
      </c>
      <c r="AT106" s="72" t="s">
        <v>1017</v>
      </c>
      <c r="AU106" s="72" t="s">
        <v>1034</v>
      </c>
      <c r="AV106" s="67">
        <v>450</v>
      </c>
      <c r="AW106" s="61"/>
      <c r="AX106" s="61"/>
      <c r="AY106" s="61"/>
      <c r="AZ106" s="61" t="s">
        <v>1019</v>
      </c>
      <c r="BA106" s="61" t="s">
        <v>218</v>
      </c>
      <c r="BB106" s="61" t="s">
        <v>218</v>
      </c>
      <c r="BC106" s="61" t="s">
        <v>218</v>
      </c>
      <c r="BD106" s="61" t="s">
        <v>218</v>
      </c>
      <c r="BE106" s="61" t="s">
        <v>218</v>
      </c>
      <c r="BF106" s="61" t="s">
        <v>218</v>
      </c>
      <c r="BG106" s="61" t="s">
        <v>218</v>
      </c>
      <c r="BH106" s="61" t="s">
        <v>218</v>
      </c>
      <c r="BI106" s="61" t="s">
        <v>218</v>
      </c>
      <c r="BJ106" s="61" t="s">
        <v>218</v>
      </c>
      <c r="BK106" s="61" t="s">
        <v>218</v>
      </c>
      <c r="BL106" s="61" t="s">
        <v>218</v>
      </c>
      <c r="BM106" s="61" t="s">
        <v>218</v>
      </c>
      <c r="BN106" s="61" t="s">
        <v>218</v>
      </c>
      <c r="BO106" s="61" t="s">
        <v>218</v>
      </c>
      <c r="BP106" s="61" t="s">
        <v>218</v>
      </c>
      <c r="BQ106" s="61" t="s">
        <v>1043</v>
      </c>
      <c r="BR106" s="61"/>
      <c r="BS106" s="59" t="s">
        <v>1021</v>
      </c>
      <c r="BT106" s="52">
        <v>32844</v>
      </c>
      <c r="BU106" s="61">
        <v>8</v>
      </c>
      <c r="BV106" s="59" t="s">
        <v>1017</v>
      </c>
      <c r="BW106" s="52">
        <v>12145</v>
      </c>
      <c r="BX106" s="52">
        <v>2831</v>
      </c>
      <c r="BY106" s="52">
        <v>12145</v>
      </c>
      <c r="BZ106" s="52">
        <v>2831</v>
      </c>
      <c r="CA106" s="61" t="s">
        <v>1040</v>
      </c>
      <c r="CB106" s="52">
        <v>20965</v>
      </c>
      <c r="CC106" s="53">
        <v>4367</v>
      </c>
      <c r="CD106" s="61">
        <v>1</v>
      </c>
      <c r="CE106" s="61">
        <v>2786</v>
      </c>
      <c r="CF106" s="61" t="s">
        <v>1023</v>
      </c>
      <c r="CG106" s="52">
        <v>346</v>
      </c>
      <c r="CH106" s="52">
        <v>242</v>
      </c>
      <c r="CI106" s="77">
        <v>2256</v>
      </c>
      <c r="CJ106" s="74" t="s">
        <v>1032</v>
      </c>
      <c r="CK106" s="61">
        <v>7</v>
      </c>
      <c r="CL106" s="61">
        <v>312.97000000000003</v>
      </c>
      <c r="CM106" s="75">
        <v>117</v>
      </c>
      <c r="CN106" s="39"/>
      <c r="CO106" s="39"/>
      <c r="CP106" s="61"/>
      <c r="CQ106" s="61"/>
      <c r="CR106" s="39">
        <v>28.7</v>
      </c>
      <c r="CS106" s="61"/>
      <c r="CT106" s="61"/>
      <c r="CU106" s="61"/>
      <c r="CV106" s="61"/>
      <c r="CW106" s="61"/>
      <c r="CX106" s="61"/>
      <c r="CY106" s="61"/>
      <c r="CZ106" s="52">
        <v>3</v>
      </c>
      <c r="DA106" s="52">
        <v>7</v>
      </c>
      <c r="DB106" s="52">
        <v>6756</v>
      </c>
      <c r="DC106" s="52">
        <v>3729.5</v>
      </c>
      <c r="DD106" s="52">
        <v>788</v>
      </c>
      <c r="DE106" s="61">
        <v>7675.5</v>
      </c>
      <c r="DF106" s="61">
        <v>0</v>
      </c>
      <c r="DG106" s="39">
        <v>0</v>
      </c>
      <c r="DH106" s="52">
        <v>7</v>
      </c>
      <c r="DI106" s="39">
        <v>0</v>
      </c>
      <c r="DJ106" s="61"/>
      <c r="DK106" s="39">
        <v>244</v>
      </c>
      <c r="DL106" s="61">
        <v>7422</v>
      </c>
      <c r="DM106" s="39">
        <v>450</v>
      </c>
      <c r="DN106" s="61"/>
      <c r="DO106" s="61">
        <v>7230</v>
      </c>
      <c r="DP106" s="61"/>
      <c r="DQ106" s="39">
        <v>1624</v>
      </c>
      <c r="DR106" s="39">
        <v>0</v>
      </c>
      <c r="DS106" s="39">
        <v>0</v>
      </c>
      <c r="DT106" s="61">
        <v>28</v>
      </c>
      <c r="DU106" s="52">
        <v>56</v>
      </c>
      <c r="DV106" s="52">
        <v>56</v>
      </c>
      <c r="DW106" s="52">
        <v>7</v>
      </c>
      <c r="DX106" s="39" t="str">
        <f t="shared" si="5"/>
        <v>внутренние</v>
      </c>
      <c r="DY106" s="39"/>
      <c r="DZ106" s="61"/>
      <c r="EA106" s="61"/>
      <c r="EB106" s="61"/>
      <c r="EC106" s="61"/>
      <c r="ED106" s="61"/>
      <c r="EE106" s="52">
        <v>238</v>
      </c>
      <c r="EF106" s="52">
        <v>172.54999999999998</v>
      </c>
      <c r="EG106" s="52">
        <v>302</v>
      </c>
      <c r="EH106" s="52">
        <f t="shared" si="8"/>
        <v>1449.6</v>
      </c>
      <c r="EI106" s="52">
        <v>49.98</v>
      </c>
      <c r="EJ106" s="52"/>
      <c r="EK106" s="52">
        <v>19.53</v>
      </c>
      <c r="EL106" s="52">
        <v>107.10000000000001</v>
      </c>
      <c r="EM106" s="52">
        <v>104.72</v>
      </c>
      <c r="EN106" s="52">
        <v>48.75</v>
      </c>
      <c r="EO106" s="52">
        <v>75.599999999999994</v>
      </c>
      <c r="EP106" s="52">
        <v>52.5</v>
      </c>
      <c r="EQ106" s="52">
        <v>825</v>
      </c>
      <c r="ER106" s="52">
        <f t="shared" si="6"/>
        <v>3.27</v>
      </c>
      <c r="ES106" s="187" t="s">
        <v>1138</v>
      </c>
      <c r="ET106" s="187" t="s">
        <v>766</v>
      </c>
      <c r="EU106" s="52">
        <v>7</v>
      </c>
      <c r="EV106" s="52">
        <v>3</v>
      </c>
      <c r="EW106" s="52">
        <v>0</v>
      </c>
      <c r="EX106" s="52">
        <v>0</v>
      </c>
      <c r="EY106" s="52">
        <v>0</v>
      </c>
      <c r="EZ106" s="52"/>
      <c r="FA106" s="52"/>
      <c r="FB106" s="52"/>
      <c r="FC106" s="52"/>
      <c r="FD106" s="52"/>
      <c r="FE106" s="52"/>
      <c r="FF106" s="52"/>
      <c r="FG106" s="52"/>
      <c r="FH106" s="39">
        <v>0</v>
      </c>
      <c r="FI106" s="72">
        <v>9</v>
      </c>
    </row>
    <row r="107" spans="1:165" x14ac:dyDescent="0.25">
      <c r="A107" s="56">
        <v>68137</v>
      </c>
      <c r="B107" s="36" t="str">
        <f t="shared" si="7"/>
        <v>Новочеремушкинская ул. д. 49</v>
      </c>
      <c r="C107" s="57" t="s">
        <v>1061</v>
      </c>
      <c r="D107" s="58">
        <v>49</v>
      </c>
      <c r="E107" s="59"/>
      <c r="F107" s="39" t="s">
        <v>1012</v>
      </c>
      <c r="G107" s="60"/>
      <c r="H107" s="39"/>
      <c r="I107" s="62" t="s">
        <v>218</v>
      </c>
      <c r="J107" s="62"/>
      <c r="K107" s="62" t="s">
        <v>218</v>
      </c>
      <c r="L107" s="39" t="s">
        <v>1013</v>
      </c>
      <c r="M107" s="39" t="s">
        <v>1014</v>
      </c>
      <c r="N107" s="63">
        <v>2002</v>
      </c>
      <c r="O107" s="63">
        <v>2002</v>
      </c>
      <c r="P107" s="81" t="s">
        <v>1044</v>
      </c>
      <c r="Q107" s="61" t="s">
        <v>1016</v>
      </c>
      <c r="R107" s="63">
        <v>17</v>
      </c>
      <c r="S107" s="63">
        <v>17</v>
      </c>
      <c r="T107" s="65">
        <v>12</v>
      </c>
      <c r="U107" s="63">
        <v>12</v>
      </c>
      <c r="V107" s="63">
        <v>12</v>
      </c>
      <c r="W107" s="76">
        <v>802</v>
      </c>
      <c r="X107" s="67">
        <v>771</v>
      </c>
      <c r="Y107" s="61">
        <f t="shared" si="4"/>
        <v>31</v>
      </c>
      <c r="Z107" s="39">
        <v>18</v>
      </c>
      <c r="AA107" s="61">
        <v>3468</v>
      </c>
      <c r="AB107" s="61">
        <v>408</v>
      </c>
      <c r="AC107" s="42">
        <v>24</v>
      </c>
      <c r="AD107" s="61">
        <v>224</v>
      </c>
      <c r="AE107" s="61"/>
      <c r="AF107" s="61">
        <v>1</v>
      </c>
      <c r="AG107" s="68">
        <v>1</v>
      </c>
      <c r="AH107" s="69">
        <v>45605.799999999996</v>
      </c>
      <c r="AI107" s="70">
        <v>43366.2</v>
      </c>
      <c r="AJ107" s="71">
        <v>2239.6</v>
      </c>
      <c r="AK107" s="72">
        <v>15808.6</v>
      </c>
      <c r="AL107" s="61">
        <v>5420.3</v>
      </c>
      <c r="AM107" s="73">
        <v>3067</v>
      </c>
      <c r="AN107" s="73">
        <v>5518</v>
      </c>
      <c r="AO107" s="61"/>
      <c r="AP107" s="64">
        <v>3611.8</v>
      </c>
      <c r="AQ107" s="42">
        <v>996.68000000000006</v>
      </c>
      <c r="AR107" s="42">
        <v>4423.62</v>
      </c>
      <c r="AS107" s="42">
        <v>230.39999999999998</v>
      </c>
      <c r="AT107" s="72" t="s">
        <v>1017</v>
      </c>
      <c r="AU107" s="72" t="s">
        <v>1062</v>
      </c>
      <c r="AV107" s="67">
        <v>771</v>
      </c>
      <c r="AW107" s="61"/>
      <c r="AX107" s="61"/>
      <c r="AY107" s="61"/>
      <c r="AZ107" s="61" t="s">
        <v>1019</v>
      </c>
      <c r="BA107" s="61" t="s">
        <v>218</v>
      </c>
      <c r="BB107" s="61" t="s">
        <v>218</v>
      </c>
      <c r="BC107" s="61" t="s">
        <v>218</v>
      </c>
      <c r="BD107" s="61" t="s">
        <v>218</v>
      </c>
      <c r="BE107" s="61" t="s">
        <v>218</v>
      </c>
      <c r="BF107" s="61" t="s">
        <v>218</v>
      </c>
      <c r="BG107" s="61" t="s">
        <v>218</v>
      </c>
      <c r="BH107" s="61" t="s">
        <v>218</v>
      </c>
      <c r="BI107" s="61" t="s">
        <v>218</v>
      </c>
      <c r="BJ107" s="61" t="s">
        <v>218</v>
      </c>
      <c r="BK107" s="61" t="s">
        <v>218</v>
      </c>
      <c r="BL107" s="61" t="s">
        <v>218</v>
      </c>
      <c r="BM107" s="61" t="s">
        <v>218</v>
      </c>
      <c r="BN107" s="61" t="s">
        <v>218</v>
      </c>
      <c r="BO107" s="61" t="s">
        <v>218</v>
      </c>
      <c r="BP107" s="61" t="s">
        <v>218</v>
      </c>
      <c r="BQ107" s="61" t="s">
        <v>1020</v>
      </c>
      <c r="BR107" s="61"/>
      <c r="BS107" s="59" t="s">
        <v>1021</v>
      </c>
      <c r="BT107" s="52">
        <v>2478</v>
      </c>
      <c r="BU107" s="61">
        <v>13</v>
      </c>
      <c r="BV107" s="59" t="s">
        <v>1017</v>
      </c>
      <c r="BW107" s="52">
        <v>1430</v>
      </c>
      <c r="BX107" s="52">
        <v>2224.1</v>
      </c>
      <c r="BY107" s="52">
        <v>4896.3999999999996</v>
      </c>
      <c r="BZ107" s="52">
        <v>5854</v>
      </c>
      <c r="CA107" s="61" t="s">
        <v>1040</v>
      </c>
      <c r="CB107" s="52">
        <v>8494</v>
      </c>
      <c r="CC107" s="78">
        <v>0</v>
      </c>
      <c r="CD107" s="39">
        <v>1</v>
      </c>
      <c r="CE107" s="61">
        <v>4909</v>
      </c>
      <c r="CF107" s="61" t="s">
        <v>1023</v>
      </c>
      <c r="CG107" s="52">
        <v>1207.3</v>
      </c>
      <c r="CH107" s="52">
        <v>362.1</v>
      </c>
      <c r="CI107" s="72">
        <v>3611.8</v>
      </c>
      <c r="CJ107" s="74" t="s">
        <v>1032</v>
      </c>
      <c r="CK107" s="61">
        <v>12</v>
      </c>
      <c r="CL107" s="61">
        <v>536.52</v>
      </c>
      <c r="CM107" s="75">
        <v>192</v>
      </c>
      <c r="CN107" s="39"/>
      <c r="CO107" s="39"/>
      <c r="CP107" s="61"/>
      <c r="CQ107" s="61"/>
      <c r="CR107" s="39">
        <v>37.200000000000003</v>
      </c>
      <c r="CS107" s="61"/>
      <c r="CT107" s="61"/>
      <c r="CU107" s="61"/>
      <c r="CV107" s="61"/>
      <c r="CW107" s="61"/>
      <c r="CX107" s="61"/>
      <c r="CY107" s="61"/>
      <c r="CZ107" s="52">
        <v>6</v>
      </c>
      <c r="DA107" s="52">
        <v>7</v>
      </c>
      <c r="DB107" s="52">
        <v>1664</v>
      </c>
      <c r="DC107" s="52">
        <v>1257</v>
      </c>
      <c r="DD107" s="52">
        <v>788</v>
      </c>
      <c r="DE107" s="61">
        <v>5424</v>
      </c>
      <c r="DF107" s="39">
        <v>0</v>
      </c>
      <c r="DG107" s="39">
        <v>0</v>
      </c>
      <c r="DH107" s="52">
        <v>12</v>
      </c>
      <c r="DI107" s="39">
        <v>0</v>
      </c>
      <c r="DJ107" s="61"/>
      <c r="DK107" s="39">
        <v>300</v>
      </c>
      <c r="DL107" s="61">
        <v>9948</v>
      </c>
      <c r="DM107" s="39">
        <v>771</v>
      </c>
      <c r="DN107" s="61"/>
      <c r="DO107" s="61">
        <v>9948</v>
      </c>
      <c r="DP107" s="61"/>
      <c r="DQ107" s="39">
        <v>2044</v>
      </c>
      <c r="DR107" s="39">
        <v>0</v>
      </c>
      <c r="DS107" s="39">
        <v>0</v>
      </c>
      <c r="DT107" s="61">
        <v>48</v>
      </c>
      <c r="DU107" s="52">
        <v>36</v>
      </c>
      <c r="DV107" s="39">
        <v>0</v>
      </c>
      <c r="DW107" s="52">
        <v>12</v>
      </c>
      <c r="DX107" s="39" t="str">
        <f t="shared" si="5"/>
        <v>внутренние</v>
      </c>
      <c r="DY107" s="39"/>
      <c r="DZ107" s="61"/>
      <c r="EA107" s="61"/>
      <c r="EB107" s="61"/>
      <c r="EC107" s="61"/>
      <c r="ED107" s="61"/>
      <c r="EE107" s="52">
        <v>192</v>
      </c>
      <c r="EF107" s="52">
        <v>295.8</v>
      </c>
      <c r="EG107" s="52">
        <v>60</v>
      </c>
      <c r="EH107" s="52">
        <f t="shared" si="8"/>
        <v>288</v>
      </c>
      <c r="EI107" s="52">
        <v>85.679999999999993</v>
      </c>
      <c r="EJ107" s="52"/>
      <c r="EK107" s="52">
        <v>33.480000000000004</v>
      </c>
      <c r="EL107" s="52">
        <v>183.60000000000002</v>
      </c>
      <c r="EM107" s="52">
        <v>179.52</v>
      </c>
      <c r="EN107" s="52">
        <v>83.850000000000009</v>
      </c>
      <c r="EO107" s="52">
        <v>129.6</v>
      </c>
      <c r="EP107" s="52">
        <v>91.9</v>
      </c>
      <c r="EQ107" s="52">
        <v>1500</v>
      </c>
      <c r="ER107" s="52">
        <f t="shared" si="6"/>
        <v>5.94</v>
      </c>
      <c r="ES107" s="187" t="s">
        <v>1138</v>
      </c>
      <c r="ET107" s="187" t="s">
        <v>766</v>
      </c>
      <c r="EU107" s="52">
        <v>12</v>
      </c>
      <c r="EV107" s="52">
        <v>5</v>
      </c>
      <c r="EW107" s="52">
        <v>0</v>
      </c>
      <c r="EX107" s="52">
        <v>0</v>
      </c>
      <c r="EY107" s="52">
        <v>0</v>
      </c>
      <c r="EZ107" s="52"/>
      <c r="FA107" s="52"/>
      <c r="FB107" s="52"/>
      <c r="FC107" s="52"/>
      <c r="FD107" s="52"/>
      <c r="FE107" s="52"/>
      <c r="FF107" s="52"/>
      <c r="FG107" s="52"/>
      <c r="FH107" s="39">
        <v>0</v>
      </c>
      <c r="FI107" s="72">
        <v>14</v>
      </c>
    </row>
    <row r="108" spans="1:165" x14ac:dyDescent="0.25">
      <c r="A108" s="56">
        <v>61053</v>
      </c>
      <c r="B108" s="36" t="str">
        <f t="shared" si="7"/>
        <v>Новочеремушкинская ул. д. 50 к. 3</v>
      </c>
      <c r="C108" s="57" t="s">
        <v>1061</v>
      </c>
      <c r="D108" s="58">
        <v>50</v>
      </c>
      <c r="E108" s="59">
        <v>3</v>
      </c>
      <c r="F108" s="39" t="s">
        <v>1012</v>
      </c>
      <c r="G108" s="60"/>
      <c r="H108" s="61"/>
      <c r="I108" s="62" t="s">
        <v>218</v>
      </c>
      <c r="J108" s="62"/>
      <c r="K108" s="62" t="s">
        <v>218</v>
      </c>
      <c r="L108" s="39" t="s">
        <v>1013</v>
      </c>
      <c r="M108" s="39" t="s">
        <v>1014</v>
      </c>
      <c r="N108" s="63">
        <v>1995</v>
      </c>
      <c r="O108" s="63">
        <v>1995</v>
      </c>
      <c r="P108" s="64" t="s">
        <v>1044</v>
      </c>
      <c r="Q108" s="61" t="s">
        <v>1016</v>
      </c>
      <c r="R108" s="63">
        <v>17</v>
      </c>
      <c r="S108" s="63">
        <v>17</v>
      </c>
      <c r="T108" s="65">
        <v>7</v>
      </c>
      <c r="U108" s="63">
        <v>7</v>
      </c>
      <c r="V108" s="63">
        <v>7</v>
      </c>
      <c r="W108" s="66">
        <v>456</v>
      </c>
      <c r="X108" s="67">
        <v>450</v>
      </c>
      <c r="Y108" s="61">
        <f t="shared" si="4"/>
        <v>6</v>
      </c>
      <c r="Z108" s="39">
        <v>0</v>
      </c>
      <c r="AA108" s="61">
        <v>119</v>
      </c>
      <c r="AB108" s="61">
        <v>119</v>
      </c>
      <c r="AC108" s="42">
        <v>31</v>
      </c>
      <c r="AD108" s="61">
        <v>119</v>
      </c>
      <c r="AE108" s="61"/>
      <c r="AF108" s="61">
        <v>1</v>
      </c>
      <c r="AG108" s="68">
        <v>1</v>
      </c>
      <c r="AH108" s="69">
        <v>26279.4</v>
      </c>
      <c r="AI108" s="70">
        <v>25528.400000000001</v>
      </c>
      <c r="AJ108" s="71">
        <v>751</v>
      </c>
      <c r="AK108" s="72">
        <v>9788</v>
      </c>
      <c r="AL108" s="61">
        <v>3166.7</v>
      </c>
      <c r="AM108" s="73">
        <v>1735</v>
      </c>
      <c r="AN108" s="73">
        <v>3542</v>
      </c>
      <c r="AO108" s="61"/>
      <c r="AP108" s="77">
        <v>2255.5</v>
      </c>
      <c r="AQ108" s="42">
        <v>570.71</v>
      </c>
      <c r="AR108" s="42">
        <v>2609.69</v>
      </c>
      <c r="AS108" s="42">
        <v>140.4</v>
      </c>
      <c r="AT108" s="72" t="s">
        <v>1017</v>
      </c>
      <c r="AU108" s="72" t="s">
        <v>1026</v>
      </c>
      <c r="AV108" s="67">
        <v>450</v>
      </c>
      <c r="AW108" s="61"/>
      <c r="AX108" s="61"/>
      <c r="AY108" s="61"/>
      <c r="AZ108" s="61" t="s">
        <v>1019</v>
      </c>
      <c r="BA108" s="61" t="s">
        <v>218</v>
      </c>
      <c r="BB108" s="61" t="s">
        <v>218</v>
      </c>
      <c r="BC108" s="61" t="s">
        <v>218</v>
      </c>
      <c r="BD108" s="61" t="s">
        <v>218</v>
      </c>
      <c r="BE108" s="61" t="s">
        <v>218</v>
      </c>
      <c r="BF108" s="61" t="s">
        <v>218</v>
      </c>
      <c r="BG108" s="61" t="s">
        <v>218</v>
      </c>
      <c r="BH108" s="61" t="s">
        <v>218</v>
      </c>
      <c r="BI108" s="61" t="s">
        <v>218</v>
      </c>
      <c r="BJ108" s="61" t="s">
        <v>218</v>
      </c>
      <c r="BK108" s="61" t="s">
        <v>218</v>
      </c>
      <c r="BL108" s="61" t="s">
        <v>218</v>
      </c>
      <c r="BM108" s="61" t="s">
        <v>218</v>
      </c>
      <c r="BN108" s="61" t="s">
        <v>218</v>
      </c>
      <c r="BO108" s="61" t="s">
        <v>218</v>
      </c>
      <c r="BP108" s="61" t="s">
        <v>218</v>
      </c>
      <c r="BQ108" s="61" t="s">
        <v>1020</v>
      </c>
      <c r="BR108" s="61"/>
      <c r="BS108" s="59" t="s">
        <v>1021</v>
      </c>
      <c r="BT108" s="52">
        <v>32844</v>
      </c>
      <c r="BU108" s="61">
        <v>8</v>
      </c>
      <c r="BV108" s="59" t="s">
        <v>1017</v>
      </c>
      <c r="BW108" s="52">
        <v>12145</v>
      </c>
      <c r="BX108" s="52">
        <v>2831</v>
      </c>
      <c r="BY108" s="52">
        <v>12145</v>
      </c>
      <c r="BZ108" s="52">
        <v>2831</v>
      </c>
      <c r="CA108" s="61" t="s">
        <v>1040</v>
      </c>
      <c r="CB108" s="52">
        <v>20965</v>
      </c>
      <c r="CC108" s="53">
        <v>4367</v>
      </c>
      <c r="CD108" s="61">
        <v>1</v>
      </c>
      <c r="CE108" s="61">
        <v>2726</v>
      </c>
      <c r="CF108" s="61" t="s">
        <v>1023</v>
      </c>
      <c r="CG108" s="52">
        <v>346</v>
      </c>
      <c r="CH108" s="52">
        <v>242</v>
      </c>
      <c r="CI108" s="77">
        <v>2255.5</v>
      </c>
      <c r="CJ108" s="74" t="s">
        <v>1032</v>
      </c>
      <c r="CK108" s="61">
        <v>7</v>
      </c>
      <c r="CL108" s="61">
        <v>312.96999999999997</v>
      </c>
      <c r="CM108" s="75">
        <v>117</v>
      </c>
      <c r="CN108" s="39"/>
      <c r="CO108" s="39"/>
      <c r="CP108" s="61"/>
      <c r="CQ108" s="61"/>
      <c r="CR108" s="39">
        <v>22.4</v>
      </c>
      <c r="CS108" s="61"/>
      <c r="CT108" s="61"/>
      <c r="CU108" s="61"/>
      <c r="CV108" s="61"/>
      <c r="CW108" s="61"/>
      <c r="CX108" s="61"/>
      <c r="CY108" s="61"/>
      <c r="CZ108" s="52">
        <v>3</v>
      </c>
      <c r="DA108" s="52">
        <v>7</v>
      </c>
      <c r="DB108" s="52">
        <v>6756</v>
      </c>
      <c r="DC108" s="52">
        <v>3729.5</v>
      </c>
      <c r="DD108" s="52">
        <v>788</v>
      </c>
      <c r="DE108" s="61">
        <v>7675.5</v>
      </c>
      <c r="DF108" s="61">
        <v>0</v>
      </c>
      <c r="DG108" s="39">
        <v>0</v>
      </c>
      <c r="DH108" s="52">
        <v>7</v>
      </c>
      <c r="DI108" s="39">
        <v>0</v>
      </c>
      <c r="DJ108" s="61"/>
      <c r="DK108" s="39">
        <v>244</v>
      </c>
      <c r="DL108" s="61">
        <v>7422</v>
      </c>
      <c r="DM108" s="39">
        <v>450</v>
      </c>
      <c r="DN108" s="61"/>
      <c r="DO108" s="61">
        <v>7230</v>
      </c>
      <c r="DP108" s="61"/>
      <c r="DQ108" s="39">
        <v>1624</v>
      </c>
      <c r="DR108" s="39">
        <v>0</v>
      </c>
      <c r="DS108" s="39">
        <v>0</v>
      </c>
      <c r="DT108" s="61">
        <v>28</v>
      </c>
      <c r="DU108" s="52">
        <v>56</v>
      </c>
      <c r="DV108" s="52">
        <v>56</v>
      </c>
      <c r="DW108" s="52">
        <v>7</v>
      </c>
      <c r="DX108" s="39" t="str">
        <f t="shared" si="5"/>
        <v>внутренние</v>
      </c>
      <c r="DY108" s="39"/>
      <c r="DZ108" s="61"/>
      <c r="EA108" s="61"/>
      <c r="EB108" s="61"/>
      <c r="EC108" s="61"/>
      <c r="ED108" s="61"/>
      <c r="EE108" s="52">
        <v>238</v>
      </c>
      <c r="EF108" s="52">
        <v>172.54999999999998</v>
      </c>
      <c r="EG108" s="52">
        <v>302</v>
      </c>
      <c r="EH108" s="52">
        <f t="shared" si="8"/>
        <v>1449.6</v>
      </c>
      <c r="EI108" s="52">
        <v>49.98</v>
      </c>
      <c r="EJ108" s="52"/>
      <c r="EK108" s="52">
        <v>19.53</v>
      </c>
      <c r="EL108" s="52">
        <v>107.10000000000001</v>
      </c>
      <c r="EM108" s="52">
        <v>104.72</v>
      </c>
      <c r="EN108" s="52">
        <v>48.75</v>
      </c>
      <c r="EO108" s="52">
        <v>75.599999999999994</v>
      </c>
      <c r="EP108" s="52">
        <v>54.6</v>
      </c>
      <c r="EQ108" s="52">
        <v>970</v>
      </c>
      <c r="ER108" s="52">
        <f t="shared" si="6"/>
        <v>3.84</v>
      </c>
      <c r="ES108" s="187" t="s">
        <v>1138</v>
      </c>
      <c r="ET108" s="187" t="s">
        <v>766</v>
      </c>
      <c r="EU108" s="52">
        <v>0</v>
      </c>
      <c r="EV108" s="52">
        <v>4</v>
      </c>
      <c r="EW108" s="52">
        <v>0</v>
      </c>
      <c r="EX108" s="52">
        <v>0</v>
      </c>
      <c r="EY108" s="52">
        <v>0</v>
      </c>
      <c r="EZ108" s="52"/>
      <c r="FA108" s="52"/>
      <c r="FB108" s="52"/>
      <c r="FC108" s="52"/>
      <c r="FD108" s="52"/>
      <c r="FE108" s="52"/>
      <c r="FF108" s="52"/>
      <c r="FG108" s="52"/>
      <c r="FH108" s="39">
        <v>0</v>
      </c>
      <c r="FI108" s="72">
        <v>9</v>
      </c>
    </row>
    <row r="109" spans="1:165" x14ac:dyDescent="0.25">
      <c r="A109" s="56">
        <v>280058</v>
      </c>
      <c r="B109" s="36" t="str">
        <f t="shared" si="7"/>
        <v>Новочеремушкинская ул. д. 50</v>
      </c>
      <c r="C109" s="57" t="s">
        <v>1061</v>
      </c>
      <c r="D109" s="58">
        <v>50</v>
      </c>
      <c r="E109" s="59"/>
      <c r="F109" s="39" t="s">
        <v>1012</v>
      </c>
      <c r="G109" s="60"/>
      <c r="H109" s="39"/>
      <c r="I109" s="62" t="s">
        <v>218</v>
      </c>
      <c r="J109" s="62"/>
      <c r="K109" s="62" t="s">
        <v>218</v>
      </c>
      <c r="L109" s="39" t="s">
        <v>1013</v>
      </c>
      <c r="M109" s="39" t="s">
        <v>1014</v>
      </c>
      <c r="N109" s="63">
        <v>1996</v>
      </c>
      <c r="O109" s="63">
        <v>1996</v>
      </c>
      <c r="P109" s="64" t="s">
        <v>1044</v>
      </c>
      <c r="Q109" s="61" t="s">
        <v>1016</v>
      </c>
      <c r="R109" s="63">
        <v>17</v>
      </c>
      <c r="S109" s="63">
        <v>14</v>
      </c>
      <c r="T109" s="65">
        <v>15</v>
      </c>
      <c r="U109" s="63">
        <v>16</v>
      </c>
      <c r="V109" s="63">
        <v>14</v>
      </c>
      <c r="W109" s="66">
        <v>924</v>
      </c>
      <c r="X109" s="67">
        <v>908</v>
      </c>
      <c r="Y109" s="61">
        <f t="shared" si="4"/>
        <v>16</v>
      </c>
      <c r="Z109" s="39">
        <v>7</v>
      </c>
      <c r="AA109" s="61">
        <v>255</v>
      </c>
      <c r="AB109" s="61">
        <v>255</v>
      </c>
      <c r="AC109" s="42">
        <v>47</v>
      </c>
      <c r="AD109" s="61">
        <v>255</v>
      </c>
      <c r="AE109" s="61"/>
      <c r="AF109" s="61">
        <v>1</v>
      </c>
      <c r="AG109" s="68">
        <v>1</v>
      </c>
      <c r="AH109" s="69">
        <v>54720</v>
      </c>
      <c r="AI109" s="70">
        <v>52877.599999999999</v>
      </c>
      <c r="AJ109" s="71">
        <v>1842.4</v>
      </c>
      <c r="AK109" s="72">
        <v>20083.52</v>
      </c>
      <c r="AL109" s="61">
        <v>7325.5</v>
      </c>
      <c r="AM109" s="73">
        <v>3583</v>
      </c>
      <c r="AN109" s="73">
        <v>6923</v>
      </c>
      <c r="AO109" s="61"/>
      <c r="AP109" s="77">
        <v>4788.76</v>
      </c>
      <c r="AQ109" s="42">
        <v>1235.1299999999999</v>
      </c>
      <c r="AR109" s="42">
        <v>6086.97</v>
      </c>
      <c r="AS109" s="42">
        <v>288</v>
      </c>
      <c r="AT109" s="72" t="s">
        <v>1017</v>
      </c>
      <c r="AU109" s="72" t="s">
        <v>1045</v>
      </c>
      <c r="AV109" s="67">
        <v>908</v>
      </c>
      <c r="AW109" s="61"/>
      <c r="AX109" s="61"/>
      <c r="AY109" s="61"/>
      <c r="AZ109" s="61" t="s">
        <v>1019</v>
      </c>
      <c r="BA109" s="61" t="s">
        <v>218</v>
      </c>
      <c r="BB109" s="61" t="s">
        <v>218</v>
      </c>
      <c r="BC109" s="61" t="s">
        <v>218</v>
      </c>
      <c r="BD109" s="61" t="s">
        <v>218</v>
      </c>
      <c r="BE109" s="61" t="s">
        <v>218</v>
      </c>
      <c r="BF109" s="61" t="s">
        <v>218</v>
      </c>
      <c r="BG109" s="61" t="s">
        <v>218</v>
      </c>
      <c r="BH109" s="61" t="s">
        <v>218</v>
      </c>
      <c r="BI109" s="61" t="s">
        <v>218</v>
      </c>
      <c r="BJ109" s="61" t="s">
        <v>218</v>
      </c>
      <c r="BK109" s="61" t="s">
        <v>218</v>
      </c>
      <c r="BL109" s="61" t="s">
        <v>218</v>
      </c>
      <c r="BM109" s="61" t="s">
        <v>218</v>
      </c>
      <c r="BN109" s="61" t="s">
        <v>218</v>
      </c>
      <c r="BO109" s="61" t="s">
        <v>218</v>
      </c>
      <c r="BP109" s="61" t="s">
        <v>218</v>
      </c>
      <c r="BQ109" s="61" t="s">
        <v>1043</v>
      </c>
      <c r="BR109" s="61"/>
      <c r="BS109" s="59" t="s">
        <v>1021</v>
      </c>
      <c r="BT109" s="39">
        <v>0</v>
      </c>
      <c r="BU109" s="61">
        <v>16</v>
      </c>
      <c r="BV109" s="61" t="s">
        <v>1017</v>
      </c>
      <c r="BW109" s="52">
        <v>1537</v>
      </c>
      <c r="BX109" s="52">
        <v>6067</v>
      </c>
      <c r="BY109" s="39">
        <v>0</v>
      </c>
      <c r="BZ109" s="52">
        <v>6067</v>
      </c>
      <c r="CA109" s="61" t="s">
        <v>1040</v>
      </c>
      <c r="CB109" s="52">
        <v>4493</v>
      </c>
      <c r="CC109" s="78">
        <v>0</v>
      </c>
      <c r="CD109" s="39">
        <v>1</v>
      </c>
      <c r="CE109" s="61">
        <v>5870</v>
      </c>
      <c r="CF109" s="61" t="s">
        <v>1023</v>
      </c>
      <c r="CG109" s="52">
        <v>714</v>
      </c>
      <c r="CH109" s="52">
        <v>445</v>
      </c>
      <c r="CI109" s="63">
        <v>4788.76</v>
      </c>
      <c r="CJ109" s="74" t="s">
        <v>1032</v>
      </c>
      <c r="CK109" s="61">
        <v>15</v>
      </c>
      <c r="CL109" s="61">
        <v>654.87</v>
      </c>
      <c r="CM109" s="75">
        <v>240</v>
      </c>
      <c r="CN109" s="39"/>
      <c r="CO109" s="39"/>
      <c r="CP109" s="61"/>
      <c r="CQ109" s="61"/>
      <c r="CR109" s="39">
        <v>52.5</v>
      </c>
      <c r="CS109" s="61"/>
      <c r="CT109" s="61"/>
      <c r="CU109" s="61"/>
      <c r="CV109" s="61"/>
      <c r="CW109" s="61"/>
      <c r="CX109" s="61"/>
      <c r="CY109" s="61"/>
      <c r="CZ109" s="52">
        <v>1</v>
      </c>
      <c r="DA109" s="52">
        <v>1</v>
      </c>
      <c r="DB109" s="52">
        <v>765</v>
      </c>
      <c r="DC109" s="52">
        <v>15230</v>
      </c>
      <c r="DD109" s="52">
        <v>2265</v>
      </c>
      <c r="DE109" s="61">
        <v>14382.5</v>
      </c>
      <c r="DF109" s="39">
        <v>0</v>
      </c>
      <c r="DG109" s="39">
        <v>0</v>
      </c>
      <c r="DH109" s="52">
        <v>15</v>
      </c>
      <c r="DI109" s="39">
        <v>0</v>
      </c>
      <c r="DJ109" s="61"/>
      <c r="DK109" s="39">
        <v>482</v>
      </c>
      <c r="DL109" s="61">
        <v>10200</v>
      </c>
      <c r="DM109" s="39">
        <v>908</v>
      </c>
      <c r="DN109" s="61"/>
      <c r="DO109" s="61">
        <v>9737.5</v>
      </c>
      <c r="DP109" s="61"/>
      <c r="DQ109" s="39">
        <v>3472.5</v>
      </c>
      <c r="DR109" s="39">
        <v>0</v>
      </c>
      <c r="DS109" s="39">
        <v>0</v>
      </c>
      <c r="DT109" s="61">
        <v>60</v>
      </c>
      <c r="DU109" s="52">
        <v>90</v>
      </c>
      <c r="DV109" s="52">
        <v>90</v>
      </c>
      <c r="DW109" s="52">
        <v>15</v>
      </c>
      <c r="DX109" s="39" t="str">
        <f t="shared" si="5"/>
        <v>внутренние</v>
      </c>
      <c r="DY109" s="39"/>
      <c r="DZ109" s="61"/>
      <c r="EA109" s="61"/>
      <c r="EB109" s="61"/>
      <c r="EC109" s="61"/>
      <c r="ED109" s="61"/>
      <c r="EE109" s="52">
        <v>510</v>
      </c>
      <c r="EF109" s="52">
        <v>348</v>
      </c>
      <c r="EG109" s="52">
        <v>630</v>
      </c>
      <c r="EH109" s="52">
        <f t="shared" si="8"/>
        <v>3024</v>
      </c>
      <c r="EI109" s="52">
        <v>100.8</v>
      </c>
      <c r="EJ109" s="52"/>
      <c r="EK109" s="52">
        <v>41.85</v>
      </c>
      <c r="EL109" s="52">
        <v>229.5</v>
      </c>
      <c r="EM109" s="52">
        <v>211.2</v>
      </c>
      <c r="EN109" s="52">
        <v>98.8</v>
      </c>
      <c r="EO109" s="52">
        <v>162</v>
      </c>
      <c r="EP109" s="52">
        <v>113.8</v>
      </c>
      <c r="EQ109" s="52">
        <v>1693</v>
      </c>
      <c r="ER109" s="52">
        <f t="shared" si="6"/>
        <v>6.71</v>
      </c>
      <c r="ES109" s="187" t="s">
        <v>1138</v>
      </c>
      <c r="ET109" s="187" t="s">
        <v>766</v>
      </c>
      <c r="EU109" s="52">
        <v>0</v>
      </c>
      <c r="EV109" s="52">
        <v>6</v>
      </c>
      <c r="EW109" s="52">
        <v>0</v>
      </c>
      <c r="EX109" s="52">
        <v>0</v>
      </c>
      <c r="EY109" s="52">
        <v>0</v>
      </c>
      <c r="EZ109" s="52"/>
      <c r="FA109" s="52"/>
      <c r="FB109" s="52"/>
      <c r="FC109" s="52"/>
      <c r="FD109" s="52"/>
      <c r="FE109" s="52"/>
      <c r="FF109" s="52"/>
      <c r="FG109" s="52"/>
      <c r="FH109" s="39">
        <v>0</v>
      </c>
      <c r="FI109" s="72">
        <v>17</v>
      </c>
    </row>
    <row r="110" spans="1:165" x14ac:dyDescent="0.25">
      <c r="A110" s="56">
        <v>61052</v>
      </c>
      <c r="B110" s="36" t="str">
        <f t="shared" si="7"/>
        <v>Новочеремушкинская ул. д. 52 к. 2</v>
      </c>
      <c r="C110" s="57" t="s">
        <v>1061</v>
      </c>
      <c r="D110" s="58">
        <v>52</v>
      </c>
      <c r="E110" s="59">
        <v>2</v>
      </c>
      <c r="F110" s="39" t="s">
        <v>1012</v>
      </c>
      <c r="G110" s="60"/>
      <c r="H110" s="61"/>
      <c r="I110" s="62" t="s">
        <v>218</v>
      </c>
      <c r="J110" s="62"/>
      <c r="K110" s="62" t="s">
        <v>218</v>
      </c>
      <c r="L110" s="39" t="s">
        <v>1013</v>
      </c>
      <c r="M110" s="39" t="s">
        <v>1014</v>
      </c>
      <c r="N110" s="63">
        <v>1994</v>
      </c>
      <c r="O110" s="63">
        <v>1994</v>
      </c>
      <c r="P110" s="81" t="s">
        <v>1044</v>
      </c>
      <c r="Q110" s="61" t="s">
        <v>1016</v>
      </c>
      <c r="R110" s="63">
        <v>17</v>
      </c>
      <c r="S110" s="63">
        <v>17</v>
      </c>
      <c r="T110" s="65">
        <v>5</v>
      </c>
      <c r="U110" s="63">
        <v>5</v>
      </c>
      <c r="V110" s="63">
        <v>5</v>
      </c>
      <c r="W110" s="66">
        <v>305</v>
      </c>
      <c r="X110" s="67">
        <v>301</v>
      </c>
      <c r="Y110" s="61">
        <f t="shared" si="4"/>
        <v>4</v>
      </c>
      <c r="Z110" s="39">
        <v>1</v>
      </c>
      <c r="AA110" s="61">
        <v>85</v>
      </c>
      <c r="AB110" s="61">
        <v>85</v>
      </c>
      <c r="AC110" s="42">
        <v>20</v>
      </c>
      <c r="AD110" s="61">
        <v>85</v>
      </c>
      <c r="AE110" s="61"/>
      <c r="AF110" s="61">
        <v>1</v>
      </c>
      <c r="AG110" s="68">
        <v>1</v>
      </c>
      <c r="AH110" s="69">
        <v>18797.900000000001</v>
      </c>
      <c r="AI110" s="70">
        <v>18283.5</v>
      </c>
      <c r="AJ110" s="71">
        <v>514.4</v>
      </c>
      <c r="AK110" s="72">
        <v>6965.8</v>
      </c>
      <c r="AL110" s="61">
        <v>2742</v>
      </c>
      <c r="AM110" s="73">
        <v>1225</v>
      </c>
      <c r="AN110" s="73">
        <v>2647</v>
      </c>
      <c r="AO110" s="61"/>
      <c r="AP110" s="77">
        <v>1546.9</v>
      </c>
      <c r="AQ110" s="42">
        <v>422.06</v>
      </c>
      <c r="AR110" s="42">
        <v>1980.8400000000001</v>
      </c>
      <c r="AS110" s="42">
        <v>102</v>
      </c>
      <c r="AT110" s="72" t="s">
        <v>1017</v>
      </c>
      <c r="AU110" s="72" t="s">
        <v>1034</v>
      </c>
      <c r="AV110" s="67">
        <v>301</v>
      </c>
      <c r="AW110" s="61"/>
      <c r="AX110" s="61"/>
      <c r="AY110" s="61"/>
      <c r="AZ110" s="61" t="s">
        <v>1019</v>
      </c>
      <c r="BA110" s="61" t="s">
        <v>218</v>
      </c>
      <c r="BB110" s="61" t="s">
        <v>218</v>
      </c>
      <c r="BC110" s="61" t="s">
        <v>218</v>
      </c>
      <c r="BD110" s="61" t="s">
        <v>218</v>
      </c>
      <c r="BE110" s="61" t="s">
        <v>218</v>
      </c>
      <c r="BF110" s="61" t="s">
        <v>218</v>
      </c>
      <c r="BG110" s="61" t="s">
        <v>218</v>
      </c>
      <c r="BH110" s="61" t="s">
        <v>218</v>
      </c>
      <c r="BI110" s="61" t="s">
        <v>218</v>
      </c>
      <c r="BJ110" s="61" t="s">
        <v>218</v>
      </c>
      <c r="BK110" s="61" t="s">
        <v>218</v>
      </c>
      <c r="BL110" s="61" t="s">
        <v>218</v>
      </c>
      <c r="BM110" s="61" t="s">
        <v>218</v>
      </c>
      <c r="BN110" s="61" t="s">
        <v>218</v>
      </c>
      <c r="BO110" s="61" t="s">
        <v>218</v>
      </c>
      <c r="BP110" s="61" t="s">
        <v>218</v>
      </c>
      <c r="BQ110" s="61" t="s">
        <v>1020</v>
      </c>
      <c r="BR110" s="61"/>
      <c r="BS110" s="59" t="s">
        <v>1021</v>
      </c>
      <c r="BT110" s="52">
        <v>26554</v>
      </c>
      <c r="BU110" s="61">
        <v>6</v>
      </c>
      <c r="BV110" s="61" t="s">
        <v>1017</v>
      </c>
      <c r="BW110" s="52">
        <v>512</v>
      </c>
      <c r="BX110" s="52">
        <v>1562</v>
      </c>
      <c r="BY110" s="52">
        <v>8675</v>
      </c>
      <c r="BZ110" s="52">
        <v>1873</v>
      </c>
      <c r="CA110" s="61" t="s">
        <v>1040</v>
      </c>
      <c r="CB110" s="52">
        <v>14975</v>
      </c>
      <c r="CC110" s="53">
        <v>4536</v>
      </c>
      <c r="CD110" s="61">
        <v>1</v>
      </c>
      <c r="CE110" s="61">
        <v>1882</v>
      </c>
      <c r="CF110" s="61" t="s">
        <v>1023</v>
      </c>
      <c r="CG110" s="52">
        <v>254</v>
      </c>
      <c r="CH110" s="52">
        <v>178</v>
      </c>
      <c r="CI110" s="77">
        <v>1546.9</v>
      </c>
      <c r="CJ110" s="74" t="s">
        <v>1032</v>
      </c>
      <c r="CK110" s="61">
        <v>5</v>
      </c>
      <c r="CL110" s="61">
        <v>223.54999999999998</v>
      </c>
      <c r="CM110" s="75">
        <v>85</v>
      </c>
      <c r="CN110" s="39"/>
      <c r="CO110" s="39"/>
      <c r="CP110" s="61"/>
      <c r="CQ110" s="61"/>
      <c r="CR110" s="39">
        <v>17.399999999999999</v>
      </c>
      <c r="CS110" s="61"/>
      <c r="CT110" s="61"/>
      <c r="CU110" s="61"/>
      <c r="CV110" s="61"/>
      <c r="CW110" s="61"/>
      <c r="CX110" s="61"/>
      <c r="CY110" s="61"/>
      <c r="CZ110" s="52">
        <v>2</v>
      </c>
      <c r="DA110" s="52">
        <v>5</v>
      </c>
      <c r="DB110" s="52">
        <v>1275</v>
      </c>
      <c r="DC110" s="52">
        <v>3825</v>
      </c>
      <c r="DD110" s="52">
        <v>720</v>
      </c>
      <c r="DE110" s="61">
        <v>5710</v>
      </c>
      <c r="DF110" s="61">
        <v>0</v>
      </c>
      <c r="DG110" s="39">
        <v>0</v>
      </c>
      <c r="DH110" s="52">
        <v>5</v>
      </c>
      <c r="DI110" s="39">
        <v>0</v>
      </c>
      <c r="DJ110" s="61"/>
      <c r="DK110" s="39">
        <v>182</v>
      </c>
      <c r="DL110" s="61">
        <v>3806</v>
      </c>
      <c r="DM110" s="39">
        <v>301</v>
      </c>
      <c r="DN110" s="61"/>
      <c r="DO110" s="61">
        <v>3711</v>
      </c>
      <c r="DP110" s="61"/>
      <c r="DQ110" s="39">
        <v>315</v>
      </c>
      <c r="DR110" s="39">
        <v>0</v>
      </c>
      <c r="DS110" s="39">
        <v>0</v>
      </c>
      <c r="DT110" s="61">
        <v>20</v>
      </c>
      <c r="DU110" s="52">
        <v>10</v>
      </c>
      <c r="DV110" s="52">
        <v>10</v>
      </c>
      <c r="DW110" s="52">
        <v>5</v>
      </c>
      <c r="DX110" s="39" t="str">
        <f t="shared" si="5"/>
        <v>внутренние</v>
      </c>
      <c r="DY110" s="52"/>
      <c r="DZ110" s="61"/>
      <c r="EA110" s="61"/>
      <c r="EB110" s="61"/>
      <c r="EC110" s="61"/>
      <c r="ED110" s="61"/>
      <c r="EE110" s="52">
        <v>170</v>
      </c>
      <c r="EF110" s="52">
        <v>123.25</v>
      </c>
      <c r="EG110" s="52">
        <v>215</v>
      </c>
      <c r="EH110" s="52">
        <f t="shared" si="8"/>
        <v>1032</v>
      </c>
      <c r="EI110" s="52">
        <v>35.699999999999996</v>
      </c>
      <c r="EJ110" s="52"/>
      <c r="EK110" s="52">
        <v>13.95</v>
      </c>
      <c r="EL110" s="52">
        <v>76.5</v>
      </c>
      <c r="EM110" s="52">
        <v>74.800000000000011</v>
      </c>
      <c r="EN110" s="52">
        <v>33.15</v>
      </c>
      <c r="EO110" s="52">
        <v>54</v>
      </c>
      <c r="EP110" s="52">
        <v>33.5</v>
      </c>
      <c r="EQ110" s="52">
        <v>538</v>
      </c>
      <c r="ER110" s="52">
        <f t="shared" si="6"/>
        <v>2.13</v>
      </c>
      <c r="ES110" s="187" t="s">
        <v>1138</v>
      </c>
      <c r="ET110" s="187" t="s">
        <v>766</v>
      </c>
      <c r="EU110" s="52">
        <v>0</v>
      </c>
      <c r="EV110" s="52">
        <v>2</v>
      </c>
      <c r="EW110" s="52">
        <v>0</v>
      </c>
      <c r="EX110" s="52">
        <v>0</v>
      </c>
      <c r="EY110" s="52">
        <v>0</v>
      </c>
      <c r="EZ110" s="52"/>
      <c r="FA110" s="52"/>
      <c r="FB110" s="52"/>
      <c r="FC110" s="52"/>
      <c r="FD110" s="52"/>
      <c r="FE110" s="52"/>
      <c r="FF110" s="52"/>
      <c r="FG110" s="52"/>
      <c r="FH110" s="39">
        <v>0</v>
      </c>
      <c r="FI110" s="72">
        <v>7</v>
      </c>
    </row>
    <row r="111" spans="1:165" x14ac:dyDescent="0.25">
      <c r="A111" s="56">
        <v>17011</v>
      </c>
      <c r="B111" s="36" t="str">
        <f t="shared" si="7"/>
        <v>Новочеремушкинская ул. д. 53 к. 1</v>
      </c>
      <c r="C111" s="57" t="s">
        <v>1061</v>
      </c>
      <c r="D111" s="58">
        <v>53</v>
      </c>
      <c r="E111" s="59">
        <v>1</v>
      </c>
      <c r="F111" s="39" t="s">
        <v>1012</v>
      </c>
      <c r="G111" s="60"/>
      <c r="H111" s="39"/>
      <c r="I111" s="62" t="s">
        <v>218</v>
      </c>
      <c r="J111" s="62"/>
      <c r="K111" s="62" t="s">
        <v>218</v>
      </c>
      <c r="L111" s="39" t="s">
        <v>1013</v>
      </c>
      <c r="M111" s="39" t="s">
        <v>1014</v>
      </c>
      <c r="N111" s="63">
        <v>1962</v>
      </c>
      <c r="O111" s="63">
        <v>1962</v>
      </c>
      <c r="P111" s="81" t="s">
        <v>1035</v>
      </c>
      <c r="Q111" s="61" t="s">
        <v>1016</v>
      </c>
      <c r="R111" s="63">
        <v>9</v>
      </c>
      <c r="S111" s="63">
        <v>9</v>
      </c>
      <c r="T111" s="65">
        <v>1</v>
      </c>
      <c r="U111" s="63">
        <v>1</v>
      </c>
      <c r="V111" s="63"/>
      <c r="W111" s="66">
        <v>72</v>
      </c>
      <c r="X111" s="67">
        <v>72</v>
      </c>
      <c r="Y111" s="61">
        <f t="shared" si="4"/>
        <v>0</v>
      </c>
      <c r="Z111" s="39">
        <v>0</v>
      </c>
      <c r="AA111" s="61">
        <v>18</v>
      </c>
      <c r="AB111" s="61">
        <v>19</v>
      </c>
      <c r="AC111" s="42">
        <v>1</v>
      </c>
      <c r="AD111" s="61">
        <v>24</v>
      </c>
      <c r="AE111" s="61"/>
      <c r="AF111" s="61">
        <v>1</v>
      </c>
      <c r="AG111" s="68">
        <v>1</v>
      </c>
      <c r="AH111" s="69">
        <v>2590.1</v>
      </c>
      <c r="AI111" s="70">
        <v>2590.1</v>
      </c>
      <c r="AJ111" s="71">
        <v>0</v>
      </c>
      <c r="AK111" s="72">
        <v>1190</v>
      </c>
      <c r="AL111" s="61">
        <v>393.2</v>
      </c>
      <c r="AM111" s="73">
        <v>207</v>
      </c>
      <c r="AN111" s="73">
        <v>188</v>
      </c>
      <c r="AO111" s="61"/>
      <c r="AP111" s="64">
        <v>397.5</v>
      </c>
      <c r="AQ111" s="42">
        <v>94.09</v>
      </c>
      <c r="AR111" s="42">
        <v>300.90999999999997</v>
      </c>
      <c r="AS111" s="42">
        <v>4.8</v>
      </c>
      <c r="AT111" s="72" t="s">
        <v>1036</v>
      </c>
      <c r="AU111" s="72" t="s">
        <v>1034</v>
      </c>
      <c r="AV111" s="67">
        <v>72</v>
      </c>
      <c r="AW111" s="61"/>
      <c r="AX111" s="61"/>
      <c r="AY111" s="61"/>
      <c r="AZ111" s="61" t="s">
        <v>1019</v>
      </c>
      <c r="BA111" s="61" t="s">
        <v>218</v>
      </c>
      <c r="BB111" s="61" t="s">
        <v>218</v>
      </c>
      <c r="BC111" s="61" t="s">
        <v>218</v>
      </c>
      <c r="BD111" s="61" t="s">
        <v>218</v>
      </c>
      <c r="BE111" s="61" t="s">
        <v>218</v>
      </c>
      <c r="BF111" s="61" t="s">
        <v>218</v>
      </c>
      <c r="BG111" s="61" t="s">
        <v>218</v>
      </c>
      <c r="BH111" s="61" t="s">
        <v>218</v>
      </c>
      <c r="BI111" s="61" t="s">
        <v>218</v>
      </c>
      <c r="BJ111" s="61" t="s">
        <v>218</v>
      </c>
      <c r="BK111" s="61" t="s">
        <v>218</v>
      </c>
      <c r="BL111" s="61" t="s">
        <v>218</v>
      </c>
      <c r="BM111" s="61" t="s">
        <v>218</v>
      </c>
      <c r="BN111" s="61" t="s">
        <v>218</v>
      </c>
      <c r="BO111" s="61" t="s">
        <v>218</v>
      </c>
      <c r="BP111" s="61" t="s">
        <v>218</v>
      </c>
      <c r="BQ111" s="61" t="s">
        <v>1020</v>
      </c>
      <c r="BR111" s="61"/>
      <c r="BS111" s="59" t="s">
        <v>1021</v>
      </c>
      <c r="BT111" s="52">
        <v>3774</v>
      </c>
      <c r="BU111" s="61">
        <v>2</v>
      </c>
      <c r="BV111" s="61" t="s">
        <v>1017</v>
      </c>
      <c r="BW111" s="52">
        <v>3713</v>
      </c>
      <c r="BX111" s="52">
        <v>935</v>
      </c>
      <c r="BY111" s="52">
        <v>735</v>
      </c>
      <c r="BZ111" s="39">
        <v>0</v>
      </c>
      <c r="CA111" s="61" t="s">
        <v>1024</v>
      </c>
      <c r="CB111" s="52">
        <v>1713</v>
      </c>
      <c r="CC111" s="53">
        <v>1849</v>
      </c>
      <c r="CD111" s="39">
        <v>1</v>
      </c>
      <c r="CE111" s="61">
        <v>437</v>
      </c>
      <c r="CF111" s="61" t="s">
        <v>1023</v>
      </c>
      <c r="CG111" s="52">
        <v>84</v>
      </c>
      <c r="CH111" s="52">
        <v>58.8</v>
      </c>
      <c r="CI111" s="72">
        <v>397.5</v>
      </c>
      <c r="CJ111" s="74" t="s">
        <v>1032</v>
      </c>
      <c r="CK111" s="61">
        <v>1</v>
      </c>
      <c r="CL111" s="61">
        <v>23.669999999999998</v>
      </c>
      <c r="CM111" s="75">
        <v>4</v>
      </c>
      <c r="CN111" s="39"/>
      <c r="CO111" s="39"/>
      <c r="CP111" s="61"/>
      <c r="CQ111" s="61"/>
      <c r="CR111" s="39">
        <v>1</v>
      </c>
      <c r="CS111" s="61"/>
      <c r="CT111" s="61"/>
      <c r="CU111" s="61"/>
      <c r="CV111" s="61"/>
      <c r="CW111" s="61"/>
      <c r="CX111" s="61"/>
      <c r="CY111" s="61"/>
      <c r="CZ111" s="52">
        <v>1</v>
      </c>
      <c r="DA111" s="52">
        <v>1</v>
      </c>
      <c r="DB111" s="52">
        <v>189</v>
      </c>
      <c r="DC111" s="52">
        <v>2356</v>
      </c>
      <c r="DD111" s="52">
        <v>61</v>
      </c>
      <c r="DE111" s="61">
        <v>947</v>
      </c>
      <c r="DF111" s="39">
        <v>0</v>
      </c>
      <c r="DG111" s="39">
        <v>0</v>
      </c>
      <c r="DH111" s="52">
        <v>1</v>
      </c>
      <c r="DI111" s="52">
        <v>198</v>
      </c>
      <c r="DJ111" s="61"/>
      <c r="DK111" s="39">
        <v>118</v>
      </c>
      <c r="DL111" s="61">
        <v>850</v>
      </c>
      <c r="DM111" s="39">
        <v>72</v>
      </c>
      <c r="DN111" s="61"/>
      <c r="DO111" s="61">
        <v>702</v>
      </c>
      <c r="DP111" s="61"/>
      <c r="DQ111" s="39">
        <v>340</v>
      </c>
      <c r="DR111" s="39">
        <v>491</v>
      </c>
      <c r="DS111" s="39">
        <v>81</v>
      </c>
      <c r="DT111" s="61">
        <v>8</v>
      </c>
      <c r="DU111" s="52">
        <v>8</v>
      </c>
      <c r="DV111" s="52">
        <v>8</v>
      </c>
      <c r="DW111" s="39">
        <v>0</v>
      </c>
      <c r="DX111" s="39" t="str">
        <f t="shared" si="5"/>
        <v>внутренние</v>
      </c>
      <c r="DY111" s="52"/>
      <c r="DZ111" s="61"/>
      <c r="EA111" s="61"/>
      <c r="EB111" s="61"/>
      <c r="EC111" s="61"/>
      <c r="ED111" s="61"/>
      <c r="EE111" s="52">
        <v>9</v>
      </c>
      <c r="EF111" s="52">
        <v>26.9</v>
      </c>
      <c r="EG111" s="52">
        <v>22</v>
      </c>
      <c r="EH111" s="52">
        <f t="shared" si="8"/>
        <v>105.6</v>
      </c>
      <c r="EI111" s="52">
        <v>0</v>
      </c>
      <c r="EJ111" s="52"/>
      <c r="EK111" s="52">
        <v>2.79</v>
      </c>
      <c r="EL111" s="52">
        <v>2.16</v>
      </c>
      <c r="EM111" s="52">
        <v>21.78</v>
      </c>
      <c r="EN111" s="52">
        <v>7.8000000000000007</v>
      </c>
      <c r="EO111" s="52">
        <v>3.8</v>
      </c>
      <c r="EP111" s="52">
        <v>9.9</v>
      </c>
      <c r="EQ111" s="52">
        <v>125</v>
      </c>
      <c r="ER111" s="52">
        <f t="shared" si="6"/>
        <v>0.5</v>
      </c>
      <c r="ES111" s="187" t="s">
        <v>1141</v>
      </c>
      <c r="ET111" s="187" t="s">
        <v>1139</v>
      </c>
      <c r="EU111" s="52">
        <v>0</v>
      </c>
      <c r="EV111" s="52">
        <v>0</v>
      </c>
      <c r="EW111" s="52">
        <v>0</v>
      </c>
      <c r="EX111" s="52">
        <v>0</v>
      </c>
      <c r="EY111" s="52">
        <v>0</v>
      </c>
      <c r="EZ111" s="52"/>
      <c r="FA111" s="52"/>
      <c r="FB111" s="52"/>
      <c r="FC111" s="52"/>
      <c r="FD111" s="52"/>
      <c r="FE111" s="52"/>
      <c r="FF111" s="52"/>
      <c r="FG111" s="52"/>
      <c r="FH111" s="39">
        <v>0</v>
      </c>
      <c r="FI111" s="72">
        <v>2</v>
      </c>
    </row>
    <row r="112" spans="1:165" x14ac:dyDescent="0.25">
      <c r="A112" s="56">
        <v>17012</v>
      </c>
      <c r="B112" s="36" t="str">
        <f t="shared" si="7"/>
        <v>Новочеремушкинская ул. д. 53 к. 2</v>
      </c>
      <c r="C112" s="57" t="s">
        <v>1061</v>
      </c>
      <c r="D112" s="58">
        <v>53</v>
      </c>
      <c r="E112" s="59">
        <v>2</v>
      </c>
      <c r="F112" s="39" t="s">
        <v>1012</v>
      </c>
      <c r="G112" s="60"/>
      <c r="H112" s="61"/>
      <c r="I112" s="62" t="s">
        <v>218</v>
      </c>
      <c r="J112" s="62"/>
      <c r="K112" s="62" t="s">
        <v>218</v>
      </c>
      <c r="L112" s="39" t="s">
        <v>1013</v>
      </c>
      <c r="M112" s="39" t="s">
        <v>1014</v>
      </c>
      <c r="N112" s="63">
        <v>1963</v>
      </c>
      <c r="O112" s="63">
        <v>1963</v>
      </c>
      <c r="P112" s="81" t="s">
        <v>1035</v>
      </c>
      <c r="Q112" s="61" t="s">
        <v>1016</v>
      </c>
      <c r="R112" s="63">
        <v>9</v>
      </c>
      <c r="S112" s="63">
        <v>9</v>
      </c>
      <c r="T112" s="65">
        <v>1</v>
      </c>
      <c r="U112" s="63">
        <v>1</v>
      </c>
      <c r="V112" s="63"/>
      <c r="W112" s="66">
        <v>72</v>
      </c>
      <c r="X112" s="67">
        <v>72</v>
      </c>
      <c r="Y112" s="61">
        <f t="shared" si="4"/>
        <v>0</v>
      </c>
      <c r="Z112" s="39">
        <v>0</v>
      </c>
      <c r="AA112" s="61">
        <v>18</v>
      </c>
      <c r="AB112" s="61">
        <v>19</v>
      </c>
      <c r="AC112" s="42">
        <v>1</v>
      </c>
      <c r="AD112" s="61">
        <v>24</v>
      </c>
      <c r="AE112" s="61"/>
      <c r="AF112" s="61">
        <v>1</v>
      </c>
      <c r="AG112" s="68">
        <v>1</v>
      </c>
      <c r="AH112" s="69">
        <v>2583.6</v>
      </c>
      <c r="AI112" s="70">
        <v>2583.6</v>
      </c>
      <c r="AJ112" s="71">
        <v>0</v>
      </c>
      <c r="AK112" s="72">
        <v>1186.5999999999999</v>
      </c>
      <c r="AL112" s="61">
        <v>393.2</v>
      </c>
      <c r="AM112" s="73">
        <v>386</v>
      </c>
      <c r="AN112" s="73">
        <v>3</v>
      </c>
      <c r="AO112" s="61"/>
      <c r="AP112" s="64">
        <v>398.8</v>
      </c>
      <c r="AQ112" s="42">
        <v>99.36</v>
      </c>
      <c r="AR112" s="42">
        <v>289.64</v>
      </c>
      <c r="AS112" s="42">
        <v>4.8</v>
      </c>
      <c r="AT112" s="72" t="s">
        <v>1036</v>
      </c>
      <c r="AU112" s="72" t="s">
        <v>1034</v>
      </c>
      <c r="AV112" s="67">
        <v>72</v>
      </c>
      <c r="AW112" s="61"/>
      <c r="AX112" s="61"/>
      <c r="AY112" s="61"/>
      <c r="AZ112" s="61" t="s">
        <v>1019</v>
      </c>
      <c r="BA112" s="61" t="s">
        <v>218</v>
      </c>
      <c r="BB112" s="61" t="s">
        <v>218</v>
      </c>
      <c r="BC112" s="61" t="s">
        <v>218</v>
      </c>
      <c r="BD112" s="61" t="s">
        <v>218</v>
      </c>
      <c r="BE112" s="61" t="s">
        <v>218</v>
      </c>
      <c r="BF112" s="61" t="s">
        <v>218</v>
      </c>
      <c r="BG112" s="61" t="s">
        <v>218</v>
      </c>
      <c r="BH112" s="61" t="s">
        <v>218</v>
      </c>
      <c r="BI112" s="61" t="s">
        <v>218</v>
      </c>
      <c r="BJ112" s="61" t="s">
        <v>218</v>
      </c>
      <c r="BK112" s="61" t="s">
        <v>218</v>
      </c>
      <c r="BL112" s="61" t="s">
        <v>218</v>
      </c>
      <c r="BM112" s="61" t="s">
        <v>218</v>
      </c>
      <c r="BN112" s="61" t="s">
        <v>218</v>
      </c>
      <c r="BO112" s="61" t="s">
        <v>218</v>
      </c>
      <c r="BP112" s="61" t="s">
        <v>218</v>
      </c>
      <c r="BQ112" s="61" t="s">
        <v>1020</v>
      </c>
      <c r="BR112" s="61"/>
      <c r="BS112" s="59" t="s">
        <v>1021</v>
      </c>
      <c r="BT112" s="52">
        <v>3774</v>
      </c>
      <c r="BU112" s="61">
        <v>2</v>
      </c>
      <c r="BV112" s="61" t="s">
        <v>1017</v>
      </c>
      <c r="BW112" s="52">
        <v>3713</v>
      </c>
      <c r="BX112" s="52">
        <v>935</v>
      </c>
      <c r="BY112" s="52">
        <v>735</v>
      </c>
      <c r="BZ112" s="39">
        <v>0</v>
      </c>
      <c r="CA112" s="61" t="s">
        <v>1024</v>
      </c>
      <c r="CB112" s="52">
        <v>1713</v>
      </c>
      <c r="CC112" s="53">
        <v>1849</v>
      </c>
      <c r="CD112" s="61">
        <v>1</v>
      </c>
      <c r="CE112" s="61">
        <v>439</v>
      </c>
      <c r="CF112" s="61" t="s">
        <v>1023</v>
      </c>
      <c r="CG112" s="52">
        <v>84</v>
      </c>
      <c r="CH112" s="52">
        <v>58.8</v>
      </c>
      <c r="CI112" s="72">
        <v>398.8</v>
      </c>
      <c r="CJ112" s="74" t="s">
        <v>1032</v>
      </c>
      <c r="CK112" s="61">
        <v>1</v>
      </c>
      <c r="CL112" s="61">
        <v>23.669999999999998</v>
      </c>
      <c r="CM112" s="75">
        <v>4</v>
      </c>
      <c r="CN112" s="39"/>
      <c r="CO112" s="39"/>
      <c r="CP112" s="61"/>
      <c r="CQ112" s="61"/>
      <c r="CR112" s="39">
        <v>1</v>
      </c>
      <c r="CS112" s="61"/>
      <c r="CT112" s="61"/>
      <c r="CU112" s="61"/>
      <c r="CV112" s="61"/>
      <c r="CW112" s="61"/>
      <c r="CX112" s="61"/>
      <c r="CY112" s="61"/>
      <c r="CZ112" s="52">
        <v>1</v>
      </c>
      <c r="DA112" s="52">
        <v>1</v>
      </c>
      <c r="DB112" s="52">
        <v>189</v>
      </c>
      <c r="DC112" s="52">
        <v>2356</v>
      </c>
      <c r="DD112" s="52">
        <v>61</v>
      </c>
      <c r="DE112" s="61">
        <v>947</v>
      </c>
      <c r="DF112" s="61">
        <v>0</v>
      </c>
      <c r="DG112" s="39">
        <v>0</v>
      </c>
      <c r="DH112" s="52">
        <v>1</v>
      </c>
      <c r="DI112" s="52">
        <v>198</v>
      </c>
      <c r="DJ112" s="61"/>
      <c r="DK112" s="39">
        <v>118</v>
      </c>
      <c r="DL112" s="61">
        <v>850</v>
      </c>
      <c r="DM112" s="39">
        <v>72</v>
      </c>
      <c r="DN112" s="61"/>
      <c r="DO112" s="61">
        <v>702</v>
      </c>
      <c r="DP112" s="61"/>
      <c r="DQ112" s="39">
        <v>340</v>
      </c>
      <c r="DR112" s="39">
        <v>491</v>
      </c>
      <c r="DS112" s="39">
        <v>81</v>
      </c>
      <c r="DT112" s="61">
        <v>8</v>
      </c>
      <c r="DU112" s="52">
        <v>8</v>
      </c>
      <c r="DV112" s="52">
        <v>8</v>
      </c>
      <c r="DW112" s="39">
        <v>0</v>
      </c>
      <c r="DX112" s="39" t="str">
        <f t="shared" si="5"/>
        <v>внутренние</v>
      </c>
      <c r="DY112" s="52"/>
      <c r="DZ112" s="61"/>
      <c r="EA112" s="61"/>
      <c r="EB112" s="61"/>
      <c r="EC112" s="61"/>
      <c r="ED112" s="61"/>
      <c r="EE112" s="52">
        <v>9</v>
      </c>
      <c r="EF112" s="52">
        <v>26.9</v>
      </c>
      <c r="EG112" s="52">
        <v>22</v>
      </c>
      <c r="EH112" s="52">
        <f t="shared" si="8"/>
        <v>105.6</v>
      </c>
      <c r="EI112" s="52">
        <v>0</v>
      </c>
      <c r="EJ112" s="52"/>
      <c r="EK112" s="52">
        <v>2.79</v>
      </c>
      <c r="EL112" s="52">
        <v>2.16</v>
      </c>
      <c r="EM112" s="52">
        <v>21.78</v>
      </c>
      <c r="EN112" s="52">
        <v>7.8000000000000007</v>
      </c>
      <c r="EO112" s="52">
        <v>3.8</v>
      </c>
      <c r="EP112" s="52">
        <v>10</v>
      </c>
      <c r="EQ112" s="52">
        <v>129</v>
      </c>
      <c r="ER112" s="52">
        <f t="shared" si="6"/>
        <v>0.51</v>
      </c>
      <c r="ES112" s="187" t="s">
        <v>1141</v>
      </c>
      <c r="ET112" s="187" t="s">
        <v>1139</v>
      </c>
      <c r="EU112" s="52">
        <v>0</v>
      </c>
      <c r="EV112" s="52">
        <v>0</v>
      </c>
      <c r="EW112" s="52">
        <v>0</v>
      </c>
      <c r="EX112" s="52">
        <v>0</v>
      </c>
      <c r="EY112" s="52">
        <v>0</v>
      </c>
      <c r="EZ112" s="52"/>
      <c r="FA112" s="52"/>
      <c r="FB112" s="52"/>
      <c r="FC112" s="52"/>
      <c r="FD112" s="52"/>
      <c r="FE112" s="52"/>
      <c r="FF112" s="52"/>
      <c r="FG112" s="52"/>
      <c r="FH112" s="39">
        <v>0</v>
      </c>
      <c r="FI112" s="72">
        <v>2</v>
      </c>
    </row>
    <row r="113" spans="1:165" x14ac:dyDescent="0.25">
      <c r="A113" s="56">
        <v>17013</v>
      </c>
      <c r="B113" s="36" t="str">
        <f t="shared" si="7"/>
        <v>Новочеремушкинская ул. д. 53 к. 3</v>
      </c>
      <c r="C113" s="57" t="s">
        <v>1061</v>
      </c>
      <c r="D113" s="58">
        <v>53</v>
      </c>
      <c r="E113" s="59">
        <v>3</v>
      </c>
      <c r="F113" s="39" t="s">
        <v>1012</v>
      </c>
      <c r="G113" s="60"/>
      <c r="H113" s="39"/>
      <c r="I113" s="62" t="s">
        <v>218</v>
      </c>
      <c r="J113" s="62"/>
      <c r="K113" s="62" t="s">
        <v>218</v>
      </c>
      <c r="L113" s="39" t="s">
        <v>1013</v>
      </c>
      <c r="M113" s="39" t="s">
        <v>1014</v>
      </c>
      <c r="N113" s="63">
        <v>1963</v>
      </c>
      <c r="O113" s="63">
        <v>1963</v>
      </c>
      <c r="P113" s="81" t="s">
        <v>1035</v>
      </c>
      <c r="Q113" s="61" t="s">
        <v>1016</v>
      </c>
      <c r="R113" s="63">
        <v>9</v>
      </c>
      <c r="S113" s="63">
        <v>9</v>
      </c>
      <c r="T113" s="65">
        <v>1</v>
      </c>
      <c r="U113" s="63">
        <v>1</v>
      </c>
      <c r="V113" s="63"/>
      <c r="W113" s="66">
        <v>72</v>
      </c>
      <c r="X113" s="67">
        <v>71</v>
      </c>
      <c r="Y113" s="61">
        <f t="shared" si="4"/>
        <v>1</v>
      </c>
      <c r="Z113" s="39">
        <v>0</v>
      </c>
      <c r="AA113" s="61">
        <v>18</v>
      </c>
      <c r="AB113" s="61">
        <v>19</v>
      </c>
      <c r="AC113" s="42">
        <v>1</v>
      </c>
      <c r="AD113" s="61">
        <v>24</v>
      </c>
      <c r="AE113" s="61"/>
      <c r="AF113" s="61">
        <v>1</v>
      </c>
      <c r="AG113" s="68">
        <v>1</v>
      </c>
      <c r="AH113" s="69">
        <v>2591.9999999999995</v>
      </c>
      <c r="AI113" s="70">
        <v>2555.3999999999996</v>
      </c>
      <c r="AJ113" s="71">
        <v>36.6</v>
      </c>
      <c r="AK113" s="72">
        <v>1175.2</v>
      </c>
      <c r="AL113" s="61">
        <v>393.2</v>
      </c>
      <c r="AM113" s="73">
        <v>367</v>
      </c>
      <c r="AN113" s="73">
        <v>14</v>
      </c>
      <c r="AO113" s="61"/>
      <c r="AP113" s="64">
        <v>397.1</v>
      </c>
      <c r="AQ113" s="42">
        <v>83.77</v>
      </c>
      <c r="AR113" s="42">
        <v>297.23</v>
      </c>
      <c r="AS113" s="42">
        <v>4.8</v>
      </c>
      <c r="AT113" s="72" t="s">
        <v>1036</v>
      </c>
      <c r="AU113" s="72" t="s">
        <v>1034</v>
      </c>
      <c r="AV113" s="67">
        <v>71</v>
      </c>
      <c r="AW113" s="61"/>
      <c r="AX113" s="61"/>
      <c r="AY113" s="61"/>
      <c r="AZ113" s="61" t="s">
        <v>1019</v>
      </c>
      <c r="BA113" s="61" t="s">
        <v>218</v>
      </c>
      <c r="BB113" s="61" t="s">
        <v>218</v>
      </c>
      <c r="BC113" s="61" t="s">
        <v>218</v>
      </c>
      <c r="BD113" s="61" t="s">
        <v>218</v>
      </c>
      <c r="BE113" s="61" t="s">
        <v>218</v>
      </c>
      <c r="BF113" s="61" t="s">
        <v>218</v>
      </c>
      <c r="BG113" s="61" t="s">
        <v>218</v>
      </c>
      <c r="BH113" s="61" t="s">
        <v>218</v>
      </c>
      <c r="BI113" s="61" t="s">
        <v>218</v>
      </c>
      <c r="BJ113" s="61" t="s">
        <v>218</v>
      </c>
      <c r="BK113" s="61" t="s">
        <v>218</v>
      </c>
      <c r="BL113" s="61" t="s">
        <v>218</v>
      </c>
      <c r="BM113" s="61" t="s">
        <v>218</v>
      </c>
      <c r="BN113" s="61" t="s">
        <v>218</v>
      </c>
      <c r="BO113" s="61" t="s">
        <v>218</v>
      </c>
      <c r="BP113" s="61" t="s">
        <v>218</v>
      </c>
      <c r="BQ113" s="61" t="s">
        <v>1020</v>
      </c>
      <c r="BR113" s="61"/>
      <c r="BS113" s="59" t="s">
        <v>1021</v>
      </c>
      <c r="BT113" s="52">
        <v>3774</v>
      </c>
      <c r="BU113" s="61">
        <v>2</v>
      </c>
      <c r="BV113" s="61" t="s">
        <v>1017</v>
      </c>
      <c r="BW113" s="52">
        <v>3713</v>
      </c>
      <c r="BX113" s="52">
        <v>935</v>
      </c>
      <c r="BY113" s="52">
        <v>735</v>
      </c>
      <c r="BZ113" s="39">
        <v>0</v>
      </c>
      <c r="CA113" s="61" t="s">
        <v>1024</v>
      </c>
      <c r="CB113" s="52">
        <v>1713</v>
      </c>
      <c r="CC113" s="53">
        <v>1849</v>
      </c>
      <c r="CD113" s="39">
        <v>1</v>
      </c>
      <c r="CE113" s="61">
        <v>437</v>
      </c>
      <c r="CF113" s="61" t="s">
        <v>1023</v>
      </c>
      <c r="CG113" s="52">
        <v>84</v>
      </c>
      <c r="CH113" s="52">
        <v>58.8</v>
      </c>
      <c r="CI113" s="72">
        <v>397.1</v>
      </c>
      <c r="CJ113" s="74" t="s">
        <v>1032</v>
      </c>
      <c r="CK113" s="61">
        <v>1</v>
      </c>
      <c r="CL113" s="61">
        <v>23.669999999999998</v>
      </c>
      <c r="CM113" s="75">
        <v>4</v>
      </c>
      <c r="CN113" s="39"/>
      <c r="CO113" s="39"/>
      <c r="CP113" s="61"/>
      <c r="CQ113" s="61"/>
      <c r="CR113" s="39">
        <v>1</v>
      </c>
      <c r="CS113" s="61"/>
      <c r="CT113" s="61"/>
      <c r="CU113" s="61"/>
      <c r="CV113" s="61"/>
      <c r="CW113" s="61"/>
      <c r="CX113" s="61"/>
      <c r="CY113" s="61"/>
      <c r="CZ113" s="52">
        <v>1</v>
      </c>
      <c r="DA113" s="52">
        <v>1</v>
      </c>
      <c r="DB113" s="52">
        <v>189</v>
      </c>
      <c r="DC113" s="52">
        <v>2356</v>
      </c>
      <c r="DD113" s="52">
        <v>61</v>
      </c>
      <c r="DE113" s="61">
        <v>947</v>
      </c>
      <c r="DF113" s="39">
        <v>0</v>
      </c>
      <c r="DG113" s="39">
        <v>0</v>
      </c>
      <c r="DH113" s="52">
        <v>1</v>
      </c>
      <c r="DI113" s="52">
        <v>198</v>
      </c>
      <c r="DJ113" s="61"/>
      <c r="DK113" s="39">
        <v>118</v>
      </c>
      <c r="DL113" s="61">
        <v>850</v>
      </c>
      <c r="DM113" s="39">
        <v>71</v>
      </c>
      <c r="DN113" s="61"/>
      <c r="DO113" s="61">
        <v>702</v>
      </c>
      <c r="DP113" s="61"/>
      <c r="DQ113" s="39">
        <v>340</v>
      </c>
      <c r="DR113" s="39">
        <v>491</v>
      </c>
      <c r="DS113" s="39">
        <v>81</v>
      </c>
      <c r="DT113" s="61">
        <v>8</v>
      </c>
      <c r="DU113" s="52">
        <v>8</v>
      </c>
      <c r="DV113" s="52">
        <v>8</v>
      </c>
      <c r="DW113" s="39">
        <v>0</v>
      </c>
      <c r="DX113" s="39" t="str">
        <f t="shared" si="5"/>
        <v>внутренние</v>
      </c>
      <c r="DY113" s="52"/>
      <c r="DZ113" s="61"/>
      <c r="EA113" s="61"/>
      <c r="EB113" s="61"/>
      <c r="EC113" s="61"/>
      <c r="ED113" s="61"/>
      <c r="EE113" s="52">
        <v>9</v>
      </c>
      <c r="EF113" s="52">
        <v>26.9</v>
      </c>
      <c r="EG113" s="52">
        <v>22</v>
      </c>
      <c r="EH113" s="52">
        <f t="shared" si="8"/>
        <v>105.6</v>
      </c>
      <c r="EI113" s="52">
        <v>0</v>
      </c>
      <c r="EJ113" s="52"/>
      <c r="EK113" s="52">
        <v>2.79</v>
      </c>
      <c r="EL113" s="52">
        <v>2.16</v>
      </c>
      <c r="EM113" s="52">
        <v>21.78</v>
      </c>
      <c r="EN113" s="52">
        <v>7.8000000000000007</v>
      </c>
      <c r="EO113" s="52">
        <v>3.8</v>
      </c>
      <c r="EP113" s="52">
        <v>11.4</v>
      </c>
      <c r="EQ113" s="52">
        <v>111</v>
      </c>
      <c r="ER113" s="52">
        <f t="shared" si="6"/>
        <v>0.44</v>
      </c>
      <c r="ES113" s="187" t="s">
        <v>1141</v>
      </c>
      <c r="ET113" s="187" t="s">
        <v>1139</v>
      </c>
      <c r="EU113" s="52">
        <v>0</v>
      </c>
      <c r="EV113" s="52">
        <v>0</v>
      </c>
      <c r="EW113" s="52">
        <v>0</v>
      </c>
      <c r="EX113" s="52">
        <v>0</v>
      </c>
      <c r="EY113" s="52">
        <v>0</v>
      </c>
      <c r="EZ113" s="52"/>
      <c r="FA113" s="52"/>
      <c r="FB113" s="52"/>
      <c r="FC113" s="52"/>
      <c r="FD113" s="52"/>
      <c r="FE113" s="52"/>
      <c r="FF113" s="52"/>
      <c r="FG113" s="52"/>
      <c r="FH113" s="39">
        <v>0</v>
      </c>
      <c r="FI113" s="72">
        <v>2</v>
      </c>
    </row>
    <row r="114" spans="1:165" x14ac:dyDescent="0.25">
      <c r="A114" s="56">
        <v>70007</v>
      </c>
      <c r="B114" s="36" t="str">
        <f t="shared" si="7"/>
        <v>Новочеремушкинская ул. д. 53 к. 4</v>
      </c>
      <c r="C114" s="57" t="s">
        <v>1061</v>
      </c>
      <c r="D114" s="58">
        <v>53</v>
      </c>
      <c r="E114" s="59">
        <v>4</v>
      </c>
      <c r="F114" s="39" t="s">
        <v>1012</v>
      </c>
      <c r="G114" s="60"/>
      <c r="H114" s="61"/>
      <c r="I114" s="62" t="s">
        <v>218</v>
      </c>
      <c r="J114" s="62"/>
      <c r="K114" s="62" t="s">
        <v>218</v>
      </c>
      <c r="L114" s="39" t="s">
        <v>1013</v>
      </c>
      <c r="M114" s="39" t="s">
        <v>1014</v>
      </c>
      <c r="N114" s="63">
        <v>1995</v>
      </c>
      <c r="O114" s="63">
        <v>1995</v>
      </c>
      <c r="P114" s="81" t="s">
        <v>1044</v>
      </c>
      <c r="Q114" s="61" t="s">
        <v>1016</v>
      </c>
      <c r="R114" s="63">
        <v>17</v>
      </c>
      <c r="S114" s="63">
        <v>17</v>
      </c>
      <c r="T114" s="65">
        <v>2</v>
      </c>
      <c r="U114" s="63">
        <v>2</v>
      </c>
      <c r="V114" s="63">
        <v>2</v>
      </c>
      <c r="W114" s="66">
        <v>137</v>
      </c>
      <c r="X114" s="67">
        <v>135</v>
      </c>
      <c r="Y114" s="61">
        <f t="shared" si="4"/>
        <v>2</v>
      </c>
      <c r="Z114" s="39">
        <v>1</v>
      </c>
      <c r="AA114" s="61">
        <v>34</v>
      </c>
      <c r="AB114" s="61">
        <v>34</v>
      </c>
      <c r="AC114" s="42">
        <v>8</v>
      </c>
      <c r="AD114" s="61">
        <v>34</v>
      </c>
      <c r="AE114" s="61"/>
      <c r="AF114" s="61">
        <v>1</v>
      </c>
      <c r="AG114" s="68">
        <v>1</v>
      </c>
      <c r="AH114" s="69">
        <v>7486.4000000000015</v>
      </c>
      <c r="AI114" s="70">
        <v>7413.0000000000018</v>
      </c>
      <c r="AJ114" s="71">
        <v>73.400000000000006</v>
      </c>
      <c r="AK114" s="72">
        <v>2942.7000000000003</v>
      </c>
      <c r="AL114" s="61">
        <v>408</v>
      </c>
      <c r="AM114" s="73">
        <v>493.3</v>
      </c>
      <c r="AN114" s="73">
        <v>1164.4000000000001</v>
      </c>
      <c r="AO114" s="61"/>
      <c r="AP114" s="64">
        <v>642.5</v>
      </c>
      <c r="AQ114" s="42">
        <v>194.38</v>
      </c>
      <c r="AR114" s="42">
        <v>829.62</v>
      </c>
      <c r="AS114" s="42">
        <v>38.4</v>
      </c>
      <c r="AT114" s="72" t="s">
        <v>1017</v>
      </c>
      <c r="AU114" s="72" t="s">
        <v>1034</v>
      </c>
      <c r="AV114" s="67">
        <v>135</v>
      </c>
      <c r="AW114" s="61"/>
      <c r="AX114" s="61"/>
      <c r="AY114" s="61"/>
      <c r="AZ114" s="61" t="s">
        <v>1019</v>
      </c>
      <c r="BA114" s="61" t="s">
        <v>218</v>
      </c>
      <c r="BB114" s="61" t="s">
        <v>218</v>
      </c>
      <c r="BC114" s="61" t="s">
        <v>218</v>
      </c>
      <c r="BD114" s="61" t="s">
        <v>218</v>
      </c>
      <c r="BE114" s="61" t="s">
        <v>218</v>
      </c>
      <c r="BF114" s="61" t="s">
        <v>218</v>
      </c>
      <c r="BG114" s="61" t="s">
        <v>218</v>
      </c>
      <c r="BH114" s="61" t="s">
        <v>218</v>
      </c>
      <c r="BI114" s="61" t="s">
        <v>218</v>
      </c>
      <c r="BJ114" s="61" t="s">
        <v>218</v>
      </c>
      <c r="BK114" s="61" t="s">
        <v>218</v>
      </c>
      <c r="BL114" s="61" t="s">
        <v>218</v>
      </c>
      <c r="BM114" s="61" t="s">
        <v>218</v>
      </c>
      <c r="BN114" s="61" t="s">
        <v>218</v>
      </c>
      <c r="BO114" s="61" t="s">
        <v>218</v>
      </c>
      <c r="BP114" s="61" t="s">
        <v>218</v>
      </c>
      <c r="BQ114" s="61" t="s">
        <v>1020</v>
      </c>
      <c r="BR114" s="61"/>
      <c r="BS114" s="59" t="s">
        <v>1021</v>
      </c>
      <c r="BT114" s="52">
        <v>30600</v>
      </c>
      <c r="BU114" s="61">
        <v>3</v>
      </c>
      <c r="BV114" s="61" t="s">
        <v>1017</v>
      </c>
      <c r="BW114" s="39">
        <v>3447</v>
      </c>
      <c r="BX114" s="39">
        <v>0</v>
      </c>
      <c r="BY114" s="39">
        <v>3447</v>
      </c>
      <c r="BZ114" s="39">
        <v>1122</v>
      </c>
      <c r="CA114" s="61" t="s">
        <v>1040</v>
      </c>
      <c r="CB114" s="52">
        <v>5990</v>
      </c>
      <c r="CC114" s="78">
        <v>2785</v>
      </c>
      <c r="CD114" s="61">
        <v>1</v>
      </c>
      <c r="CE114" s="61">
        <v>774</v>
      </c>
      <c r="CF114" s="61" t="s">
        <v>1023</v>
      </c>
      <c r="CG114" s="39">
        <v>124</v>
      </c>
      <c r="CH114" s="39">
        <v>86</v>
      </c>
      <c r="CI114" s="72">
        <v>642.5</v>
      </c>
      <c r="CJ114" s="74" t="s">
        <v>1032</v>
      </c>
      <c r="CK114" s="61">
        <v>2</v>
      </c>
      <c r="CL114" s="61">
        <v>89.42</v>
      </c>
      <c r="CM114" s="75">
        <v>32</v>
      </c>
      <c r="CN114" s="39"/>
      <c r="CO114" s="39"/>
      <c r="CP114" s="61"/>
      <c r="CQ114" s="61"/>
      <c r="CR114" s="39">
        <v>7</v>
      </c>
      <c r="CS114" s="61"/>
      <c r="CT114" s="61"/>
      <c r="CU114" s="61"/>
      <c r="CV114" s="61"/>
      <c r="CW114" s="61"/>
      <c r="CX114" s="61"/>
      <c r="CY114" s="61"/>
      <c r="CZ114" s="39">
        <v>1</v>
      </c>
      <c r="DA114" s="39">
        <v>2</v>
      </c>
      <c r="DB114" s="39">
        <v>102</v>
      </c>
      <c r="DC114" s="39">
        <v>2037</v>
      </c>
      <c r="DD114" s="39">
        <v>224</v>
      </c>
      <c r="DE114" s="61">
        <v>2105</v>
      </c>
      <c r="DF114" s="61">
        <v>0</v>
      </c>
      <c r="DG114" s="39">
        <v>0</v>
      </c>
      <c r="DH114" s="39">
        <v>2</v>
      </c>
      <c r="DI114" s="39">
        <v>0</v>
      </c>
      <c r="DJ114" s="61"/>
      <c r="DK114" s="39">
        <v>60</v>
      </c>
      <c r="DL114" s="61">
        <v>1658</v>
      </c>
      <c r="DM114" s="39">
        <v>135</v>
      </c>
      <c r="DN114" s="61"/>
      <c r="DO114" s="61">
        <v>1366</v>
      </c>
      <c r="DP114" s="61"/>
      <c r="DQ114" s="39">
        <v>150</v>
      </c>
      <c r="DR114" s="39">
        <v>0</v>
      </c>
      <c r="DS114" s="39">
        <v>0</v>
      </c>
      <c r="DT114" s="61">
        <v>8</v>
      </c>
      <c r="DU114" s="39">
        <v>12</v>
      </c>
      <c r="DV114" s="39">
        <v>12</v>
      </c>
      <c r="DW114" s="39">
        <v>2</v>
      </c>
      <c r="DX114" s="39" t="str">
        <f t="shared" si="5"/>
        <v>внутренние</v>
      </c>
      <c r="DY114" s="39"/>
      <c r="DZ114" s="61"/>
      <c r="EA114" s="61"/>
      <c r="EB114" s="61"/>
      <c r="EC114" s="61"/>
      <c r="ED114" s="61"/>
      <c r="EE114" s="39">
        <v>68</v>
      </c>
      <c r="EF114" s="52">
        <v>49.3</v>
      </c>
      <c r="EG114" s="39">
        <v>84</v>
      </c>
      <c r="EH114" s="52">
        <f t="shared" si="8"/>
        <v>403.2</v>
      </c>
      <c r="EI114" s="52">
        <v>14.28</v>
      </c>
      <c r="EJ114" s="52"/>
      <c r="EK114" s="52">
        <v>5.58</v>
      </c>
      <c r="EL114" s="52">
        <v>30.6</v>
      </c>
      <c r="EM114" s="52">
        <v>29.92</v>
      </c>
      <c r="EN114" s="52">
        <v>14.950000000000001</v>
      </c>
      <c r="EO114" s="52">
        <v>21.6</v>
      </c>
      <c r="EP114" s="52">
        <v>15</v>
      </c>
      <c r="EQ114" s="52">
        <v>275</v>
      </c>
      <c r="ER114" s="52">
        <f t="shared" si="6"/>
        <v>1.0900000000000001</v>
      </c>
      <c r="ES114" s="187" t="s">
        <v>1138</v>
      </c>
      <c r="ET114" s="187" t="s">
        <v>1139</v>
      </c>
      <c r="EU114" s="52">
        <v>0</v>
      </c>
      <c r="EV114" s="52">
        <v>1</v>
      </c>
      <c r="EW114" s="52">
        <v>0</v>
      </c>
      <c r="EX114" s="52">
        <v>0</v>
      </c>
      <c r="EY114" s="52">
        <v>0</v>
      </c>
      <c r="EZ114" s="52"/>
      <c r="FA114" s="52"/>
      <c r="FB114" s="52"/>
      <c r="FC114" s="52"/>
      <c r="FD114" s="52"/>
      <c r="FE114" s="52"/>
      <c r="FF114" s="52"/>
      <c r="FG114" s="52"/>
      <c r="FH114" s="39">
        <v>0</v>
      </c>
      <c r="FI114" s="72">
        <v>3</v>
      </c>
    </row>
    <row r="115" spans="1:165" x14ac:dyDescent="0.25">
      <c r="A115" s="56">
        <v>17017</v>
      </c>
      <c r="B115" s="36" t="str">
        <f t="shared" si="7"/>
        <v>Новочеремушкинская ул. д. 55 к. 1</v>
      </c>
      <c r="C115" s="57" t="s">
        <v>1061</v>
      </c>
      <c r="D115" s="58">
        <v>55</v>
      </c>
      <c r="E115" s="59">
        <v>1</v>
      </c>
      <c r="F115" s="39" t="s">
        <v>1012</v>
      </c>
      <c r="G115" s="60"/>
      <c r="H115" s="39"/>
      <c r="I115" s="62" t="s">
        <v>218</v>
      </c>
      <c r="J115" s="62"/>
      <c r="K115" s="62" t="s">
        <v>218</v>
      </c>
      <c r="L115" s="39" t="s">
        <v>1013</v>
      </c>
      <c r="M115" s="39" t="s">
        <v>1014</v>
      </c>
      <c r="N115" s="63">
        <v>1962</v>
      </c>
      <c r="O115" s="63">
        <v>1962</v>
      </c>
      <c r="P115" s="81" t="s">
        <v>1035</v>
      </c>
      <c r="Q115" s="61" t="s">
        <v>1016</v>
      </c>
      <c r="R115" s="63">
        <v>9</v>
      </c>
      <c r="S115" s="63">
        <v>9</v>
      </c>
      <c r="T115" s="65">
        <v>1</v>
      </c>
      <c r="U115" s="63">
        <v>1</v>
      </c>
      <c r="V115" s="63"/>
      <c r="W115" s="76">
        <v>72</v>
      </c>
      <c r="X115" s="67">
        <v>71</v>
      </c>
      <c r="Y115" s="61">
        <f t="shared" si="4"/>
        <v>1</v>
      </c>
      <c r="Z115" s="39">
        <v>1</v>
      </c>
      <c r="AA115" s="61">
        <v>18</v>
      </c>
      <c r="AB115" s="61">
        <v>19</v>
      </c>
      <c r="AC115" s="42">
        <v>1</v>
      </c>
      <c r="AD115" s="61">
        <v>24</v>
      </c>
      <c r="AE115" s="61"/>
      <c r="AF115" s="61">
        <v>1</v>
      </c>
      <c r="AG115" s="68">
        <v>1</v>
      </c>
      <c r="AH115" s="69">
        <v>2574.4999999999995</v>
      </c>
      <c r="AI115" s="70">
        <v>2527.9999999999995</v>
      </c>
      <c r="AJ115" s="71">
        <v>46.5</v>
      </c>
      <c r="AK115" s="72">
        <v>1133.8</v>
      </c>
      <c r="AL115" s="61">
        <v>393.2</v>
      </c>
      <c r="AM115" s="73">
        <v>223</v>
      </c>
      <c r="AN115" s="73">
        <v>120</v>
      </c>
      <c r="AO115" s="61"/>
      <c r="AP115" s="64">
        <v>395.4</v>
      </c>
      <c r="AQ115" s="42">
        <v>71.81</v>
      </c>
      <c r="AR115" s="42">
        <v>271.19</v>
      </c>
      <c r="AS115" s="42">
        <v>4.8</v>
      </c>
      <c r="AT115" s="72" t="s">
        <v>1036</v>
      </c>
      <c r="AU115" s="72" t="s">
        <v>1034</v>
      </c>
      <c r="AV115" s="67">
        <v>71</v>
      </c>
      <c r="AW115" s="61"/>
      <c r="AX115" s="61"/>
      <c r="AY115" s="61"/>
      <c r="AZ115" s="61" t="s">
        <v>1019</v>
      </c>
      <c r="BA115" s="61" t="s">
        <v>218</v>
      </c>
      <c r="BB115" s="61" t="s">
        <v>218</v>
      </c>
      <c r="BC115" s="61" t="s">
        <v>218</v>
      </c>
      <c r="BD115" s="61" t="s">
        <v>218</v>
      </c>
      <c r="BE115" s="61" t="s">
        <v>218</v>
      </c>
      <c r="BF115" s="61" t="s">
        <v>218</v>
      </c>
      <c r="BG115" s="61" t="s">
        <v>218</v>
      </c>
      <c r="BH115" s="61" t="s">
        <v>218</v>
      </c>
      <c r="BI115" s="61" t="s">
        <v>218</v>
      </c>
      <c r="BJ115" s="61" t="s">
        <v>218</v>
      </c>
      <c r="BK115" s="61" t="s">
        <v>218</v>
      </c>
      <c r="BL115" s="61" t="s">
        <v>218</v>
      </c>
      <c r="BM115" s="61" t="s">
        <v>218</v>
      </c>
      <c r="BN115" s="61" t="s">
        <v>218</v>
      </c>
      <c r="BO115" s="61" t="s">
        <v>218</v>
      </c>
      <c r="BP115" s="61" t="s">
        <v>218</v>
      </c>
      <c r="BQ115" s="61" t="s">
        <v>1020</v>
      </c>
      <c r="BR115" s="61"/>
      <c r="BS115" s="59" t="s">
        <v>1021</v>
      </c>
      <c r="BT115" s="52">
        <v>3774</v>
      </c>
      <c r="BU115" s="61">
        <v>2</v>
      </c>
      <c r="BV115" s="61" t="s">
        <v>1017</v>
      </c>
      <c r="BW115" s="52">
        <v>3713</v>
      </c>
      <c r="BX115" s="52">
        <v>935</v>
      </c>
      <c r="BY115" s="52">
        <v>735</v>
      </c>
      <c r="BZ115" s="39">
        <v>0</v>
      </c>
      <c r="CA115" s="61" t="s">
        <v>1024</v>
      </c>
      <c r="CB115" s="52">
        <v>1713</v>
      </c>
      <c r="CC115" s="53">
        <v>1849</v>
      </c>
      <c r="CD115" s="39">
        <v>1</v>
      </c>
      <c r="CE115" s="61">
        <v>435</v>
      </c>
      <c r="CF115" s="61" t="s">
        <v>1023</v>
      </c>
      <c r="CG115" s="52">
        <v>84</v>
      </c>
      <c r="CH115" s="52">
        <v>58.8</v>
      </c>
      <c r="CI115" s="72">
        <v>395.4</v>
      </c>
      <c r="CJ115" s="74" t="s">
        <v>1032</v>
      </c>
      <c r="CK115" s="61">
        <v>1</v>
      </c>
      <c r="CL115" s="61">
        <v>23.669999999999998</v>
      </c>
      <c r="CM115" s="75">
        <v>4</v>
      </c>
      <c r="CN115" s="39"/>
      <c r="CO115" s="39"/>
      <c r="CP115" s="61"/>
      <c r="CQ115" s="61"/>
      <c r="CR115" s="39">
        <v>2</v>
      </c>
      <c r="CS115" s="61"/>
      <c r="CT115" s="61"/>
      <c r="CU115" s="61"/>
      <c r="CV115" s="61"/>
      <c r="CW115" s="61"/>
      <c r="CX115" s="61"/>
      <c r="CY115" s="61"/>
      <c r="CZ115" s="52">
        <v>1</v>
      </c>
      <c r="DA115" s="52">
        <v>1</v>
      </c>
      <c r="DB115" s="52">
        <v>189</v>
      </c>
      <c r="DC115" s="52">
        <v>2356</v>
      </c>
      <c r="DD115" s="52">
        <v>61</v>
      </c>
      <c r="DE115" s="61">
        <v>947</v>
      </c>
      <c r="DF115" s="39">
        <v>0</v>
      </c>
      <c r="DG115" s="39">
        <v>0</v>
      </c>
      <c r="DH115" s="52">
        <v>1</v>
      </c>
      <c r="DI115" s="52">
        <v>198</v>
      </c>
      <c r="DJ115" s="61"/>
      <c r="DK115" s="39">
        <v>118</v>
      </c>
      <c r="DL115" s="61">
        <v>850</v>
      </c>
      <c r="DM115" s="39">
        <v>71</v>
      </c>
      <c r="DN115" s="61"/>
      <c r="DO115" s="61">
        <v>702</v>
      </c>
      <c r="DP115" s="61"/>
      <c r="DQ115" s="39">
        <v>340</v>
      </c>
      <c r="DR115" s="39">
        <v>491</v>
      </c>
      <c r="DS115" s="39">
        <v>81</v>
      </c>
      <c r="DT115" s="61">
        <v>8</v>
      </c>
      <c r="DU115" s="52">
        <v>8</v>
      </c>
      <c r="DV115" s="52">
        <v>8</v>
      </c>
      <c r="DW115" s="39">
        <v>0</v>
      </c>
      <c r="DX115" s="39" t="str">
        <f t="shared" si="5"/>
        <v>внутренние</v>
      </c>
      <c r="DY115" s="52"/>
      <c r="DZ115" s="61"/>
      <c r="EA115" s="61"/>
      <c r="EB115" s="61"/>
      <c r="EC115" s="61"/>
      <c r="ED115" s="61"/>
      <c r="EE115" s="52">
        <v>9</v>
      </c>
      <c r="EF115" s="52">
        <v>26.9</v>
      </c>
      <c r="EG115" s="52">
        <v>22</v>
      </c>
      <c r="EH115" s="52">
        <f t="shared" si="8"/>
        <v>105.6</v>
      </c>
      <c r="EI115" s="52">
        <v>0</v>
      </c>
      <c r="EJ115" s="52"/>
      <c r="EK115" s="52">
        <v>2.79</v>
      </c>
      <c r="EL115" s="52">
        <v>2.16</v>
      </c>
      <c r="EM115" s="52">
        <v>21.78</v>
      </c>
      <c r="EN115" s="52">
        <v>7.8000000000000007</v>
      </c>
      <c r="EO115" s="52">
        <v>3.8</v>
      </c>
      <c r="EP115" s="52">
        <v>12.5</v>
      </c>
      <c r="EQ115" s="52">
        <v>123</v>
      </c>
      <c r="ER115" s="52">
        <f t="shared" si="6"/>
        <v>0.49</v>
      </c>
      <c r="ES115" s="187" t="s">
        <v>1141</v>
      </c>
      <c r="ET115" s="187" t="s">
        <v>1139</v>
      </c>
      <c r="EU115" s="52">
        <v>0</v>
      </c>
      <c r="EV115" s="52">
        <v>0</v>
      </c>
      <c r="EW115" s="52">
        <v>0</v>
      </c>
      <c r="EX115" s="52">
        <v>0</v>
      </c>
      <c r="EY115" s="52">
        <v>0</v>
      </c>
      <c r="EZ115" s="52"/>
      <c r="FA115" s="52"/>
      <c r="FB115" s="52"/>
      <c r="FC115" s="52"/>
      <c r="FD115" s="52"/>
      <c r="FE115" s="52"/>
      <c r="FF115" s="52"/>
      <c r="FG115" s="52"/>
      <c r="FH115" s="39">
        <v>0</v>
      </c>
      <c r="FI115" s="72">
        <v>2</v>
      </c>
    </row>
    <row r="116" spans="1:165" x14ac:dyDescent="0.25">
      <c r="A116" s="56">
        <v>68167</v>
      </c>
      <c r="B116" s="36" t="str">
        <f t="shared" si="7"/>
        <v>Новочеремушкинская ул. д. 57 к. 1</v>
      </c>
      <c r="C116" s="57" t="s">
        <v>1061</v>
      </c>
      <c r="D116" s="58">
        <v>57</v>
      </c>
      <c r="E116" s="59">
        <v>1</v>
      </c>
      <c r="F116" s="39" t="s">
        <v>1012</v>
      </c>
      <c r="G116" s="60"/>
      <c r="H116" s="61"/>
      <c r="I116" s="62" t="s">
        <v>218</v>
      </c>
      <c r="J116" s="62"/>
      <c r="K116" s="62" t="s">
        <v>218</v>
      </c>
      <c r="L116" s="39" t="s">
        <v>1013</v>
      </c>
      <c r="M116" s="39" t="s">
        <v>1014</v>
      </c>
      <c r="N116" s="63">
        <v>2002</v>
      </c>
      <c r="O116" s="63">
        <v>2002</v>
      </c>
      <c r="P116" s="64" t="s">
        <v>1055</v>
      </c>
      <c r="Q116" s="61" t="s">
        <v>1016</v>
      </c>
      <c r="R116" s="63">
        <v>17</v>
      </c>
      <c r="S116" s="63">
        <v>17</v>
      </c>
      <c r="T116" s="65">
        <v>3</v>
      </c>
      <c r="U116" s="63">
        <v>3</v>
      </c>
      <c r="V116" s="63">
        <v>3</v>
      </c>
      <c r="W116" s="76">
        <v>206</v>
      </c>
      <c r="X116" s="67">
        <v>202</v>
      </c>
      <c r="Y116" s="61">
        <f t="shared" si="4"/>
        <v>4</v>
      </c>
      <c r="Z116" s="39">
        <v>4</v>
      </c>
      <c r="AA116" s="61">
        <v>48</v>
      </c>
      <c r="AB116" s="61">
        <v>48</v>
      </c>
      <c r="AC116" s="42">
        <v>12</v>
      </c>
      <c r="AD116" s="61">
        <v>48</v>
      </c>
      <c r="AE116" s="61"/>
      <c r="AF116" s="61">
        <v>1</v>
      </c>
      <c r="AG116" s="68">
        <v>1</v>
      </c>
      <c r="AH116" s="69">
        <v>11481.600000000009</v>
      </c>
      <c r="AI116" s="70">
        <v>11418.70000000001</v>
      </c>
      <c r="AJ116" s="71">
        <v>62.9</v>
      </c>
      <c r="AK116" s="72">
        <v>4154</v>
      </c>
      <c r="AL116" s="61">
        <v>576</v>
      </c>
      <c r="AM116" s="73">
        <v>689</v>
      </c>
      <c r="AN116" s="73">
        <v>1244</v>
      </c>
      <c r="AO116" s="61"/>
      <c r="AP116" s="77">
        <v>1110.5</v>
      </c>
      <c r="AQ116" s="42">
        <v>247.42</v>
      </c>
      <c r="AR116" s="42">
        <v>1175.58</v>
      </c>
      <c r="AS116" s="42">
        <v>57.599999999999994</v>
      </c>
      <c r="AT116" s="72" t="s">
        <v>1017</v>
      </c>
      <c r="AU116" s="72" t="s">
        <v>1034</v>
      </c>
      <c r="AV116" s="67">
        <v>202</v>
      </c>
      <c r="AW116" s="61"/>
      <c r="AX116" s="61"/>
      <c r="AY116" s="61"/>
      <c r="AZ116" s="61" t="s">
        <v>1019</v>
      </c>
      <c r="BA116" s="61" t="s">
        <v>218</v>
      </c>
      <c r="BB116" s="61" t="s">
        <v>218</v>
      </c>
      <c r="BC116" s="61" t="s">
        <v>218</v>
      </c>
      <c r="BD116" s="61" t="s">
        <v>218</v>
      </c>
      <c r="BE116" s="61" t="s">
        <v>218</v>
      </c>
      <c r="BF116" s="61" t="s">
        <v>218</v>
      </c>
      <c r="BG116" s="61" t="s">
        <v>218</v>
      </c>
      <c r="BH116" s="61" t="s">
        <v>218</v>
      </c>
      <c r="BI116" s="61" t="s">
        <v>218</v>
      </c>
      <c r="BJ116" s="61" t="s">
        <v>218</v>
      </c>
      <c r="BK116" s="61" t="s">
        <v>218</v>
      </c>
      <c r="BL116" s="61" t="s">
        <v>218</v>
      </c>
      <c r="BM116" s="61" t="s">
        <v>218</v>
      </c>
      <c r="BN116" s="61" t="s">
        <v>218</v>
      </c>
      <c r="BO116" s="61" t="s">
        <v>218</v>
      </c>
      <c r="BP116" s="61" t="s">
        <v>218</v>
      </c>
      <c r="BQ116" s="61" t="s">
        <v>1043</v>
      </c>
      <c r="BR116" s="61"/>
      <c r="BS116" s="59" t="s">
        <v>1021</v>
      </c>
      <c r="BT116" s="52">
        <v>15220</v>
      </c>
      <c r="BU116" s="61">
        <v>4</v>
      </c>
      <c r="BV116" s="59" t="s">
        <v>1017</v>
      </c>
      <c r="BW116" s="52">
        <v>5205</v>
      </c>
      <c r="BX116" s="52">
        <v>10164.6</v>
      </c>
      <c r="BY116" s="52">
        <v>5205</v>
      </c>
      <c r="BZ116" s="52">
        <v>168</v>
      </c>
      <c r="CA116" s="61" t="s">
        <v>1040</v>
      </c>
      <c r="CB116" s="52">
        <v>42840</v>
      </c>
      <c r="CC116" s="53">
        <v>1242.4000000000001</v>
      </c>
      <c r="CD116" s="61">
        <v>1</v>
      </c>
      <c r="CE116" s="61">
        <v>1222</v>
      </c>
      <c r="CF116" s="61" t="s">
        <v>1023</v>
      </c>
      <c r="CG116" s="52">
        <v>164</v>
      </c>
      <c r="CH116" s="52">
        <v>114</v>
      </c>
      <c r="CI116" s="77">
        <v>1110.5</v>
      </c>
      <c r="CJ116" s="74" t="s">
        <v>1032</v>
      </c>
      <c r="CK116" s="61">
        <v>3</v>
      </c>
      <c r="CL116" s="61">
        <v>134.13</v>
      </c>
      <c r="CM116" s="75">
        <v>48</v>
      </c>
      <c r="CN116" s="39"/>
      <c r="CO116" s="39"/>
      <c r="CP116" s="61"/>
      <c r="CQ116" s="61"/>
      <c r="CR116" s="39">
        <v>8.4</v>
      </c>
      <c r="CS116" s="61"/>
      <c r="CT116" s="61"/>
      <c r="CU116" s="61"/>
      <c r="CV116" s="61"/>
      <c r="CW116" s="61"/>
      <c r="CX116" s="61"/>
      <c r="CY116" s="61"/>
      <c r="CZ116" s="52">
        <v>1</v>
      </c>
      <c r="DA116" s="52">
        <v>1</v>
      </c>
      <c r="DB116" s="52">
        <v>612</v>
      </c>
      <c r="DC116" s="52">
        <v>3060</v>
      </c>
      <c r="DD116" s="52">
        <v>465</v>
      </c>
      <c r="DE116" s="61">
        <v>4473</v>
      </c>
      <c r="DF116" s="61">
        <v>0</v>
      </c>
      <c r="DG116" s="39">
        <v>0</v>
      </c>
      <c r="DH116" s="52">
        <v>3</v>
      </c>
      <c r="DI116" s="52">
        <v>612</v>
      </c>
      <c r="DJ116" s="61"/>
      <c r="DK116" s="39">
        <v>220</v>
      </c>
      <c r="DL116" s="61">
        <v>1794</v>
      </c>
      <c r="DM116" s="39">
        <v>202</v>
      </c>
      <c r="DN116" s="61"/>
      <c r="DO116" s="61">
        <v>3560</v>
      </c>
      <c r="DP116" s="61"/>
      <c r="DQ116" s="39">
        <v>1006</v>
      </c>
      <c r="DR116" s="39">
        <v>0</v>
      </c>
      <c r="DS116" s="39">
        <v>0</v>
      </c>
      <c r="DT116" s="61">
        <v>12</v>
      </c>
      <c r="DU116" s="52">
        <v>12</v>
      </c>
      <c r="DV116" s="52">
        <v>12</v>
      </c>
      <c r="DW116" s="52">
        <v>3</v>
      </c>
      <c r="DX116" s="39" t="str">
        <f t="shared" si="5"/>
        <v>внутренние</v>
      </c>
      <c r="DY116" s="52"/>
      <c r="DZ116" s="61"/>
      <c r="EA116" s="61"/>
      <c r="EB116" s="61"/>
      <c r="EC116" s="61"/>
      <c r="ED116" s="61"/>
      <c r="EE116" s="52">
        <v>99</v>
      </c>
      <c r="EF116" s="52">
        <v>73.95</v>
      </c>
      <c r="EG116" s="52">
        <v>351</v>
      </c>
      <c r="EH116" s="52">
        <f t="shared" si="8"/>
        <v>1684.8</v>
      </c>
      <c r="EI116" s="52">
        <v>21.419999999999998</v>
      </c>
      <c r="EJ116" s="52"/>
      <c r="EK116" s="52">
        <v>8.370000000000001</v>
      </c>
      <c r="EL116" s="52">
        <v>45.900000000000006</v>
      </c>
      <c r="EM116" s="52">
        <v>44.88</v>
      </c>
      <c r="EN116" s="52">
        <v>22.1</v>
      </c>
      <c r="EO116" s="52">
        <v>32.4</v>
      </c>
      <c r="EP116" s="52">
        <v>21.3</v>
      </c>
      <c r="EQ116" s="52">
        <v>358</v>
      </c>
      <c r="ER116" s="52">
        <f t="shared" si="6"/>
        <v>1.42</v>
      </c>
      <c r="ES116" s="187" t="s">
        <v>1138</v>
      </c>
      <c r="ET116" s="187" t="s">
        <v>766</v>
      </c>
      <c r="EU116" s="52">
        <v>3</v>
      </c>
      <c r="EV116" s="52">
        <v>1</v>
      </c>
      <c r="EW116" s="52">
        <v>0</v>
      </c>
      <c r="EX116" s="52">
        <v>0</v>
      </c>
      <c r="EY116" s="52">
        <v>0</v>
      </c>
      <c r="EZ116" s="52"/>
      <c r="FA116" s="52"/>
      <c r="FB116" s="52"/>
      <c r="FC116" s="52"/>
      <c r="FD116" s="52"/>
      <c r="FE116" s="52"/>
      <c r="FF116" s="52"/>
      <c r="FG116" s="52"/>
      <c r="FH116" s="39">
        <v>0</v>
      </c>
      <c r="FI116" s="72">
        <v>5</v>
      </c>
    </row>
    <row r="117" spans="1:165" x14ac:dyDescent="0.25">
      <c r="A117" s="56">
        <v>70008</v>
      </c>
      <c r="B117" s="36" t="str">
        <f t="shared" si="7"/>
        <v>Новочеремушкинская ул. д. 57 к. 2</v>
      </c>
      <c r="C117" s="57" t="s">
        <v>1061</v>
      </c>
      <c r="D117" s="58">
        <v>57</v>
      </c>
      <c r="E117" s="59">
        <v>2</v>
      </c>
      <c r="F117" s="39" t="s">
        <v>1012</v>
      </c>
      <c r="G117" s="60"/>
      <c r="H117" s="39"/>
      <c r="I117" s="62" t="s">
        <v>218</v>
      </c>
      <c r="J117" s="62"/>
      <c r="K117" s="62" t="s">
        <v>218</v>
      </c>
      <c r="L117" s="39" t="s">
        <v>1013</v>
      </c>
      <c r="M117" s="39" t="s">
        <v>1014</v>
      </c>
      <c r="N117" s="63">
        <v>1995</v>
      </c>
      <c r="O117" s="63">
        <v>1995</v>
      </c>
      <c r="P117" s="64" t="s">
        <v>1044</v>
      </c>
      <c r="Q117" s="61" t="s">
        <v>1016</v>
      </c>
      <c r="R117" s="63">
        <v>17</v>
      </c>
      <c r="S117" s="63">
        <v>17</v>
      </c>
      <c r="T117" s="65">
        <v>4</v>
      </c>
      <c r="U117" s="63">
        <v>4</v>
      </c>
      <c r="V117" s="63">
        <v>4</v>
      </c>
      <c r="W117" s="76">
        <v>254</v>
      </c>
      <c r="X117" s="67">
        <v>249</v>
      </c>
      <c r="Y117" s="61">
        <f t="shared" si="4"/>
        <v>5</v>
      </c>
      <c r="Z117" s="39">
        <v>2</v>
      </c>
      <c r="AA117" s="61">
        <v>68</v>
      </c>
      <c r="AB117" s="61">
        <v>68</v>
      </c>
      <c r="AC117" s="42">
        <v>18</v>
      </c>
      <c r="AD117" s="61">
        <v>68</v>
      </c>
      <c r="AE117" s="61">
        <v>1</v>
      </c>
      <c r="AF117" s="61">
        <v>1</v>
      </c>
      <c r="AG117" s="68">
        <v>1</v>
      </c>
      <c r="AH117" s="69">
        <v>14988</v>
      </c>
      <c r="AI117" s="70">
        <v>14473.4</v>
      </c>
      <c r="AJ117" s="71">
        <v>514.6</v>
      </c>
      <c r="AK117" s="72">
        <v>5614.4</v>
      </c>
      <c r="AL117" s="61">
        <v>1655.8</v>
      </c>
      <c r="AM117" s="73">
        <v>1004.5</v>
      </c>
      <c r="AN117" s="73">
        <v>2049.3000000000002</v>
      </c>
      <c r="AO117" s="61">
        <v>822.1</v>
      </c>
      <c r="AP117" s="64">
        <v>1280.3</v>
      </c>
      <c r="AQ117" s="42">
        <v>255.94</v>
      </c>
      <c r="AR117" s="42">
        <v>1445.96</v>
      </c>
      <c r="AS117" s="42">
        <v>76.8</v>
      </c>
      <c r="AT117" s="72" t="s">
        <v>1017</v>
      </c>
      <c r="AU117" s="72" t="s">
        <v>1034</v>
      </c>
      <c r="AV117" s="67">
        <v>249</v>
      </c>
      <c r="AW117" s="61"/>
      <c r="AX117" s="61"/>
      <c r="AY117" s="61"/>
      <c r="AZ117" s="61" t="s">
        <v>1019</v>
      </c>
      <c r="BA117" s="61" t="s">
        <v>218</v>
      </c>
      <c r="BB117" s="61" t="s">
        <v>218</v>
      </c>
      <c r="BC117" s="61" t="s">
        <v>218</v>
      </c>
      <c r="BD117" s="61" t="s">
        <v>218</v>
      </c>
      <c r="BE117" s="61" t="s">
        <v>218</v>
      </c>
      <c r="BF117" s="61" t="s">
        <v>218</v>
      </c>
      <c r="BG117" s="61" t="s">
        <v>218</v>
      </c>
      <c r="BH117" s="61" t="s">
        <v>218</v>
      </c>
      <c r="BI117" s="61" t="s">
        <v>218</v>
      </c>
      <c r="BJ117" s="61" t="s">
        <v>218</v>
      </c>
      <c r="BK117" s="61" t="s">
        <v>218</v>
      </c>
      <c r="BL117" s="61" t="s">
        <v>218</v>
      </c>
      <c r="BM117" s="61" t="s">
        <v>218</v>
      </c>
      <c r="BN117" s="61" t="s">
        <v>218</v>
      </c>
      <c r="BO117" s="61" t="s">
        <v>218</v>
      </c>
      <c r="BP117" s="61" t="s">
        <v>218</v>
      </c>
      <c r="BQ117" s="61" t="s">
        <v>1020</v>
      </c>
      <c r="BR117" s="61"/>
      <c r="BS117" s="59" t="s">
        <v>1021</v>
      </c>
      <c r="BT117" s="39">
        <v>0</v>
      </c>
      <c r="BU117" s="61">
        <v>5</v>
      </c>
      <c r="BV117" s="61" t="s">
        <v>1017</v>
      </c>
      <c r="BW117" s="52">
        <v>410</v>
      </c>
      <c r="BX117" s="39">
        <v>0</v>
      </c>
      <c r="BY117" s="39">
        <v>0</v>
      </c>
      <c r="BZ117" s="52">
        <v>1618</v>
      </c>
      <c r="CA117" s="61" t="s">
        <v>1040</v>
      </c>
      <c r="CB117" s="52">
        <v>1198</v>
      </c>
      <c r="CC117" s="78">
        <v>0</v>
      </c>
      <c r="CD117" s="39">
        <v>1</v>
      </c>
      <c r="CE117" s="61">
        <v>1549</v>
      </c>
      <c r="CF117" s="61" t="s">
        <v>1023</v>
      </c>
      <c r="CG117" s="39">
        <v>0</v>
      </c>
      <c r="CH117" s="39">
        <v>0</v>
      </c>
      <c r="CI117" s="72">
        <v>1280.3</v>
      </c>
      <c r="CJ117" s="74" t="s">
        <v>1032</v>
      </c>
      <c r="CK117" s="61">
        <v>4</v>
      </c>
      <c r="CL117" s="61">
        <v>178.84</v>
      </c>
      <c r="CM117" s="75">
        <v>64</v>
      </c>
      <c r="CN117" s="39"/>
      <c r="CO117" s="39"/>
      <c r="CP117" s="61"/>
      <c r="CQ117" s="61"/>
      <c r="CR117" s="39">
        <v>12.8</v>
      </c>
      <c r="CS117" s="61"/>
      <c r="CT117" s="61"/>
      <c r="CU117" s="61"/>
      <c r="CV117" s="61"/>
      <c r="CW117" s="61"/>
      <c r="CX117" s="61"/>
      <c r="CY117" s="61"/>
      <c r="CZ117" s="52">
        <v>4</v>
      </c>
      <c r="DA117" s="52">
        <v>4</v>
      </c>
      <c r="DB117" s="39">
        <v>0</v>
      </c>
      <c r="DC117" s="52">
        <v>7169</v>
      </c>
      <c r="DD117" s="52">
        <v>2</v>
      </c>
      <c r="DE117" s="61">
        <v>808</v>
      </c>
      <c r="DF117" s="39">
        <v>0</v>
      </c>
      <c r="DG117" s="39">
        <v>0</v>
      </c>
      <c r="DH117" s="52">
        <v>4</v>
      </c>
      <c r="DI117" s="39">
        <v>0</v>
      </c>
      <c r="DJ117" s="61"/>
      <c r="DK117" s="39">
        <v>100</v>
      </c>
      <c r="DL117" s="61">
        <v>3314</v>
      </c>
      <c r="DM117" s="39">
        <v>249</v>
      </c>
      <c r="DN117" s="61"/>
      <c r="DO117" s="61">
        <v>3316</v>
      </c>
      <c r="DP117" s="61"/>
      <c r="DQ117" s="39">
        <v>912</v>
      </c>
      <c r="DR117" s="39">
        <v>0</v>
      </c>
      <c r="DS117" s="39">
        <v>0</v>
      </c>
      <c r="DT117" s="61">
        <v>16</v>
      </c>
      <c r="DU117" s="52">
        <v>10</v>
      </c>
      <c r="DV117" s="39">
        <v>0</v>
      </c>
      <c r="DW117" s="52">
        <v>4</v>
      </c>
      <c r="DX117" s="39" t="str">
        <f t="shared" si="5"/>
        <v>внутренние</v>
      </c>
      <c r="DY117" s="39"/>
      <c r="DZ117" s="61"/>
      <c r="EA117" s="61"/>
      <c r="EB117" s="61"/>
      <c r="EC117" s="61"/>
      <c r="ED117" s="61"/>
      <c r="EE117" s="52">
        <v>64</v>
      </c>
      <c r="EF117" s="52">
        <v>98.6</v>
      </c>
      <c r="EG117" s="52">
        <v>70</v>
      </c>
      <c r="EH117" s="52">
        <f t="shared" si="8"/>
        <v>336</v>
      </c>
      <c r="EI117" s="52">
        <v>28.56</v>
      </c>
      <c r="EJ117" s="52"/>
      <c r="EK117" s="52">
        <v>11.16</v>
      </c>
      <c r="EL117" s="52">
        <v>61.2</v>
      </c>
      <c r="EM117" s="52">
        <v>59.84</v>
      </c>
      <c r="EN117" s="52">
        <v>27.3</v>
      </c>
      <c r="EO117" s="52">
        <v>43.2</v>
      </c>
      <c r="EP117" s="52">
        <v>30.7</v>
      </c>
      <c r="EQ117" s="52">
        <v>487</v>
      </c>
      <c r="ER117" s="52">
        <f t="shared" si="6"/>
        <v>1.93</v>
      </c>
      <c r="ES117" s="187" t="s">
        <v>1138</v>
      </c>
      <c r="ET117" s="187" t="s">
        <v>1139</v>
      </c>
      <c r="EU117" s="52">
        <v>0</v>
      </c>
      <c r="EV117" s="52">
        <v>2</v>
      </c>
      <c r="EW117" s="52">
        <v>0</v>
      </c>
      <c r="EX117" s="52">
        <v>0</v>
      </c>
      <c r="EY117" s="52">
        <v>0</v>
      </c>
      <c r="EZ117" s="52"/>
      <c r="FA117" s="52"/>
      <c r="FB117" s="52"/>
      <c r="FC117" s="52"/>
      <c r="FD117" s="52"/>
      <c r="FE117" s="52"/>
      <c r="FF117" s="52"/>
      <c r="FG117" s="52"/>
      <c r="FH117" s="39">
        <v>0</v>
      </c>
      <c r="FI117" s="72">
        <v>6</v>
      </c>
    </row>
    <row r="118" spans="1:165" x14ac:dyDescent="0.25">
      <c r="A118" s="56">
        <v>68172</v>
      </c>
      <c r="B118" s="36" t="str">
        <f t="shared" si="7"/>
        <v>Новочеремушкинская ул. д. 57</v>
      </c>
      <c r="C118" s="57" t="s">
        <v>1061</v>
      </c>
      <c r="D118" s="58">
        <v>57</v>
      </c>
      <c r="E118" s="59"/>
      <c r="F118" s="39" t="s">
        <v>1012</v>
      </c>
      <c r="G118" s="60"/>
      <c r="H118" s="61"/>
      <c r="I118" s="62" t="s">
        <v>218</v>
      </c>
      <c r="J118" s="62"/>
      <c r="K118" s="62" t="s">
        <v>218</v>
      </c>
      <c r="L118" s="39" t="s">
        <v>1013</v>
      </c>
      <c r="M118" s="39" t="s">
        <v>1014</v>
      </c>
      <c r="N118" s="63">
        <v>2002</v>
      </c>
      <c r="O118" s="63">
        <v>2002</v>
      </c>
      <c r="P118" s="64" t="s">
        <v>1055</v>
      </c>
      <c r="Q118" s="61" t="s">
        <v>1016</v>
      </c>
      <c r="R118" s="63">
        <v>17</v>
      </c>
      <c r="S118" s="63">
        <v>17</v>
      </c>
      <c r="T118" s="65">
        <v>7</v>
      </c>
      <c r="U118" s="63">
        <v>7</v>
      </c>
      <c r="V118" s="63">
        <v>7</v>
      </c>
      <c r="W118" s="76">
        <v>463</v>
      </c>
      <c r="X118" s="67">
        <v>440</v>
      </c>
      <c r="Y118" s="61">
        <f t="shared" si="4"/>
        <v>23</v>
      </c>
      <c r="Z118" s="39">
        <v>7</v>
      </c>
      <c r="AA118" s="61">
        <v>119</v>
      </c>
      <c r="AB118" s="61">
        <v>119</v>
      </c>
      <c r="AC118" s="42">
        <v>31</v>
      </c>
      <c r="AD118" s="61">
        <v>119</v>
      </c>
      <c r="AE118" s="61"/>
      <c r="AF118" s="61">
        <v>1</v>
      </c>
      <c r="AG118" s="68">
        <v>1</v>
      </c>
      <c r="AH118" s="69">
        <v>26800.799999999999</v>
      </c>
      <c r="AI118" s="70">
        <v>25291.7</v>
      </c>
      <c r="AJ118" s="71">
        <v>1509.1</v>
      </c>
      <c r="AK118" s="72">
        <v>9508.7999999999993</v>
      </c>
      <c r="AL118" s="61">
        <v>3166.7</v>
      </c>
      <c r="AM118" s="73">
        <v>1722</v>
      </c>
      <c r="AN118" s="73">
        <v>3399</v>
      </c>
      <c r="AO118" s="61"/>
      <c r="AP118" s="77">
        <v>2193.9</v>
      </c>
      <c r="AQ118" s="42">
        <v>482.66</v>
      </c>
      <c r="AR118" s="42">
        <v>3498.34</v>
      </c>
      <c r="AS118" s="42">
        <v>140.4</v>
      </c>
      <c r="AT118" s="72" t="s">
        <v>1036</v>
      </c>
      <c r="AU118" s="72" t="s">
        <v>1018</v>
      </c>
      <c r="AV118" s="67">
        <v>440</v>
      </c>
      <c r="AW118" s="61"/>
      <c r="AX118" s="61"/>
      <c r="AY118" s="61"/>
      <c r="AZ118" s="61" t="s">
        <v>1019</v>
      </c>
      <c r="BA118" s="61" t="s">
        <v>218</v>
      </c>
      <c r="BB118" s="61" t="s">
        <v>218</v>
      </c>
      <c r="BC118" s="61" t="s">
        <v>218</v>
      </c>
      <c r="BD118" s="61" t="s">
        <v>218</v>
      </c>
      <c r="BE118" s="61" t="s">
        <v>218</v>
      </c>
      <c r="BF118" s="61" t="s">
        <v>218</v>
      </c>
      <c r="BG118" s="61" t="s">
        <v>218</v>
      </c>
      <c r="BH118" s="61" t="s">
        <v>218</v>
      </c>
      <c r="BI118" s="61" t="s">
        <v>218</v>
      </c>
      <c r="BJ118" s="61" t="s">
        <v>218</v>
      </c>
      <c r="BK118" s="61" t="s">
        <v>218</v>
      </c>
      <c r="BL118" s="61" t="s">
        <v>218</v>
      </c>
      <c r="BM118" s="61" t="s">
        <v>218</v>
      </c>
      <c r="BN118" s="61" t="s">
        <v>218</v>
      </c>
      <c r="BO118" s="61" t="s">
        <v>218</v>
      </c>
      <c r="BP118" s="61" t="s">
        <v>218</v>
      </c>
      <c r="BQ118" s="61" t="s">
        <v>1020</v>
      </c>
      <c r="BR118" s="61"/>
      <c r="BS118" s="59" t="s">
        <v>1021</v>
      </c>
      <c r="BT118" s="52">
        <v>32844</v>
      </c>
      <c r="BU118" s="61">
        <v>8</v>
      </c>
      <c r="BV118" s="59" t="s">
        <v>1017</v>
      </c>
      <c r="BW118" s="52">
        <v>12145</v>
      </c>
      <c r="BX118" s="52">
        <v>2831</v>
      </c>
      <c r="BY118" s="52">
        <v>12145</v>
      </c>
      <c r="BZ118" s="52">
        <v>2831</v>
      </c>
      <c r="CA118" s="61" t="s">
        <v>1024</v>
      </c>
      <c r="CB118" s="52">
        <v>20965</v>
      </c>
      <c r="CC118" s="53">
        <v>4367</v>
      </c>
      <c r="CD118" s="61">
        <v>1</v>
      </c>
      <c r="CE118" s="61">
        <v>2578</v>
      </c>
      <c r="CF118" s="61" t="s">
        <v>1023</v>
      </c>
      <c r="CG118" s="52">
        <v>346</v>
      </c>
      <c r="CH118" s="52">
        <v>242</v>
      </c>
      <c r="CI118" s="77">
        <v>2193.9</v>
      </c>
      <c r="CJ118" s="74" t="s">
        <v>1032</v>
      </c>
      <c r="CK118" s="61">
        <v>7</v>
      </c>
      <c r="CL118" s="61">
        <v>312.97000000000003</v>
      </c>
      <c r="CM118" s="75">
        <v>117</v>
      </c>
      <c r="CN118" s="39"/>
      <c r="CO118" s="39"/>
      <c r="CP118" s="61"/>
      <c r="CQ118" s="61"/>
      <c r="CR118" s="39">
        <v>28</v>
      </c>
      <c r="CS118" s="61"/>
      <c r="CT118" s="61"/>
      <c r="CU118" s="61"/>
      <c r="CV118" s="61"/>
      <c r="CW118" s="61"/>
      <c r="CX118" s="61"/>
      <c r="CY118" s="61"/>
      <c r="CZ118" s="52">
        <v>3</v>
      </c>
      <c r="DA118" s="52">
        <v>7</v>
      </c>
      <c r="DB118" s="52">
        <v>6756</v>
      </c>
      <c r="DC118" s="52">
        <v>3729.5</v>
      </c>
      <c r="DD118" s="52">
        <v>788</v>
      </c>
      <c r="DE118" s="61">
        <v>7675.5</v>
      </c>
      <c r="DF118" s="61">
        <v>0</v>
      </c>
      <c r="DG118" s="39">
        <v>0</v>
      </c>
      <c r="DH118" s="52">
        <v>7</v>
      </c>
      <c r="DI118" s="39">
        <v>0</v>
      </c>
      <c r="DJ118" s="61"/>
      <c r="DK118" s="39">
        <v>244</v>
      </c>
      <c r="DL118" s="61">
        <v>7422</v>
      </c>
      <c r="DM118" s="39">
        <v>440</v>
      </c>
      <c r="DN118" s="61"/>
      <c r="DO118" s="61">
        <v>7230</v>
      </c>
      <c r="DP118" s="61"/>
      <c r="DQ118" s="39">
        <v>1624</v>
      </c>
      <c r="DR118" s="39">
        <v>0</v>
      </c>
      <c r="DS118" s="39">
        <v>0</v>
      </c>
      <c r="DT118" s="61">
        <v>28</v>
      </c>
      <c r="DU118" s="52">
        <v>56</v>
      </c>
      <c r="DV118" s="52">
        <v>56</v>
      </c>
      <c r="DW118" s="52">
        <v>7</v>
      </c>
      <c r="DX118" s="39" t="str">
        <f t="shared" si="5"/>
        <v>внутренние</v>
      </c>
      <c r="DY118" s="39"/>
      <c r="DZ118" s="61"/>
      <c r="EA118" s="61"/>
      <c r="EB118" s="61"/>
      <c r="EC118" s="61"/>
      <c r="ED118" s="61"/>
      <c r="EE118" s="52">
        <v>238</v>
      </c>
      <c r="EF118" s="52">
        <v>172.54999999999998</v>
      </c>
      <c r="EG118" s="52">
        <v>302</v>
      </c>
      <c r="EH118" s="52">
        <f t="shared" si="8"/>
        <v>1449.6</v>
      </c>
      <c r="EI118" s="52">
        <v>49.98</v>
      </c>
      <c r="EJ118" s="52"/>
      <c r="EK118" s="52">
        <v>19.53</v>
      </c>
      <c r="EL118" s="52">
        <v>107.10000000000001</v>
      </c>
      <c r="EM118" s="52">
        <v>104.72</v>
      </c>
      <c r="EN118" s="52">
        <v>48.1</v>
      </c>
      <c r="EO118" s="52">
        <v>75.599999999999994</v>
      </c>
      <c r="EP118" s="52">
        <v>45.7</v>
      </c>
      <c r="EQ118" s="52">
        <v>789</v>
      </c>
      <c r="ER118" s="52">
        <f t="shared" si="6"/>
        <v>3.13</v>
      </c>
      <c r="ES118" s="187" t="s">
        <v>1138</v>
      </c>
      <c r="ET118" s="187" t="s">
        <v>766</v>
      </c>
      <c r="EU118" s="52">
        <v>7</v>
      </c>
      <c r="EV118" s="52">
        <v>3</v>
      </c>
      <c r="EW118" s="52">
        <v>0</v>
      </c>
      <c r="EX118" s="52">
        <v>0</v>
      </c>
      <c r="EY118" s="52">
        <v>0</v>
      </c>
      <c r="EZ118" s="52"/>
      <c r="FA118" s="52"/>
      <c r="FB118" s="52"/>
      <c r="FC118" s="52"/>
      <c r="FD118" s="52"/>
      <c r="FE118" s="52"/>
      <c r="FF118" s="52"/>
      <c r="FG118" s="52"/>
      <c r="FH118" s="39">
        <v>0</v>
      </c>
      <c r="FI118" s="72">
        <v>9</v>
      </c>
    </row>
    <row r="119" spans="1:165" x14ac:dyDescent="0.25">
      <c r="A119" s="56">
        <v>280083</v>
      </c>
      <c r="B119" s="36" t="str">
        <f t="shared" si="7"/>
        <v>Новочеремушкинская ул. д. 59 к. 1</v>
      </c>
      <c r="C119" s="57" t="s">
        <v>1061</v>
      </c>
      <c r="D119" s="58">
        <v>59</v>
      </c>
      <c r="E119" s="59">
        <v>1</v>
      </c>
      <c r="F119" s="39" t="s">
        <v>1012</v>
      </c>
      <c r="G119" s="60"/>
      <c r="H119" s="39"/>
      <c r="I119" s="62" t="s">
        <v>218</v>
      </c>
      <c r="J119" s="62"/>
      <c r="K119" s="62" t="s">
        <v>218</v>
      </c>
      <c r="L119" s="39" t="s">
        <v>1013</v>
      </c>
      <c r="M119" s="39" t="s">
        <v>1014</v>
      </c>
      <c r="N119" s="63">
        <v>2005</v>
      </c>
      <c r="O119" s="63">
        <v>2005</v>
      </c>
      <c r="P119" s="64" t="s">
        <v>1063</v>
      </c>
      <c r="Q119" s="61" t="s">
        <v>1016</v>
      </c>
      <c r="R119" s="63">
        <v>24</v>
      </c>
      <c r="S119" s="63">
        <v>24</v>
      </c>
      <c r="T119" s="65">
        <v>1</v>
      </c>
      <c r="U119" s="63">
        <v>2</v>
      </c>
      <c r="V119" s="63">
        <v>2</v>
      </c>
      <c r="W119" s="76">
        <v>172</v>
      </c>
      <c r="X119" s="67">
        <v>161</v>
      </c>
      <c r="Y119" s="61">
        <f t="shared" si="4"/>
        <v>11</v>
      </c>
      <c r="Z119" s="39">
        <v>8</v>
      </c>
      <c r="AA119" s="61">
        <v>24</v>
      </c>
      <c r="AB119" s="61">
        <v>24</v>
      </c>
      <c r="AC119" s="42">
        <v>12</v>
      </c>
      <c r="AD119" s="61">
        <v>24</v>
      </c>
      <c r="AE119" s="61"/>
      <c r="AF119" s="61">
        <v>1</v>
      </c>
      <c r="AG119" s="68">
        <v>1</v>
      </c>
      <c r="AH119" s="69">
        <v>8825</v>
      </c>
      <c r="AI119" s="70">
        <v>8228.6</v>
      </c>
      <c r="AJ119" s="71">
        <v>596.4</v>
      </c>
      <c r="AK119" s="72">
        <v>3834.2</v>
      </c>
      <c r="AL119" s="61">
        <v>1995.94</v>
      </c>
      <c r="AM119" s="73">
        <v>326</v>
      </c>
      <c r="AN119" s="73">
        <v>2321</v>
      </c>
      <c r="AO119" s="61"/>
      <c r="AP119" s="77">
        <v>593.6</v>
      </c>
      <c r="AQ119" s="42">
        <v>151.20999999999998</v>
      </c>
      <c r="AR119" s="42">
        <v>2495.79</v>
      </c>
      <c r="AS119" s="42">
        <v>28.799999999999997</v>
      </c>
      <c r="AT119" s="72" t="s">
        <v>1017</v>
      </c>
      <c r="AU119" s="72" t="s">
        <v>1034</v>
      </c>
      <c r="AV119" s="67">
        <v>161</v>
      </c>
      <c r="AW119" s="61"/>
      <c r="AX119" s="61"/>
      <c r="AY119" s="61"/>
      <c r="AZ119" s="61" t="s">
        <v>1019</v>
      </c>
      <c r="BA119" s="61" t="s">
        <v>218</v>
      </c>
      <c r="BB119" s="61" t="s">
        <v>218</v>
      </c>
      <c r="BC119" s="61" t="s">
        <v>218</v>
      </c>
      <c r="BD119" s="61" t="s">
        <v>218</v>
      </c>
      <c r="BE119" s="61" t="s">
        <v>218</v>
      </c>
      <c r="BF119" s="61" t="s">
        <v>218</v>
      </c>
      <c r="BG119" s="61" t="s">
        <v>218</v>
      </c>
      <c r="BH119" s="61" t="s">
        <v>218</v>
      </c>
      <c r="BI119" s="61" t="s">
        <v>218</v>
      </c>
      <c r="BJ119" s="61" t="s">
        <v>218</v>
      </c>
      <c r="BK119" s="61" t="s">
        <v>218</v>
      </c>
      <c r="BL119" s="61" t="s">
        <v>218</v>
      </c>
      <c r="BM119" s="61" t="s">
        <v>218</v>
      </c>
      <c r="BN119" s="61" t="s">
        <v>218</v>
      </c>
      <c r="BO119" s="61" t="s">
        <v>218</v>
      </c>
      <c r="BP119" s="61" t="s">
        <v>218</v>
      </c>
      <c r="BQ119" s="61" t="s">
        <v>1020</v>
      </c>
      <c r="BR119" s="61"/>
      <c r="BS119" s="59" t="s">
        <v>1021</v>
      </c>
      <c r="BT119" s="52">
        <v>86932</v>
      </c>
      <c r="BU119" s="61">
        <v>2</v>
      </c>
      <c r="BV119" s="59" t="s">
        <v>1017</v>
      </c>
      <c r="BW119" s="52">
        <v>2675.2</v>
      </c>
      <c r="BX119" s="52">
        <v>1680</v>
      </c>
      <c r="BY119" s="52">
        <v>9062.34</v>
      </c>
      <c r="BZ119" s="52">
        <v>6052.97</v>
      </c>
      <c r="CA119" s="61" t="s">
        <v>1024</v>
      </c>
      <c r="CB119" s="52">
        <v>11243</v>
      </c>
      <c r="CC119" s="53">
        <v>2649.9</v>
      </c>
      <c r="CD119" s="39">
        <v>1</v>
      </c>
      <c r="CE119" s="61">
        <v>680</v>
      </c>
      <c r="CF119" s="61" t="s">
        <v>1023</v>
      </c>
      <c r="CG119" s="52">
        <v>172</v>
      </c>
      <c r="CH119" s="52">
        <v>51</v>
      </c>
      <c r="CI119" s="77">
        <v>593.6</v>
      </c>
      <c r="CJ119" s="74" t="s">
        <v>1032</v>
      </c>
      <c r="CK119" s="61">
        <v>1</v>
      </c>
      <c r="CL119" s="61">
        <v>63.12</v>
      </c>
      <c r="CM119" s="75">
        <v>24</v>
      </c>
      <c r="CN119" s="39"/>
      <c r="CO119" s="39"/>
      <c r="CP119" s="61"/>
      <c r="CQ119" s="61"/>
      <c r="CR119" s="39">
        <v>6</v>
      </c>
      <c r="CS119" s="61"/>
      <c r="CT119" s="61"/>
      <c r="CU119" s="61"/>
      <c r="CV119" s="61"/>
      <c r="CW119" s="61"/>
      <c r="CX119" s="61"/>
      <c r="CY119" s="61"/>
      <c r="CZ119" s="52">
        <v>2</v>
      </c>
      <c r="DA119" s="52">
        <v>2</v>
      </c>
      <c r="DB119" s="52">
        <v>750</v>
      </c>
      <c r="DC119" s="52">
        <v>12436.9</v>
      </c>
      <c r="DD119" s="52">
        <v>341</v>
      </c>
      <c r="DE119" s="61">
        <v>3239.6</v>
      </c>
      <c r="DF119" s="39">
        <v>0</v>
      </c>
      <c r="DG119" s="52">
        <v>1</v>
      </c>
      <c r="DH119" s="52">
        <v>1</v>
      </c>
      <c r="DI119" s="39">
        <v>0</v>
      </c>
      <c r="DJ119" s="61"/>
      <c r="DK119" s="39">
        <v>94</v>
      </c>
      <c r="DL119" s="61">
        <v>1957.4</v>
      </c>
      <c r="DM119" s="39">
        <v>161</v>
      </c>
      <c r="DN119" s="61"/>
      <c r="DO119" s="61">
        <v>1918.4</v>
      </c>
      <c r="DP119" s="61"/>
      <c r="DQ119" s="39">
        <v>1605</v>
      </c>
      <c r="DR119" s="39">
        <v>0</v>
      </c>
      <c r="DS119" s="39">
        <v>0</v>
      </c>
      <c r="DT119" s="61">
        <v>7</v>
      </c>
      <c r="DU119" s="52">
        <v>161</v>
      </c>
      <c r="DV119" s="52">
        <v>16</v>
      </c>
      <c r="DW119" s="52">
        <v>1</v>
      </c>
      <c r="DX119" s="39" t="str">
        <f t="shared" si="5"/>
        <v>внутренние</v>
      </c>
      <c r="DY119" s="52"/>
      <c r="DZ119" s="61"/>
      <c r="EA119" s="61"/>
      <c r="EB119" s="61"/>
      <c r="EC119" s="61"/>
      <c r="ED119" s="61"/>
      <c r="EE119" s="52">
        <v>24</v>
      </c>
      <c r="EF119" s="52">
        <v>34.799999999999997</v>
      </c>
      <c r="EG119" s="52">
        <v>58</v>
      </c>
      <c r="EH119" s="52">
        <f t="shared" si="8"/>
        <v>278.39999999999998</v>
      </c>
      <c r="EI119" s="52">
        <v>10.08</v>
      </c>
      <c r="EJ119" s="52"/>
      <c r="EK119" s="52">
        <v>2.79</v>
      </c>
      <c r="EL119" s="52">
        <v>21.6</v>
      </c>
      <c r="EM119" s="52">
        <v>21.12</v>
      </c>
      <c r="EN119" s="52">
        <v>17.55</v>
      </c>
      <c r="EO119" s="52">
        <v>21.6</v>
      </c>
      <c r="EP119" s="52">
        <v>10.7</v>
      </c>
      <c r="EQ119" s="52">
        <v>318</v>
      </c>
      <c r="ER119" s="52">
        <f t="shared" si="6"/>
        <v>1.26</v>
      </c>
      <c r="ES119" s="187" t="s">
        <v>1138</v>
      </c>
      <c r="ET119" s="187" t="s">
        <v>766</v>
      </c>
      <c r="EU119" s="52">
        <v>1</v>
      </c>
      <c r="EV119" s="52">
        <v>1</v>
      </c>
      <c r="EW119" s="52">
        <v>0</v>
      </c>
      <c r="EX119" s="52">
        <v>0</v>
      </c>
      <c r="EY119" s="52">
        <v>0</v>
      </c>
      <c r="EZ119" s="52"/>
      <c r="FA119" s="52"/>
      <c r="FB119" s="52"/>
      <c r="FC119" s="52"/>
      <c r="FD119" s="52"/>
      <c r="FE119" s="52"/>
      <c r="FF119" s="52"/>
      <c r="FG119" s="52"/>
      <c r="FH119" s="52">
        <v>1</v>
      </c>
      <c r="FI119" s="72">
        <v>2</v>
      </c>
    </row>
    <row r="120" spans="1:165" x14ac:dyDescent="0.25">
      <c r="A120" s="56">
        <v>370004</v>
      </c>
      <c r="B120" s="36" t="str">
        <f t="shared" si="7"/>
        <v>Новочеремушкинская ул. д. 59</v>
      </c>
      <c r="C120" s="57" t="s">
        <v>1061</v>
      </c>
      <c r="D120" s="58">
        <v>59</v>
      </c>
      <c r="E120" s="59"/>
      <c r="F120" s="39" t="s">
        <v>1012</v>
      </c>
      <c r="G120" s="60"/>
      <c r="H120" s="61"/>
      <c r="I120" s="62" t="s">
        <v>218</v>
      </c>
      <c r="J120" s="62"/>
      <c r="K120" s="62" t="s">
        <v>218</v>
      </c>
      <c r="L120" s="39" t="s">
        <v>1013</v>
      </c>
      <c r="M120" s="39" t="s">
        <v>1014</v>
      </c>
      <c r="N120" s="63">
        <v>2003</v>
      </c>
      <c r="O120" s="63">
        <v>2003</v>
      </c>
      <c r="P120" s="64" t="s">
        <v>1055</v>
      </c>
      <c r="Q120" s="61" t="s">
        <v>1016</v>
      </c>
      <c r="R120" s="63">
        <v>17</v>
      </c>
      <c r="S120" s="63">
        <v>17</v>
      </c>
      <c r="T120" s="65">
        <v>6</v>
      </c>
      <c r="U120" s="63">
        <v>6</v>
      </c>
      <c r="V120" s="63">
        <v>6</v>
      </c>
      <c r="W120" s="76">
        <v>404</v>
      </c>
      <c r="X120" s="67">
        <v>395</v>
      </c>
      <c r="Y120" s="61">
        <f t="shared" si="4"/>
        <v>9</v>
      </c>
      <c r="Z120" s="39">
        <v>9</v>
      </c>
      <c r="AA120" s="61">
        <v>119</v>
      </c>
      <c r="AB120" s="61">
        <v>119</v>
      </c>
      <c r="AC120" s="42">
        <v>31</v>
      </c>
      <c r="AD120" s="61">
        <v>119</v>
      </c>
      <c r="AE120" s="61"/>
      <c r="AF120" s="61">
        <v>1</v>
      </c>
      <c r="AG120" s="68">
        <v>1</v>
      </c>
      <c r="AH120" s="69">
        <v>22971.7</v>
      </c>
      <c r="AI120" s="70">
        <v>22805</v>
      </c>
      <c r="AJ120" s="71">
        <v>166.7</v>
      </c>
      <c r="AK120" s="72">
        <v>8214.5</v>
      </c>
      <c r="AL120" s="61">
        <v>3166.7</v>
      </c>
      <c r="AM120" s="73">
        <v>1359</v>
      </c>
      <c r="AN120" s="73">
        <v>3065.9</v>
      </c>
      <c r="AO120" s="61"/>
      <c r="AP120" s="77">
        <v>1894.8</v>
      </c>
      <c r="AQ120" s="42">
        <v>354.12</v>
      </c>
      <c r="AR120" s="42">
        <v>1996.08</v>
      </c>
      <c r="AS120" s="42">
        <v>140.4</v>
      </c>
      <c r="AT120" s="72" t="s">
        <v>1017</v>
      </c>
      <c r="AU120" s="72" t="s">
        <v>1062</v>
      </c>
      <c r="AV120" s="67">
        <v>395</v>
      </c>
      <c r="AW120" s="61"/>
      <c r="AX120" s="61"/>
      <c r="AY120" s="61"/>
      <c r="AZ120" s="61" t="s">
        <v>1019</v>
      </c>
      <c r="BA120" s="61" t="s">
        <v>218</v>
      </c>
      <c r="BB120" s="61" t="s">
        <v>218</v>
      </c>
      <c r="BC120" s="61" t="s">
        <v>218</v>
      </c>
      <c r="BD120" s="61" t="s">
        <v>218</v>
      </c>
      <c r="BE120" s="61" t="s">
        <v>218</v>
      </c>
      <c r="BF120" s="61" t="s">
        <v>218</v>
      </c>
      <c r="BG120" s="61" t="s">
        <v>218</v>
      </c>
      <c r="BH120" s="61" t="s">
        <v>218</v>
      </c>
      <c r="BI120" s="61" t="s">
        <v>218</v>
      </c>
      <c r="BJ120" s="61" t="s">
        <v>218</v>
      </c>
      <c r="BK120" s="61" t="s">
        <v>218</v>
      </c>
      <c r="BL120" s="61" t="s">
        <v>218</v>
      </c>
      <c r="BM120" s="61" t="s">
        <v>218</v>
      </c>
      <c r="BN120" s="61" t="s">
        <v>218</v>
      </c>
      <c r="BO120" s="61" t="s">
        <v>218</v>
      </c>
      <c r="BP120" s="61" t="s">
        <v>218</v>
      </c>
      <c r="BQ120" s="61" t="s">
        <v>1020</v>
      </c>
      <c r="BR120" s="61"/>
      <c r="BS120" s="59" t="s">
        <v>1021</v>
      </c>
      <c r="BT120" s="52">
        <v>32844</v>
      </c>
      <c r="BU120" s="61">
        <v>7</v>
      </c>
      <c r="BV120" s="59" t="s">
        <v>1017</v>
      </c>
      <c r="BW120" s="52">
        <v>12145</v>
      </c>
      <c r="BX120" s="52">
        <v>2831</v>
      </c>
      <c r="BY120" s="52">
        <v>12145</v>
      </c>
      <c r="BZ120" s="52">
        <v>2831</v>
      </c>
      <c r="CA120" s="61" t="s">
        <v>1040</v>
      </c>
      <c r="CB120" s="52">
        <v>20965</v>
      </c>
      <c r="CC120" s="53">
        <v>4367</v>
      </c>
      <c r="CD120" s="61">
        <v>1</v>
      </c>
      <c r="CE120" s="61">
        <v>2766</v>
      </c>
      <c r="CF120" s="61" t="s">
        <v>1023</v>
      </c>
      <c r="CG120" s="52">
        <v>346</v>
      </c>
      <c r="CH120" s="52">
        <v>242</v>
      </c>
      <c r="CI120" s="77">
        <v>1894.8</v>
      </c>
      <c r="CJ120" s="74" t="s">
        <v>1032</v>
      </c>
      <c r="CK120" s="61">
        <v>6</v>
      </c>
      <c r="CL120" s="61">
        <v>268.26</v>
      </c>
      <c r="CM120" s="75">
        <v>117</v>
      </c>
      <c r="CN120" s="39"/>
      <c r="CO120" s="39"/>
      <c r="CP120" s="61"/>
      <c r="CQ120" s="61"/>
      <c r="CR120" s="39">
        <v>21</v>
      </c>
      <c r="CS120" s="61"/>
      <c r="CT120" s="61"/>
      <c r="CU120" s="61"/>
      <c r="CV120" s="61"/>
      <c r="CW120" s="61"/>
      <c r="CX120" s="61"/>
      <c r="CY120" s="61"/>
      <c r="CZ120" s="52">
        <v>3</v>
      </c>
      <c r="DA120" s="52">
        <v>7</v>
      </c>
      <c r="DB120" s="52">
        <v>6756</v>
      </c>
      <c r="DC120" s="52">
        <v>3729.5</v>
      </c>
      <c r="DD120" s="52">
        <v>788</v>
      </c>
      <c r="DE120" s="61">
        <v>7675.5</v>
      </c>
      <c r="DF120" s="61">
        <v>0</v>
      </c>
      <c r="DG120" s="39">
        <v>0</v>
      </c>
      <c r="DH120" s="52">
        <v>7</v>
      </c>
      <c r="DI120" s="39">
        <v>0</v>
      </c>
      <c r="DJ120" s="61"/>
      <c r="DK120" s="39">
        <v>244</v>
      </c>
      <c r="DL120" s="61">
        <v>7422</v>
      </c>
      <c r="DM120" s="39">
        <v>395</v>
      </c>
      <c r="DN120" s="61"/>
      <c r="DO120" s="61">
        <v>7230</v>
      </c>
      <c r="DP120" s="61"/>
      <c r="DQ120" s="39">
        <v>1624</v>
      </c>
      <c r="DR120" s="39">
        <v>0</v>
      </c>
      <c r="DS120" s="39">
        <v>0</v>
      </c>
      <c r="DT120" s="61">
        <v>24</v>
      </c>
      <c r="DU120" s="52">
        <v>56</v>
      </c>
      <c r="DV120" s="52">
        <v>56</v>
      </c>
      <c r="DW120" s="52">
        <v>7</v>
      </c>
      <c r="DX120" s="39" t="str">
        <f t="shared" si="5"/>
        <v>внутренние</v>
      </c>
      <c r="DY120" s="39"/>
      <c r="DZ120" s="61"/>
      <c r="EA120" s="61"/>
      <c r="EB120" s="61"/>
      <c r="EC120" s="61"/>
      <c r="ED120" s="61"/>
      <c r="EE120" s="52">
        <v>238</v>
      </c>
      <c r="EF120" s="52">
        <v>147.9</v>
      </c>
      <c r="EG120" s="52">
        <v>302</v>
      </c>
      <c r="EH120" s="52">
        <f t="shared" si="8"/>
        <v>1449.6</v>
      </c>
      <c r="EI120" s="52">
        <v>42.839999999999996</v>
      </c>
      <c r="EJ120" s="52"/>
      <c r="EK120" s="52">
        <v>16.740000000000002</v>
      </c>
      <c r="EL120" s="52">
        <v>91.800000000000011</v>
      </c>
      <c r="EM120" s="52">
        <v>89.76</v>
      </c>
      <c r="EN120" s="52">
        <v>42.9</v>
      </c>
      <c r="EO120" s="52">
        <v>64.8</v>
      </c>
      <c r="EP120" s="52">
        <v>22.8</v>
      </c>
      <c r="EQ120" s="52">
        <v>733</v>
      </c>
      <c r="ER120" s="52">
        <f t="shared" si="6"/>
        <v>2.9</v>
      </c>
      <c r="ES120" s="187" t="s">
        <v>1138</v>
      </c>
      <c r="ET120" s="187" t="s">
        <v>766</v>
      </c>
      <c r="EU120" s="52">
        <v>6</v>
      </c>
      <c r="EV120" s="52">
        <v>3</v>
      </c>
      <c r="EW120" s="52">
        <v>0</v>
      </c>
      <c r="EX120" s="52">
        <v>0</v>
      </c>
      <c r="EY120" s="52">
        <v>0</v>
      </c>
      <c r="EZ120" s="52"/>
      <c r="FA120" s="52"/>
      <c r="FB120" s="52"/>
      <c r="FC120" s="52"/>
      <c r="FD120" s="52"/>
      <c r="FE120" s="52"/>
      <c r="FF120" s="52"/>
      <c r="FG120" s="52"/>
      <c r="FH120" s="39">
        <v>0</v>
      </c>
      <c r="FI120" s="72">
        <v>8</v>
      </c>
    </row>
    <row r="121" spans="1:165" x14ac:dyDescent="0.25">
      <c r="A121" s="56">
        <v>280009</v>
      </c>
      <c r="B121" s="36" t="str">
        <f t="shared" si="7"/>
        <v>Новочеремушкинская ул. д. 63 к. 1</v>
      </c>
      <c r="C121" s="58" t="s">
        <v>1061</v>
      </c>
      <c r="D121" s="58">
        <v>63</v>
      </c>
      <c r="E121" s="59">
        <v>1</v>
      </c>
      <c r="F121" s="39" t="s">
        <v>1012</v>
      </c>
      <c r="G121" s="60"/>
      <c r="H121" s="39"/>
      <c r="I121" s="62" t="s">
        <v>218</v>
      </c>
      <c r="J121" s="62"/>
      <c r="K121" s="62" t="s">
        <v>218</v>
      </c>
      <c r="L121" s="39" t="s">
        <v>1013</v>
      </c>
      <c r="M121" s="39" t="s">
        <v>1064</v>
      </c>
      <c r="N121" s="64">
        <v>2004</v>
      </c>
      <c r="O121" s="64">
        <v>2004</v>
      </c>
      <c r="P121" s="64" t="s">
        <v>1038</v>
      </c>
      <c r="Q121" s="61" t="s">
        <v>1016</v>
      </c>
      <c r="R121" s="64">
        <v>25</v>
      </c>
      <c r="S121" s="64">
        <v>25</v>
      </c>
      <c r="T121" s="83">
        <v>1</v>
      </c>
      <c r="U121" s="63">
        <v>1</v>
      </c>
      <c r="V121" s="63">
        <v>2</v>
      </c>
      <c r="W121" s="66">
        <v>117</v>
      </c>
      <c r="X121" s="73">
        <v>112</v>
      </c>
      <c r="Y121" s="61">
        <f t="shared" si="4"/>
        <v>5</v>
      </c>
      <c r="Z121" s="39">
        <v>2</v>
      </c>
      <c r="AA121" s="61">
        <v>25</v>
      </c>
      <c r="AB121" s="61">
        <v>25</v>
      </c>
      <c r="AC121" s="42">
        <v>6</v>
      </c>
      <c r="AD121" s="61">
        <v>25</v>
      </c>
      <c r="AE121" s="61">
        <v>1</v>
      </c>
      <c r="AF121" s="61">
        <v>1</v>
      </c>
      <c r="AG121" s="68">
        <v>1</v>
      </c>
      <c r="AH121" s="69">
        <v>13248.199999999993</v>
      </c>
      <c r="AI121" s="64">
        <v>12789.899999999994</v>
      </c>
      <c r="AJ121" s="64">
        <v>458.3</v>
      </c>
      <c r="AK121" s="72">
        <v>4537.8</v>
      </c>
      <c r="AL121" s="61">
        <v>461</v>
      </c>
      <c r="AM121" s="73">
        <v>535</v>
      </c>
      <c r="AN121" s="73">
        <v>2414</v>
      </c>
      <c r="AO121" s="61">
        <v>794.4</v>
      </c>
      <c r="AP121" s="77">
        <v>794.4</v>
      </c>
      <c r="AQ121" s="42">
        <v>245.67000000000002</v>
      </c>
      <c r="AR121" s="42">
        <v>2703.33</v>
      </c>
      <c r="AS121" s="42">
        <v>30</v>
      </c>
      <c r="AT121" s="64" t="s">
        <v>1065</v>
      </c>
      <c r="AU121" s="72" t="s">
        <v>1034</v>
      </c>
      <c r="AV121" s="73">
        <v>112</v>
      </c>
      <c r="AW121" s="61"/>
      <c r="AX121" s="61"/>
      <c r="AY121" s="61"/>
      <c r="AZ121" s="61" t="s">
        <v>1019</v>
      </c>
      <c r="BA121" s="61" t="s">
        <v>218</v>
      </c>
      <c r="BB121" s="61" t="s">
        <v>218</v>
      </c>
      <c r="BC121" s="61" t="s">
        <v>218</v>
      </c>
      <c r="BD121" s="61" t="s">
        <v>218</v>
      </c>
      <c r="BE121" s="61" t="s">
        <v>218</v>
      </c>
      <c r="BF121" s="61" t="s">
        <v>218</v>
      </c>
      <c r="BG121" s="61" t="s">
        <v>218</v>
      </c>
      <c r="BH121" s="61" t="s">
        <v>218</v>
      </c>
      <c r="BI121" s="61" t="s">
        <v>218</v>
      </c>
      <c r="BJ121" s="61" t="s">
        <v>218</v>
      </c>
      <c r="BK121" s="61" t="s">
        <v>218</v>
      </c>
      <c r="BL121" s="61" t="s">
        <v>218</v>
      </c>
      <c r="BM121" s="61" t="s">
        <v>218</v>
      </c>
      <c r="BN121" s="61" t="s">
        <v>218</v>
      </c>
      <c r="BO121" s="61" t="s">
        <v>218</v>
      </c>
      <c r="BP121" s="61" t="s">
        <v>218</v>
      </c>
      <c r="BQ121" s="61" t="s">
        <v>1043</v>
      </c>
      <c r="BR121" s="61"/>
      <c r="BS121" s="59" t="s">
        <v>1021</v>
      </c>
      <c r="BT121" s="52">
        <v>19860</v>
      </c>
      <c r="BU121" s="61">
        <v>2</v>
      </c>
      <c r="BV121" s="61" t="s">
        <v>1017</v>
      </c>
      <c r="BW121" s="52">
        <v>6002</v>
      </c>
      <c r="BX121" s="52">
        <v>2223</v>
      </c>
      <c r="BY121" s="52">
        <v>6002</v>
      </c>
      <c r="BZ121" s="52">
        <v>2223</v>
      </c>
      <c r="CA121" s="61" t="s">
        <v>1024</v>
      </c>
      <c r="CB121" s="52">
        <v>5650</v>
      </c>
      <c r="CC121" s="53">
        <v>3867.8</v>
      </c>
      <c r="CD121" s="39">
        <v>1</v>
      </c>
      <c r="CE121" s="61">
        <v>989</v>
      </c>
      <c r="CF121" s="61" t="s">
        <v>1023</v>
      </c>
      <c r="CG121" s="52">
        <v>167.6</v>
      </c>
      <c r="CH121" s="52">
        <v>117.3</v>
      </c>
      <c r="CI121" s="77">
        <v>794.4</v>
      </c>
      <c r="CJ121" s="74" t="s">
        <v>1032</v>
      </c>
      <c r="CK121" s="61">
        <v>1</v>
      </c>
      <c r="CL121" s="61">
        <v>65.75</v>
      </c>
      <c r="CM121" s="75">
        <v>25</v>
      </c>
      <c r="CN121" s="39"/>
      <c r="CO121" s="39"/>
      <c r="CP121" s="61"/>
      <c r="CQ121" s="61"/>
      <c r="CR121" s="39">
        <v>5.5</v>
      </c>
      <c r="CS121" s="61"/>
      <c r="CT121" s="61"/>
      <c r="CU121" s="61"/>
      <c r="CV121" s="61"/>
      <c r="CW121" s="61"/>
      <c r="CX121" s="61"/>
      <c r="CY121" s="61"/>
      <c r="CZ121" s="52">
        <v>1</v>
      </c>
      <c r="DA121" s="52">
        <v>25</v>
      </c>
      <c r="DB121" s="52">
        <v>8000</v>
      </c>
      <c r="DC121" s="52">
        <v>12004</v>
      </c>
      <c r="DD121" s="52">
        <v>336</v>
      </c>
      <c r="DE121" s="61">
        <v>2586.6</v>
      </c>
      <c r="DF121" s="39">
        <v>0</v>
      </c>
      <c r="DG121" s="39">
        <v>0</v>
      </c>
      <c r="DH121" s="52">
        <v>1</v>
      </c>
      <c r="DI121" s="39">
        <v>0</v>
      </c>
      <c r="DJ121" s="61"/>
      <c r="DK121" s="39">
        <v>69</v>
      </c>
      <c r="DL121" s="61">
        <v>1127</v>
      </c>
      <c r="DM121" s="39">
        <v>112</v>
      </c>
      <c r="DN121" s="61"/>
      <c r="DO121" s="61">
        <v>1062</v>
      </c>
      <c r="DP121" s="61"/>
      <c r="DQ121" s="39">
        <v>1274.5999999999999</v>
      </c>
      <c r="DR121" s="39">
        <v>0</v>
      </c>
      <c r="DS121" s="39">
        <v>0</v>
      </c>
      <c r="DT121" s="61">
        <v>4</v>
      </c>
      <c r="DU121" s="52">
        <v>5</v>
      </c>
      <c r="DV121" s="52">
        <v>5</v>
      </c>
      <c r="DW121" s="52">
        <v>1</v>
      </c>
      <c r="DX121" s="39" t="str">
        <f t="shared" si="5"/>
        <v>внутренние</v>
      </c>
      <c r="DY121" s="52"/>
      <c r="DZ121" s="61"/>
      <c r="EA121" s="61"/>
      <c r="EB121" s="61"/>
      <c r="EC121" s="61"/>
      <c r="ED121" s="61"/>
      <c r="EE121" s="52">
        <v>25</v>
      </c>
      <c r="EF121" s="52">
        <v>36.25</v>
      </c>
      <c r="EG121" s="52">
        <v>57</v>
      </c>
      <c r="EH121" s="52">
        <f t="shared" si="8"/>
        <v>273.59999999999997</v>
      </c>
      <c r="EI121" s="52">
        <v>10.5</v>
      </c>
      <c r="EJ121" s="52"/>
      <c r="EK121" s="52">
        <v>2.79</v>
      </c>
      <c r="EL121" s="52">
        <v>22.5</v>
      </c>
      <c r="EM121" s="52">
        <v>22</v>
      </c>
      <c r="EN121" s="52">
        <v>12.35</v>
      </c>
      <c r="EO121" s="52">
        <v>0</v>
      </c>
      <c r="EP121" s="52">
        <v>25.1</v>
      </c>
      <c r="EQ121" s="52">
        <v>181</v>
      </c>
      <c r="ER121" s="52">
        <f t="shared" si="6"/>
        <v>0.72</v>
      </c>
      <c r="ES121" s="187" t="s">
        <v>1138</v>
      </c>
      <c r="ET121" s="187" t="s">
        <v>766</v>
      </c>
      <c r="EU121" s="52">
        <v>1</v>
      </c>
      <c r="EV121" s="52">
        <v>1</v>
      </c>
      <c r="EW121" s="52">
        <v>0</v>
      </c>
      <c r="EX121" s="52">
        <v>0</v>
      </c>
      <c r="EY121" s="52">
        <v>0</v>
      </c>
      <c r="EZ121" s="52"/>
      <c r="FA121" s="52"/>
      <c r="FB121" s="52"/>
      <c r="FC121" s="52"/>
      <c r="FD121" s="52"/>
      <c r="FE121" s="52"/>
      <c r="FF121" s="52"/>
      <c r="FG121" s="52"/>
      <c r="FH121" s="39">
        <v>0</v>
      </c>
      <c r="FI121" s="64">
        <v>2</v>
      </c>
    </row>
    <row r="122" spans="1:165" x14ac:dyDescent="0.25">
      <c r="A122" s="56">
        <v>280005</v>
      </c>
      <c r="B122" s="36" t="str">
        <f t="shared" si="7"/>
        <v>Новочеремушкинская ул. д. 63 к. 2</v>
      </c>
      <c r="C122" s="58" t="s">
        <v>1061</v>
      </c>
      <c r="D122" s="58">
        <v>63</v>
      </c>
      <c r="E122" s="59">
        <v>2</v>
      </c>
      <c r="F122" s="39" t="s">
        <v>1012</v>
      </c>
      <c r="G122" s="60"/>
      <c r="H122" s="61"/>
      <c r="I122" s="62" t="s">
        <v>218</v>
      </c>
      <c r="J122" s="62"/>
      <c r="K122" s="62" t="s">
        <v>218</v>
      </c>
      <c r="L122" s="39" t="s">
        <v>1013</v>
      </c>
      <c r="M122" s="39" t="s">
        <v>1064</v>
      </c>
      <c r="N122" s="64">
        <v>2003</v>
      </c>
      <c r="O122" s="64">
        <v>2003</v>
      </c>
      <c r="P122" s="64" t="s">
        <v>1038</v>
      </c>
      <c r="Q122" s="61" t="s">
        <v>1016</v>
      </c>
      <c r="R122" s="64">
        <v>19</v>
      </c>
      <c r="S122" s="64">
        <v>17</v>
      </c>
      <c r="T122" s="83">
        <v>3</v>
      </c>
      <c r="U122" s="63">
        <v>3</v>
      </c>
      <c r="V122" s="63">
        <v>3</v>
      </c>
      <c r="W122" s="66">
        <v>160</v>
      </c>
      <c r="X122" s="73">
        <v>147</v>
      </c>
      <c r="Y122" s="61">
        <f t="shared" si="4"/>
        <v>13</v>
      </c>
      <c r="Z122" s="39">
        <v>6</v>
      </c>
      <c r="AA122" s="61">
        <v>54</v>
      </c>
      <c r="AB122" s="61">
        <v>54</v>
      </c>
      <c r="AC122" s="42">
        <v>12</v>
      </c>
      <c r="AD122" s="61">
        <v>54</v>
      </c>
      <c r="AE122" s="61">
        <v>1</v>
      </c>
      <c r="AF122" s="61">
        <v>1</v>
      </c>
      <c r="AG122" s="68">
        <v>1</v>
      </c>
      <c r="AH122" s="69">
        <v>18113.700000000008</v>
      </c>
      <c r="AI122" s="64">
        <v>16941.400000000009</v>
      </c>
      <c r="AJ122" s="64">
        <v>1172.3</v>
      </c>
      <c r="AK122" s="72">
        <v>7578.4</v>
      </c>
      <c r="AL122" s="61">
        <v>2279</v>
      </c>
      <c r="AM122" s="73">
        <v>1028</v>
      </c>
      <c r="AN122" s="73">
        <v>3539</v>
      </c>
      <c r="AO122" s="61">
        <v>1505.7</v>
      </c>
      <c r="AP122" s="77">
        <v>1505.7</v>
      </c>
      <c r="AQ122" s="42">
        <v>497.66</v>
      </c>
      <c r="AR122" s="42">
        <v>4069.34</v>
      </c>
      <c r="AS122" s="42">
        <v>32.4</v>
      </c>
      <c r="AT122" s="64" t="s">
        <v>1065</v>
      </c>
      <c r="AU122" s="72" t="s">
        <v>1034</v>
      </c>
      <c r="AV122" s="73">
        <v>147</v>
      </c>
      <c r="AW122" s="61"/>
      <c r="AX122" s="61"/>
      <c r="AY122" s="61"/>
      <c r="AZ122" s="61" t="s">
        <v>1019</v>
      </c>
      <c r="BA122" s="61" t="s">
        <v>218</v>
      </c>
      <c r="BB122" s="61" t="s">
        <v>218</v>
      </c>
      <c r="BC122" s="61" t="s">
        <v>218</v>
      </c>
      <c r="BD122" s="61" t="s">
        <v>218</v>
      </c>
      <c r="BE122" s="61" t="s">
        <v>218</v>
      </c>
      <c r="BF122" s="61" t="s">
        <v>218</v>
      </c>
      <c r="BG122" s="61" t="s">
        <v>218</v>
      </c>
      <c r="BH122" s="61" t="s">
        <v>218</v>
      </c>
      <c r="BI122" s="61" t="s">
        <v>218</v>
      </c>
      <c r="BJ122" s="61" t="s">
        <v>218</v>
      </c>
      <c r="BK122" s="61" t="s">
        <v>218</v>
      </c>
      <c r="BL122" s="61" t="s">
        <v>218</v>
      </c>
      <c r="BM122" s="61" t="s">
        <v>218</v>
      </c>
      <c r="BN122" s="61" t="s">
        <v>218</v>
      </c>
      <c r="BO122" s="61" t="s">
        <v>218</v>
      </c>
      <c r="BP122" s="61" t="s">
        <v>218</v>
      </c>
      <c r="BQ122" s="61" t="s">
        <v>1020</v>
      </c>
      <c r="BR122" s="61"/>
      <c r="BS122" s="59" t="s">
        <v>1021</v>
      </c>
      <c r="BT122" s="52">
        <v>28360</v>
      </c>
      <c r="BU122" s="61">
        <v>4</v>
      </c>
      <c r="BV122" s="61" t="s">
        <v>1017</v>
      </c>
      <c r="BW122" s="52">
        <v>7675</v>
      </c>
      <c r="BX122" s="52">
        <v>2223</v>
      </c>
      <c r="BY122" s="52">
        <v>7675</v>
      </c>
      <c r="BZ122" s="52">
        <v>2223</v>
      </c>
      <c r="CA122" s="61" t="s">
        <v>1024</v>
      </c>
      <c r="CB122" s="52">
        <v>4795</v>
      </c>
      <c r="CC122" s="53">
        <v>1235</v>
      </c>
      <c r="CD122" s="61">
        <v>1</v>
      </c>
      <c r="CE122" s="61">
        <v>1418</v>
      </c>
      <c r="CF122" s="61" t="s">
        <v>1023</v>
      </c>
      <c r="CG122" s="39">
        <v>0</v>
      </c>
      <c r="CH122" s="39">
        <v>0</v>
      </c>
      <c r="CI122" s="77">
        <v>1505.7</v>
      </c>
      <c r="CJ122" s="74" t="s">
        <v>1032</v>
      </c>
      <c r="CK122" s="61">
        <v>3</v>
      </c>
      <c r="CL122" s="61">
        <v>149.91</v>
      </c>
      <c r="CM122" s="75">
        <v>27</v>
      </c>
      <c r="CN122" s="39"/>
      <c r="CO122" s="39"/>
      <c r="CP122" s="61"/>
      <c r="CQ122" s="61"/>
      <c r="CR122" s="39">
        <v>9</v>
      </c>
      <c r="CS122" s="61"/>
      <c r="CT122" s="61"/>
      <c r="CU122" s="61"/>
      <c r="CV122" s="61"/>
      <c r="CW122" s="61"/>
      <c r="CX122" s="61"/>
      <c r="CY122" s="61"/>
      <c r="CZ122" s="52">
        <v>1</v>
      </c>
      <c r="DA122" s="52">
        <v>54</v>
      </c>
      <c r="DB122" s="52">
        <v>12956</v>
      </c>
      <c r="DC122" s="52">
        <v>17120</v>
      </c>
      <c r="DD122" s="52">
        <v>604</v>
      </c>
      <c r="DE122" s="61">
        <v>6991.8</v>
      </c>
      <c r="DF122" s="61">
        <v>0</v>
      </c>
      <c r="DG122" s="39">
        <v>0</v>
      </c>
      <c r="DH122" s="52">
        <v>1</v>
      </c>
      <c r="DI122" s="52">
        <v>533</v>
      </c>
      <c r="DJ122" s="61"/>
      <c r="DK122" s="39">
        <v>294</v>
      </c>
      <c r="DL122" s="61">
        <v>2627</v>
      </c>
      <c r="DM122" s="39">
        <v>147</v>
      </c>
      <c r="DN122" s="61"/>
      <c r="DO122" s="61">
        <v>2542</v>
      </c>
      <c r="DP122" s="61"/>
      <c r="DQ122" s="39">
        <v>2784.6</v>
      </c>
      <c r="DR122" s="39">
        <v>0</v>
      </c>
      <c r="DS122" s="39">
        <v>0</v>
      </c>
      <c r="DT122" s="61">
        <v>12</v>
      </c>
      <c r="DU122" s="52">
        <v>6</v>
      </c>
      <c r="DV122" s="52">
        <v>6</v>
      </c>
      <c r="DW122" s="52">
        <v>6</v>
      </c>
      <c r="DX122" s="39" t="str">
        <f t="shared" si="5"/>
        <v>внутренние</v>
      </c>
      <c r="DY122" s="52"/>
      <c r="DZ122" s="61"/>
      <c r="EA122" s="61"/>
      <c r="EB122" s="61"/>
      <c r="EC122" s="61"/>
      <c r="ED122" s="61"/>
      <c r="EE122" s="52">
        <v>54</v>
      </c>
      <c r="EF122" s="52">
        <v>78.3</v>
      </c>
      <c r="EG122" s="52">
        <v>165</v>
      </c>
      <c r="EH122" s="52">
        <f t="shared" si="8"/>
        <v>792</v>
      </c>
      <c r="EI122" s="52">
        <v>22.68</v>
      </c>
      <c r="EJ122" s="52"/>
      <c r="EK122" s="52">
        <v>8.370000000000001</v>
      </c>
      <c r="EL122" s="52">
        <v>48.599999999999994</v>
      </c>
      <c r="EM122" s="52">
        <v>47.519999999999996</v>
      </c>
      <c r="EN122" s="52">
        <v>16.25</v>
      </c>
      <c r="EO122" s="52">
        <v>0</v>
      </c>
      <c r="EP122" s="52">
        <v>91.2</v>
      </c>
      <c r="EQ122" s="52">
        <v>265</v>
      </c>
      <c r="ER122" s="52">
        <f t="shared" si="6"/>
        <v>1.05</v>
      </c>
      <c r="ES122" s="187" t="s">
        <v>1138</v>
      </c>
      <c r="ET122" s="187" t="s">
        <v>766</v>
      </c>
      <c r="EU122" s="52">
        <v>3</v>
      </c>
      <c r="EV122" s="52">
        <v>1</v>
      </c>
      <c r="EW122" s="52">
        <v>1</v>
      </c>
      <c r="EX122" s="52">
        <v>1</v>
      </c>
      <c r="EY122" s="52">
        <v>0</v>
      </c>
      <c r="EZ122" s="52"/>
      <c r="FA122" s="52"/>
      <c r="FB122" s="52"/>
      <c r="FC122" s="52"/>
      <c r="FD122" s="52"/>
      <c r="FE122" s="52"/>
      <c r="FF122" s="52"/>
      <c r="FG122" s="52"/>
      <c r="FH122" s="39">
        <v>0</v>
      </c>
      <c r="FI122" s="64">
        <v>4</v>
      </c>
    </row>
    <row r="123" spans="1:165" x14ac:dyDescent="0.25">
      <c r="A123" s="56">
        <v>61049</v>
      </c>
      <c r="B123" s="36" t="str">
        <f t="shared" si="7"/>
        <v>Новочеремушкинская ул. д. 64 к. 1</v>
      </c>
      <c r="C123" s="57" t="s">
        <v>1061</v>
      </c>
      <c r="D123" s="58">
        <v>64</v>
      </c>
      <c r="E123" s="59">
        <v>1</v>
      </c>
      <c r="F123" s="39" t="s">
        <v>1012</v>
      </c>
      <c r="G123" s="60"/>
      <c r="H123" s="39"/>
      <c r="I123" s="62" t="s">
        <v>218</v>
      </c>
      <c r="J123" s="62"/>
      <c r="K123" s="62" t="s">
        <v>218</v>
      </c>
      <c r="L123" s="39" t="s">
        <v>1013</v>
      </c>
      <c r="M123" s="39" t="s">
        <v>1014</v>
      </c>
      <c r="N123" s="63">
        <v>1994</v>
      </c>
      <c r="O123" s="63">
        <v>1994</v>
      </c>
      <c r="P123" s="64" t="s">
        <v>1044</v>
      </c>
      <c r="Q123" s="61" t="s">
        <v>1016</v>
      </c>
      <c r="R123" s="63">
        <v>17</v>
      </c>
      <c r="S123" s="63">
        <v>17</v>
      </c>
      <c r="T123" s="65">
        <v>3</v>
      </c>
      <c r="U123" s="63">
        <v>3</v>
      </c>
      <c r="V123" s="63">
        <v>3</v>
      </c>
      <c r="W123" s="66">
        <v>204</v>
      </c>
      <c r="X123" s="67">
        <v>201</v>
      </c>
      <c r="Y123" s="61">
        <f t="shared" si="4"/>
        <v>3</v>
      </c>
      <c r="Z123" s="39">
        <v>1</v>
      </c>
      <c r="AA123" s="61">
        <v>48</v>
      </c>
      <c r="AB123" s="61">
        <v>48</v>
      </c>
      <c r="AC123" s="42">
        <v>12</v>
      </c>
      <c r="AD123" s="61">
        <v>48</v>
      </c>
      <c r="AE123" s="61"/>
      <c r="AF123" s="61">
        <v>1</v>
      </c>
      <c r="AG123" s="68">
        <v>1</v>
      </c>
      <c r="AH123" s="69">
        <v>11242.400000000009</v>
      </c>
      <c r="AI123" s="70">
        <v>11088.400000000009</v>
      </c>
      <c r="AJ123" s="71">
        <v>154</v>
      </c>
      <c r="AK123" s="72">
        <v>3856.8</v>
      </c>
      <c r="AL123" s="61">
        <v>576</v>
      </c>
      <c r="AM123" s="73">
        <v>698</v>
      </c>
      <c r="AN123" s="73">
        <v>1290</v>
      </c>
      <c r="AO123" s="61"/>
      <c r="AP123" s="77">
        <v>934.4</v>
      </c>
      <c r="AQ123" s="42">
        <v>281.48</v>
      </c>
      <c r="AR123" s="42">
        <v>1135.52</v>
      </c>
      <c r="AS123" s="42">
        <v>57.599999999999994</v>
      </c>
      <c r="AT123" s="72" t="s">
        <v>1017</v>
      </c>
      <c r="AU123" s="72" t="s">
        <v>1018</v>
      </c>
      <c r="AV123" s="67">
        <v>201</v>
      </c>
      <c r="AW123" s="61"/>
      <c r="AX123" s="61"/>
      <c r="AY123" s="61"/>
      <c r="AZ123" s="61" t="s">
        <v>1019</v>
      </c>
      <c r="BA123" s="61" t="s">
        <v>218</v>
      </c>
      <c r="BB123" s="61" t="s">
        <v>218</v>
      </c>
      <c r="BC123" s="61" t="s">
        <v>218</v>
      </c>
      <c r="BD123" s="61" t="s">
        <v>218</v>
      </c>
      <c r="BE123" s="61" t="s">
        <v>218</v>
      </c>
      <c r="BF123" s="61" t="s">
        <v>218</v>
      </c>
      <c r="BG123" s="61" t="s">
        <v>218</v>
      </c>
      <c r="BH123" s="61" t="s">
        <v>218</v>
      </c>
      <c r="BI123" s="61" t="s">
        <v>218</v>
      </c>
      <c r="BJ123" s="61" t="s">
        <v>218</v>
      </c>
      <c r="BK123" s="61" t="s">
        <v>218</v>
      </c>
      <c r="BL123" s="61" t="s">
        <v>218</v>
      </c>
      <c r="BM123" s="61" t="s">
        <v>218</v>
      </c>
      <c r="BN123" s="61" t="s">
        <v>218</v>
      </c>
      <c r="BO123" s="61" t="s">
        <v>218</v>
      </c>
      <c r="BP123" s="61" t="s">
        <v>218</v>
      </c>
      <c r="BQ123" s="61" t="s">
        <v>1020</v>
      </c>
      <c r="BR123" s="61"/>
      <c r="BS123" s="59" t="s">
        <v>1021</v>
      </c>
      <c r="BT123" s="52">
        <v>15220</v>
      </c>
      <c r="BU123" s="61">
        <v>4</v>
      </c>
      <c r="BV123" s="59" t="s">
        <v>1017</v>
      </c>
      <c r="BW123" s="52">
        <v>5205</v>
      </c>
      <c r="BX123" s="52">
        <v>10164.6</v>
      </c>
      <c r="BY123" s="52">
        <v>5205</v>
      </c>
      <c r="BZ123" s="52">
        <v>168</v>
      </c>
      <c r="CA123" s="61" t="s">
        <v>1040</v>
      </c>
      <c r="CB123" s="52">
        <v>42840</v>
      </c>
      <c r="CC123" s="53">
        <v>1242.4000000000001</v>
      </c>
      <c r="CD123" s="39">
        <v>1</v>
      </c>
      <c r="CE123" s="61">
        <v>1133</v>
      </c>
      <c r="CF123" s="61" t="s">
        <v>1023</v>
      </c>
      <c r="CG123" s="52">
        <v>164</v>
      </c>
      <c r="CH123" s="52">
        <v>114</v>
      </c>
      <c r="CI123" s="77">
        <v>934.4</v>
      </c>
      <c r="CJ123" s="74" t="s">
        <v>1032</v>
      </c>
      <c r="CK123" s="61">
        <v>3</v>
      </c>
      <c r="CL123" s="61">
        <v>134.13</v>
      </c>
      <c r="CM123" s="75">
        <v>48</v>
      </c>
      <c r="CN123" s="39"/>
      <c r="CO123" s="39"/>
      <c r="CP123" s="61"/>
      <c r="CQ123" s="61"/>
      <c r="CR123" s="39">
        <v>19.2</v>
      </c>
      <c r="CS123" s="61"/>
      <c r="CT123" s="61"/>
      <c r="CU123" s="61"/>
      <c r="CV123" s="61"/>
      <c r="CW123" s="61"/>
      <c r="CX123" s="61"/>
      <c r="CY123" s="61"/>
      <c r="CZ123" s="52">
        <v>1</v>
      </c>
      <c r="DA123" s="52">
        <v>1</v>
      </c>
      <c r="DB123" s="52">
        <v>612</v>
      </c>
      <c r="DC123" s="52">
        <v>3060</v>
      </c>
      <c r="DD123" s="52">
        <v>465</v>
      </c>
      <c r="DE123" s="61">
        <v>4473</v>
      </c>
      <c r="DF123" s="39">
        <v>0</v>
      </c>
      <c r="DG123" s="39">
        <v>0</v>
      </c>
      <c r="DH123" s="52">
        <v>3</v>
      </c>
      <c r="DI123" s="52">
        <v>612</v>
      </c>
      <c r="DJ123" s="61"/>
      <c r="DK123" s="39">
        <v>220</v>
      </c>
      <c r="DL123" s="61">
        <v>1794</v>
      </c>
      <c r="DM123" s="39">
        <v>201</v>
      </c>
      <c r="DN123" s="61"/>
      <c r="DO123" s="61">
        <v>3560</v>
      </c>
      <c r="DP123" s="61"/>
      <c r="DQ123" s="39">
        <v>1006</v>
      </c>
      <c r="DR123" s="39">
        <v>0</v>
      </c>
      <c r="DS123" s="39">
        <v>0</v>
      </c>
      <c r="DT123" s="61">
        <v>12</v>
      </c>
      <c r="DU123" s="52">
        <v>12</v>
      </c>
      <c r="DV123" s="52">
        <v>12</v>
      </c>
      <c r="DW123" s="52">
        <v>3</v>
      </c>
      <c r="DX123" s="39" t="str">
        <f t="shared" si="5"/>
        <v>внутренние</v>
      </c>
      <c r="DY123" s="52"/>
      <c r="DZ123" s="61"/>
      <c r="EA123" s="61"/>
      <c r="EB123" s="61"/>
      <c r="EC123" s="61"/>
      <c r="ED123" s="61"/>
      <c r="EE123" s="52">
        <v>99</v>
      </c>
      <c r="EF123" s="52">
        <v>73.95</v>
      </c>
      <c r="EG123" s="52">
        <v>351</v>
      </c>
      <c r="EH123" s="52">
        <f t="shared" si="8"/>
        <v>1684.8</v>
      </c>
      <c r="EI123" s="52">
        <v>21.419999999999998</v>
      </c>
      <c r="EJ123" s="52"/>
      <c r="EK123" s="52">
        <v>8.370000000000001</v>
      </c>
      <c r="EL123" s="52">
        <v>45.900000000000006</v>
      </c>
      <c r="EM123" s="52">
        <v>44.88</v>
      </c>
      <c r="EN123" s="52">
        <v>22.1</v>
      </c>
      <c r="EO123" s="52">
        <v>32.4</v>
      </c>
      <c r="EP123" s="52">
        <v>23.4</v>
      </c>
      <c r="EQ123" s="52">
        <v>440</v>
      </c>
      <c r="ER123" s="52">
        <f t="shared" si="6"/>
        <v>1.74</v>
      </c>
      <c r="ES123" s="187" t="s">
        <v>1138</v>
      </c>
      <c r="ET123" s="187" t="s">
        <v>766</v>
      </c>
      <c r="EU123" s="52">
        <v>0</v>
      </c>
      <c r="EV123" s="52">
        <v>2</v>
      </c>
      <c r="EW123" s="52">
        <v>0</v>
      </c>
      <c r="EX123" s="52">
        <v>0</v>
      </c>
      <c r="EY123" s="52">
        <v>2</v>
      </c>
      <c r="EZ123" s="52"/>
      <c r="FA123" s="52"/>
      <c r="FB123" s="52"/>
      <c r="FC123" s="52"/>
      <c r="FD123" s="52"/>
      <c r="FE123" s="52"/>
      <c r="FF123" s="52"/>
      <c r="FG123" s="52"/>
      <c r="FH123" s="39">
        <v>0</v>
      </c>
      <c r="FI123" s="72">
        <v>4</v>
      </c>
    </row>
    <row r="124" spans="1:165" x14ac:dyDescent="0.25">
      <c r="A124" s="56">
        <v>61050</v>
      </c>
      <c r="B124" s="36" t="str">
        <f t="shared" si="7"/>
        <v>Новочеремушкинская ул. д. 66 к. 1</v>
      </c>
      <c r="C124" s="57" t="s">
        <v>1061</v>
      </c>
      <c r="D124" s="58">
        <v>66</v>
      </c>
      <c r="E124" s="59">
        <v>1</v>
      </c>
      <c r="F124" s="39" t="s">
        <v>1012</v>
      </c>
      <c r="G124" s="60"/>
      <c r="H124" s="61"/>
      <c r="I124" s="62" t="s">
        <v>218</v>
      </c>
      <c r="J124" s="62"/>
      <c r="K124" s="62" t="s">
        <v>218</v>
      </c>
      <c r="L124" s="39" t="s">
        <v>1013</v>
      </c>
      <c r="M124" s="39" t="s">
        <v>1014</v>
      </c>
      <c r="N124" s="63">
        <v>1995</v>
      </c>
      <c r="O124" s="63">
        <v>1995</v>
      </c>
      <c r="P124" s="64" t="s">
        <v>1044</v>
      </c>
      <c r="Q124" s="61" t="s">
        <v>1016</v>
      </c>
      <c r="R124" s="63">
        <v>17</v>
      </c>
      <c r="S124" s="63">
        <v>17</v>
      </c>
      <c r="T124" s="65">
        <v>3</v>
      </c>
      <c r="U124" s="63">
        <v>3</v>
      </c>
      <c r="V124" s="63">
        <v>3</v>
      </c>
      <c r="W124" s="66">
        <v>201</v>
      </c>
      <c r="X124" s="67">
        <v>192</v>
      </c>
      <c r="Y124" s="61">
        <f t="shared" si="4"/>
        <v>9</v>
      </c>
      <c r="Z124" s="39">
        <v>2</v>
      </c>
      <c r="AA124" s="61">
        <v>48</v>
      </c>
      <c r="AB124" s="61">
        <v>48</v>
      </c>
      <c r="AC124" s="42">
        <v>12</v>
      </c>
      <c r="AD124" s="61">
        <v>48</v>
      </c>
      <c r="AE124" s="61"/>
      <c r="AF124" s="61">
        <v>1</v>
      </c>
      <c r="AG124" s="68">
        <v>1</v>
      </c>
      <c r="AH124" s="69">
        <v>13586.4</v>
      </c>
      <c r="AI124" s="70">
        <v>10579</v>
      </c>
      <c r="AJ124" s="71">
        <v>3007.4</v>
      </c>
      <c r="AK124" s="72">
        <v>3804</v>
      </c>
      <c r="AL124" s="61">
        <v>576</v>
      </c>
      <c r="AM124" s="73">
        <v>636</v>
      </c>
      <c r="AN124" s="73">
        <v>1270</v>
      </c>
      <c r="AO124" s="61"/>
      <c r="AP124" s="77">
        <v>949</v>
      </c>
      <c r="AQ124" s="42">
        <v>154.31</v>
      </c>
      <c r="AR124" s="42">
        <v>1180.69</v>
      </c>
      <c r="AS124" s="42">
        <v>57.599999999999994</v>
      </c>
      <c r="AT124" s="72" t="s">
        <v>1017</v>
      </c>
      <c r="AU124" s="72" t="s">
        <v>1034</v>
      </c>
      <c r="AV124" s="67">
        <v>192</v>
      </c>
      <c r="AW124" s="61"/>
      <c r="AX124" s="61"/>
      <c r="AY124" s="61"/>
      <c r="AZ124" s="61" t="s">
        <v>1019</v>
      </c>
      <c r="BA124" s="61" t="s">
        <v>218</v>
      </c>
      <c r="BB124" s="61" t="s">
        <v>218</v>
      </c>
      <c r="BC124" s="61" t="s">
        <v>218</v>
      </c>
      <c r="BD124" s="61" t="s">
        <v>218</v>
      </c>
      <c r="BE124" s="61" t="s">
        <v>218</v>
      </c>
      <c r="BF124" s="61" t="s">
        <v>218</v>
      </c>
      <c r="BG124" s="61" t="s">
        <v>218</v>
      </c>
      <c r="BH124" s="61" t="s">
        <v>218</v>
      </c>
      <c r="BI124" s="61" t="s">
        <v>218</v>
      </c>
      <c r="BJ124" s="61" t="s">
        <v>218</v>
      </c>
      <c r="BK124" s="61" t="s">
        <v>218</v>
      </c>
      <c r="BL124" s="61" t="s">
        <v>218</v>
      </c>
      <c r="BM124" s="61" t="s">
        <v>218</v>
      </c>
      <c r="BN124" s="61" t="s">
        <v>218</v>
      </c>
      <c r="BO124" s="61" t="s">
        <v>218</v>
      </c>
      <c r="BP124" s="61" t="s">
        <v>218</v>
      </c>
      <c r="BQ124" s="61" t="s">
        <v>1020</v>
      </c>
      <c r="BR124" s="61"/>
      <c r="BS124" s="59" t="s">
        <v>1021</v>
      </c>
      <c r="BT124" s="52">
        <v>15220</v>
      </c>
      <c r="BU124" s="61">
        <v>4</v>
      </c>
      <c r="BV124" s="59" t="s">
        <v>1017</v>
      </c>
      <c r="BW124" s="52">
        <v>5205</v>
      </c>
      <c r="BX124" s="52">
        <v>10164.6</v>
      </c>
      <c r="BY124" s="52">
        <v>5205</v>
      </c>
      <c r="BZ124" s="52">
        <v>168</v>
      </c>
      <c r="CA124" s="61" t="s">
        <v>1040</v>
      </c>
      <c r="CB124" s="52">
        <v>42840</v>
      </c>
      <c r="CC124" s="53">
        <v>1242.4000000000001</v>
      </c>
      <c r="CD124" s="61">
        <v>1</v>
      </c>
      <c r="CE124" s="61">
        <v>1147</v>
      </c>
      <c r="CF124" s="61" t="s">
        <v>1023</v>
      </c>
      <c r="CG124" s="52">
        <v>164</v>
      </c>
      <c r="CH124" s="52">
        <v>114</v>
      </c>
      <c r="CI124" s="77">
        <v>949</v>
      </c>
      <c r="CJ124" s="74" t="s">
        <v>1032</v>
      </c>
      <c r="CK124" s="61">
        <v>3</v>
      </c>
      <c r="CL124" s="61">
        <v>134.13</v>
      </c>
      <c r="CM124" s="75">
        <v>48</v>
      </c>
      <c r="CN124" s="39"/>
      <c r="CO124" s="39"/>
      <c r="CP124" s="61"/>
      <c r="CQ124" s="61"/>
      <c r="CR124" s="39">
        <v>9.6000000000000014</v>
      </c>
      <c r="CS124" s="61"/>
      <c r="CT124" s="61"/>
      <c r="CU124" s="61"/>
      <c r="CV124" s="61"/>
      <c r="CW124" s="61"/>
      <c r="CX124" s="61"/>
      <c r="CY124" s="61"/>
      <c r="CZ124" s="52">
        <v>1</v>
      </c>
      <c r="DA124" s="52">
        <v>1</v>
      </c>
      <c r="DB124" s="52">
        <v>612</v>
      </c>
      <c r="DC124" s="52">
        <v>3060</v>
      </c>
      <c r="DD124" s="52">
        <v>465</v>
      </c>
      <c r="DE124" s="61">
        <v>4473</v>
      </c>
      <c r="DF124" s="61">
        <v>0</v>
      </c>
      <c r="DG124" s="39">
        <v>0</v>
      </c>
      <c r="DH124" s="52">
        <v>3</v>
      </c>
      <c r="DI124" s="52">
        <v>612</v>
      </c>
      <c r="DJ124" s="61"/>
      <c r="DK124" s="39">
        <v>220</v>
      </c>
      <c r="DL124" s="61">
        <v>1794</v>
      </c>
      <c r="DM124" s="39">
        <v>192</v>
      </c>
      <c r="DN124" s="61"/>
      <c r="DO124" s="61">
        <v>3560</v>
      </c>
      <c r="DP124" s="61"/>
      <c r="DQ124" s="39">
        <v>1006</v>
      </c>
      <c r="DR124" s="39">
        <v>0</v>
      </c>
      <c r="DS124" s="39">
        <v>0</v>
      </c>
      <c r="DT124" s="61">
        <v>12</v>
      </c>
      <c r="DU124" s="52">
        <v>12</v>
      </c>
      <c r="DV124" s="52">
        <v>12</v>
      </c>
      <c r="DW124" s="52">
        <v>3</v>
      </c>
      <c r="DX124" s="39" t="str">
        <f t="shared" si="5"/>
        <v>внутренние</v>
      </c>
      <c r="DY124" s="52"/>
      <c r="DZ124" s="61"/>
      <c r="EA124" s="61"/>
      <c r="EB124" s="61"/>
      <c r="EC124" s="61"/>
      <c r="ED124" s="61"/>
      <c r="EE124" s="52">
        <v>99</v>
      </c>
      <c r="EF124" s="52">
        <v>73.95</v>
      </c>
      <c r="EG124" s="52">
        <v>351</v>
      </c>
      <c r="EH124" s="52">
        <f t="shared" si="8"/>
        <v>1684.8</v>
      </c>
      <c r="EI124" s="52">
        <v>21.419999999999998</v>
      </c>
      <c r="EJ124" s="52"/>
      <c r="EK124" s="52">
        <v>8.370000000000001</v>
      </c>
      <c r="EL124" s="52">
        <v>45.900000000000006</v>
      </c>
      <c r="EM124" s="52">
        <v>44.88</v>
      </c>
      <c r="EN124" s="52">
        <v>20.8</v>
      </c>
      <c r="EO124" s="52">
        <v>32.4</v>
      </c>
      <c r="EP124" s="52">
        <v>22.8</v>
      </c>
      <c r="EQ124" s="52">
        <v>411</v>
      </c>
      <c r="ER124" s="52">
        <f t="shared" si="6"/>
        <v>1.63</v>
      </c>
      <c r="ES124" s="187" t="s">
        <v>1138</v>
      </c>
      <c r="ET124" s="187" t="s">
        <v>766</v>
      </c>
      <c r="EU124" s="52">
        <v>0</v>
      </c>
      <c r="EV124" s="52">
        <v>2</v>
      </c>
      <c r="EW124" s="52">
        <v>0</v>
      </c>
      <c r="EX124" s="52">
        <v>0</v>
      </c>
      <c r="EY124" s="52">
        <v>2</v>
      </c>
      <c r="EZ124" s="52"/>
      <c r="FA124" s="52"/>
      <c r="FB124" s="52"/>
      <c r="FC124" s="52"/>
      <c r="FD124" s="52"/>
      <c r="FE124" s="52"/>
      <c r="FF124" s="52"/>
      <c r="FG124" s="52"/>
      <c r="FH124" s="39">
        <v>0</v>
      </c>
      <c r="FI124" s="72">
        <v>4</v>
      </c>
    </row>
    <row r="125" spans="1:165" x14ac:dyDescent="0.25">
      <c r="A125" s="56">
        <v>17192</v>
      </c>
      <c r="B125" s="36" t="str">
        <f t="shared" si="7"/>
        <v>Обручева ул. д. 35 к. 1</v>
      </c>
      <c r="C125" s="57" t="s">
        <v>1066</v>
      </c>
      <c r="D125" s="58">
        <v>35</v>
      </c>
      <c r="E125" s="59">
        <v>1</v>
      </c>
      <c r="F125" s="39" t="s">
        <v>1012</v>
      </c>
      <c r="G125" s="60"/>
      <c r="H125" s="39"/>
      <c r="I125" s="62" t="s">
        <v>218</v>
      </c>
      <c r="J125" s="62"/>
      <c r="K125" s="62" t="s">
        <v>218</v>
      </c>
      <c r="L125" s="39" t="s">
        <v>1013</v>
      </c>
      <c r="M125" s="39" t="s">
        <v>1014</v>
      </c>
      <c r="N125" s="63">
        <v>1964</v>
      </c>
      <c r="O125" s="63">
        <v>1964</v>
      </c>
      <c r="P125" s="64" t="s">
        <v>1035</v>
      </c>
      <c r="Q125" s="61" t="s">
        <v>1016</v>
      </c>
      <c r="R125" s="63">
        <v>12</v>
      </c>
      <c r="S125" s="63">
        <v>12</v>
      </c>
      <c r="T125" s="65">
        <v>1</v>
      </c>
      <c r="U125" s="63">
        <v>2</v>
      </c>
      <c r="V125" s="63"/>
      <c r="W125" s="66">
        <v>84</v>
      </c>
      <c r="X125" s="67">
        <v>84</v>
      </c>
      <c r="Y125" s="61">
        <f t="shared" si="4"/>
        <v>0</v>
      </c>
      <c r="Z125" s="39">
        <v>0</v>
      </c>
      <c r="AA125" s="61">
        <v>24</v>
      </c>
      <c r="AB125" s="61">
        <v>25</v>
      </c>
      <c r="AC125" s="42">
        <v>2</v>
      </c>
      <c r="AD125" s="61">
        <v>24</v>
      </c>
      <c r="AE125" s="61"/>
      <c r="AF125" s="61">
        <v>1</v>
      </c>
      <c r="AG125" s="68">
        <v>1</v>
      </c>
      <c r="AH125" s="69">
        <v>3662.8999999999992</v>
      </c>
      <c r="AI125" s="70">
        <v>3662.8999999999992</v>
      </c>
      <c r="AJ125" s="71">
        <v>0</v>
      </c>
      <c r="AK125" s="72">
        <v>1318.8</v>
      </c>
      <c r="AL125" s="61">
        <v>490</v>
      </c>
      <c r="AM125" s="73">
        <v>238</v>
      </c>
      <c r="AN125" s="73">
        <v>239</v>
      </c>
      <c r="AO125" s="61"/>
      <c r="AP125" s="64">
        <v>420.9</v>
      </c>
      <c r="AQ125" s="42">
        <v>77.08</v>
      </c>
      <c r="AR125" s="42">
        <v>168.92000000000002</v>
      </c>
      <c r="AS125" s="42">
        <v>7.1999999999999993</v>
      </c>
      <c r="AT125" s="72" t="s">
        <v>1036</v>
      </c>
      <c r="AU125" s="72" t="s">
        <v>1034</v>
      </c>
      <c r="AV125" s="67">
        <v>84</v>
      </c>
      <c r="AW125" s="61"/>
      <c r="AX125" s="61"/>
      <c r="AY125" s="61"/>
      <c r="AZ125" s="61" t="s">
        <v>1019</v>
      </c>
      <c r="BA125" s="61" t="s">
        <v>218</v>
      </c>
      <c r="BB125" s="61" t="s">
        <v>218</v>
      </c>
      <c r="BC125" s="61" t="s">
        <v>218</v>
      </c>
      <c r="BD125" s="61" t="s">
        <v>218</v>
      </c>
      <c r="BE125" s="61" t="s">
        <v>218</v>
      </c>
      <c r="BF125" s="61" t="s">
        <v>218</v>
      </c>
      <c r="BG125" s="61" t="s">
        <v>218</v>
      </c>
      <c r="BH125" s="61" t="s">
        <v>218</v>
      </c>
      <c r="BI125" s="61" t="s">
        <v>218</v>
      </c>
      <c r="BJ125" s="61" t="s">
        <v>218</v>
      </c>
      <c r="BK125" s="61" t="s">
        <v>218</v>
      </c>
      <c r="BL125" s="61" t="s">
        <v>218</v>
      </c>
      <c r="BM125" s="61" t="s">
        <v>218</v>
      </c>
      <c r="BN125" s="61" t="s">
        <v>218</v>
      </c>
      <c r="BO125" s="61" t="s">
        <v>218</v>
      </c>
      <c r="BP125" s="61" t="s">
        <v>218</v>
      </c>
      <c r="BQ125" s="61" t="s">
        <v>1020</v>
      </c>
      <c r="BR125" s="61"/>
      <c r="BS125" s="59" t="s">
        <v>1021</v>
      </c>
      <c r="BT125" s="52">
        <v>5447</v>
      </c>
      <c r="BU125" s="61">
        <v>2</v>
      </c>
      <c r="BV125" s="61" t="s">
        <v>1017</v>
      </c>
      <c r="BW125" s="52">
        <v>1740</v>
      </c>
      <c r="BX125" s="52">
        <v>838</v>
      </c>
      <c r="BY125" s="52">
        <v>1667.4</v>
      </c>
      <c r="BZ125" s="52">
        <v>419</v>
      </c>
      <c r="CA125" s="61" t="s">
        <v>1067</v>
      </c>
      <c r="CB125" s="52">
        <v>2969</v>
      </c>
      <c r="CC125" s="53">
        <v>2519.1</v>
      </c>
      <c r="CD125" s="39">
        <v>1</v>
      </c>
      <c r="CE125" s="61">
        <v>463</v>
      </c>
      <c r="CF125" s="61" t="s">
        <v>1023</v>
      </c>
      <c r="CG125" s="39">
        <v>0</v>
      </c>
      <c r="CH125" s="39">
        <v>0</v>
      </c>
      <c r="CI125" s="72">
        <v>420.9</v>
      </c>
      <c r="CJ125" s="74" t="s">
        <v>1032</v>
      </c>
      <c r="CK125" s="61">
        <v>1</v>
      </c>
      <c r="CL125" s="61">
        <v>31.56</v>
      </c>
      <c r="CM125" s="75">
        <v>6</v>
      </c>
      <c r="CN125" s="39"/>
      <c r="CO125" s="39"/>
      <c r="CP125" s="61"/>
      <c r="CQ125" s="61"/>
      <c r="CR125" s="39">
        <v>2</v>
      </c>
      <c r="CS125" s="61"/>
      <c r="CT125" s="61"/>
      <c r="CU125" s="61"/>
      <c r="CV125" s="61"/>
      <c r="CW125" s="61"/>
      <c r="CX125" s="61"/>
      <c r="CY125" s="61"/>
      <c r="CZ125" s="52">
        <v>1</v>
      </c>
      <c r="DA125" s="52">
        <v>1</v>
      </c>
      <c r="DB125" s="52">
        <v>126</v>
      </c>
      <c r="DC125" s="52">
        <v>745</v>
      </c>
      <c r="DD125" s="52">
        <v>85</v>
      </c>
      <c r="DE125" s="61">
        <v>1845</v>
      </c>
      <c r="DF125" s="39">
        <v>0</v>
      </c>
      <c r="DG125" s="39">
        <v>0</v>
      </c>
      <c r="DH125" s="52">
        <v>1</v>
      </c>
      <c r="DI125" s="52">
        <v>204</v>
      </c>
      <c r="DJ125" s="61"/>
      <c r="DK125" s="39">
        <v>68</v>
      </c>
      <c r="DL125" s="61">
        <v>1232.5</v>
      </c>
      <c r="DM125" s="39">
        <v>84</v>
      </c>
      <c r="DN125" s="61"/>
      <c r="DO125" s="61">
        <v>952</v>
      </c>
      <c r="DP125" s="61"/>
      <c r="DQ125" s="39">
        <v>500.5</v>
      </c>
      <c r="DR125" s="39">
        <v>739.28</v>
      </c>
      <c r="DS125" s="39">
        <v>93</v>
      </c>
      <c r="DT125" s="61">
        <v>7</v>
      </c>
      <c r="DU125" s="52">
        <v>7</v>
      </c>
      <c r="DV125" s="52">
        <v>7</v>
      </c>
      <c r="DW125" s="52">
        <v>1</v>
      </c>
      <c r="DX125" s="39" t="str">
        <f t="shared" si="5"/>
        <v>внутренние</v>
      </c>
      <c r="DY125" s="52"/>
      <c r="DZ125" s="61"/>
      <c r="EA125" s="61"/>
      <c r="EB125" s="61"/>
      <c r="EC125" s="61"/>
      <c r="ED125" s="61"/>
      <c r="EE125" s="52">
        <v>12</v>
      </c>
      <c r="EF125" s="52">
        <v>35.74</v>
      </c>
      <c r="EG125" s="52">
        <v>38</v>
      </c>
      <c r="EH125" s="52">
        <f t="shared" si="8"/>
        <v>182.4</v>
      </c>
      <c r="EI125" s="52">
        <v>5.04</v>
      </c>
      <c r="EJ125" s="52"/>
      <c r="EK125" s="52">
        <v>2.79</v>
      </c>
      <c r="EL125" s="52">
        <v>2.88</v>
      </c>
      <c r="EM125" s="52">
        <v>29.04</v>
      </c>
      <c r="EN125" s="52">
        <v>9.1</v>
      </c>
      <c r="EO125" s="52">
        <v>10.8</v>
      </c>
      <c r="EP125" s="52">
        <v>2.2000000000000002</v>
      </c>
      <c r="EQ125" s="52">
        <v>134</v>
      </c>
      <c r="ER125" s="52">
        <f t="shared" si="6"/>
        <v>0.53</v>
      </c>
      <c r="ES125" s="187" t="s">
        <v>1138</v>
      </c>
      <c r="ET125" s="187" t="s">
        <v>1139</v>
      </c>
      <c r="EU125" s="52">
        <v>0</v>
      </c>
      <c r="EV125" s="52">
        <v>1</v>
      </c>
      <c r="EW125" s="52">
        <v>0</v>
      </c>
      <c r="EX125" s="52">
        <v>0</v>
      </c>
      <c r="EY125" s="52">
        <v>2</v>
      </c>
      <c r="EZ125" s="52"/>
      <c r="FA125" s="52"/>
      <c r="FB125" s="52"/>
      <c r="FC125" s="52"/>
      <c r="FD125" s="52"/>
      <c r="FE125" s="52"/>
      <c r="FF125" s="52"/>
      <c r="FG125" s="52"/>
      <c r="FH125" s="52">
        <v>1</v>
      </c>
      <c r="FI125" s="72">
        <v>2</v>
      </c>
    </row>
    <row r="126" spans="1:165" x14ac:dyDescent="0.25">
      <c r="A126" s="56">
        <v>17193</v>
      </c>
      <c r="B126" s="36" t="str">
        <f t="shared" si="7"/>
        <v>Обручева ул. д. 35 к. 2</v>
      </c>
      <c r="C126" s="57" t="s">
        <v>1066</v>
      </c>
      <c r="D126" s="58">
        <v>35</v>
      </c>
      <c r="E126" s="59">
        <v>2</v>
      </c>
      <c r="F126" s="39" t="s">
        <v>1012</v>
      </c>
      <c r="G126" s="60"/>
      <c r="H126" s="61"/>
      <c r="I126" s="62" t="s">
        <v>218</v>
      </c>
      <c r="J126" s="62"/>
      <c r="K126" s="62" t="s">
        <v>218</v>
      </c>
      <c r="L126" s="39" t="s">
        <v>1013</v>
      </c>
      <c r="M126" s="39" t="s">
        <v>1014</v>
      </c>
      <c r="N126" s="63">
        <v>1976</v>
      </c>
      <c r="O126" s="63">
        <v>1976</v>
      </c>
      <c r="P126" s="64" t="s">
        <v>1068</v>
      </c>
      <c r="Q126" s="61" t="s">
        <v>1016</v>
      </c>
      <c r="R126" s="63">
        <v>16</v>
      </c>
      <c r="S126" s="63">
        <v>16</v>
      </c>
      <c r="T126" s="65">
        <v>1</v>
      </c>
      <c r="U126" s="63">
        <v>1</v>
      </c>
      <c r="V126" s="63">
        <v>1</v>
      </c>
      <c r="W126" s="66">
        <v>139</v>
      </c>
      <c r="X126" s="67">
        <v>135</v>
      </c>
      <c r="Y126" s="61">
        <f t="shared" si="4"/>
        <v>4</v>
      </c>
      <c r="Z126" s="39">
        <v>0</v>
      </c>
      <c r="AA126" s="61">
        <v>32</v>
      </c>
      <c r="AB126" s="61">
        <v>33</v>
      </c>
      <c r="AC126" s="42">
        <v>6</v>
      </c>
      <c r="AD126" s="61">
        <v>32</v>
      </c>
      <c r="AE126" s="61"/>
      <c r="AF126" s="61">
        <v>1</v>
      </c>
      <c r="AG126" s="68">
        <v>1</v>
      </c>
      <c r="AH126" s="69">
        <v>7804.2999999999993</v>
      </c>
      <c r="AI126" s="70">
        <v>6194.7</v>
      </c>
      <c r="AJ126" s="71">
        <v>1609.6</v>
      </c>
      <c r="AK126" s="72">
        <v>3566</v>
      </c>
      <c r="AL126" s="61">
        <v>138.9</v>
      </c>
      <c r="AM126" s="73">
        <v>347</v>
      </c>
      <c r="AN126" s="73">
        <v>804</v>
      </c>
      <c r="AO126" s="61"/>
      <c r="AP126" s="64">
        <v>1207.5</v>
      </c>
      <c r="AQ126" s="42">
        <v>186.91000000000003</v>
      </c>
      <c r="AR126" s="42">
        <v>964.08999999999992</v>
      </c>
      <c r="AS126" s="42">
        <v>18</v>
      </c>
      <c r="AT126" s="72" t="s">
        <v>1017</v>
      </c>
      <c r="AU126" s="72" t="s">
        <v>1018</v>
      </c>
      <c r="AV126" s="67">
        <v>135</v>
      </c>
      <c r="AW126" s="61"/>
      <c r="AX126" s="61"/>
      <c r="AY126" s="61"/>
      <c r="AZ126" s="61" t="s">
        <v>1019</v>
      </c>
      <c r="BA126" s="61" t="s">
        <v>218</v>
      </c>
      <c r="BB126" s="61" t="s">
        <v>218</v>
      </c>
      <c r="BC126" s="61" t="s">
        <v>218</v>
      </c>
      <c r="BD126" s="61" t="s">
        <v>218</v>
      </c>
      <c r="BE126" s="61" t="s">
        <v>218</v>
      </c>
      <c r="BF126" s="61" t="s">
        <v>218</v>
      </c>
      <c r="BG126" s="61" t="s">
        <v>218</v>
      </c>
      <c r="BH126" s="61" t="s">
        <v>218</v>
      </c>
      <c r="BI126" s="61" t="s">
        <v>218</v>
      </c>
      <c r="BJ126" s="61" t="s">
        <v>218</v>
      </c>
      <c r="BK126" s="61" t="s">
        <v>218</v>
      </c>
      <c r="BL126" s="61" t="s">
        <v>218</v>
      </c>
      <c r="BM126" s="61" t="s">
        <v>218</v>
      </c>
      <c r="BN126" s="61" t="s">
        <v>218</v>
      </c>
      <c r="BO126" s="61" t="s">
        <v>218</v>
      </c>
      <c r="BP126" s="61" t="s">
        <v>218</v>
      </c>
      <c r="BQ126" s="61" t="s">
        <v>1020</v>
      </c>
      <c r="BR126" s="61"/>
      <c r="BS126" s="59" t="s">
        <v>1021</v>
      </c>
      <c r="BT126" s="52">
        <v>13290</v>
      </c>
      <c r="BU126" s="61">
        <v>2</v>
      </c>
      <c r="BV126" s="59" t="s">
        <v>1017</v>
      </c>
      <c r="BW126" s="52">
        <v>297.5</v>
      </c>
      <c r="BX126" s="52">
        <v>146</v>
      </c>
      <c r="BY126" s="52">
        <v>297.5</v>
      </c>
      <c r="BZ126" s="52">
        <v>146</v>
      </c>
      <c r="CA126" s="61" t="s">
        <v>1040</v>
      </c>
      <c r="CB126" s="52">
        <v>7520</v>
      </c>
      <c r="CC126" s="78">
        <v>0</v>
      </c>
      <c r="CD126" s="61">
        <v>1</v>
      </c>
      <c r="CE126" s="61">
        <v>1329</v>
      </c>
      <c r="CF126" s="61" t="s">
        <v>1023</v>
      </c>
      <c r="CG126" s="39">
        <v>0</v>
      </c>
      <c r="CH126" s="39">
        <v>0</v>
      </c>
      <c r="CI126" s="72">
        <v>1207.5</v>
      </c>
      <c r="CJ126" s="74" t="s">
        <v>1032</v>
      </c>
      <c r="CK126" s="61">
        <v>1</v>
      </c>
      <c r="CL126" s="61">
        <v>42.08</v>
      </c>
      <c r="CM126" s="75">
        <v>15</v>
      </c>
      <c r="CN126" s="39"/>
      <c r="CO126" s="39"/>
      <c r="CP126" s="61"/>
      <c r="CQ126" s="61"/>
      <c r="CR126" s="39">
        <v>3.6</v>
      </c>
      <c r="CS126" s="61"/>
      <c r="CT126" s="61"/>
      <c r="CU126" s="61"/>
      <c r="CV126" s="61"/>
      <c r="CW126" s="61"/>
      <c r="CX126" s="61"/>
      <c r="CY126" s="61"/>
      <c r="CZ126" s="39">
        <v>0</v>
      </c>
      <c r="DA126" s="52">
        <v>1</v>
      </c>
      <c r="DB126" s="39">
        <v>0</v>
      </c>
      <c r="DC126" s="52">
        <v>1305.5999999999999</v>
      </c>
      <c r="DD126" s="52">
        <v>163</v>
      </c>
      <c r="DE126" s="61">
        <v>1189.2</v>
      </c>
      <c r="DF126" s="61">
        <v>0</v>
      </c>
      <c r="DG126" s="39">
        <v>0</v>
      </c>
      <c r="DH126" s="52">
        <v>1</v>
      </c>
      <c r="DI126" s="52">
        <v>334</v>
      </c>
      <c r="DJ126" s="61"/>
      <c r="DK126" s="39">
        <v>76</v>
      </c>
      <c r="DL126" s="61">
        <v>1638</v>
      </c>
      <c r="DM126" s="39">
        <v>135</v>
      </c>
      <c r="DN126" s="61"/>
      <c r="DO126" s="61">
        <v>1638</v>
      </c>
      <c r="DP126" s="61"/>
      <c r="DQ126" s="39">
        <v>553</v>
      </c>
      <c r="DR126" s="39">
        <v>0</v>
      </c>
      <c r="DS126" s="39">
        <v>0</v>
      </c>
      <c r="DT126" s="61">
        <v>8</v>
      </c>
      <c r="DU126" s="39">
        <v>0</v>
      </c>
      <c r="DV126" s="52">
        <v>14</v>
      </c>
      <c r="DW126" s="52">
        <v>1</v>
      </c>
      <c r="DX126" s="39" t="str">
        <f t="shared" si="5"/>
        <v>внутренние</v>
      </c>
      <c r="DY126" s="52"/>
      <c r="DZ126" s="61"/>
      <c r="EA126" s="61"/>
      <c r="EB126" s="61"/>
      <c r="EC126" s="61"/>
      <c r="ED126" s="61"/>
      <c r="EE126" s="52">
        <v>15</v>
      </c>
      <c r="EF126" s="52">
        <v>23.2</v>
      </c>
      <c r="EG126" s="52">
        <v>34</v>
      </c>
      <c r="EH126" s="52">
        <f t="shared" si="8"/>
        <v>163.19999999999999</v>
      </c>
      <c r="EI126" s="52">
        <v>6.72</v>
      </c>
      <c r="EJ126" s="52"/>
      <c r="EK126" s="52">
        <v>2.79</v>
      </c>
      <c r="EL126" s="52">
        <v>3.84</v>
      </c>
      <c r="EM126" s="52">
        <v>14.08</v>
      </c>
      <c r="EN126" s="52">
        <v>14.950000000000001</v>
      </c>
      <c r="EO126" s="52">
        <v>10.8</v>
      </c>
      <c r="EP126" s="52">
        <v>10.3</v>
      </c>
      <c r="EQ126" s="52">
        <v>263</v>
      </c>
      <c r="ER126" s="52">
        <f t="shared" si="6"/>
        <v>1.04</v>
      </c>
      <c r="ES126" s="187" t="s">
        <v>1141</v>
      </c>
      <c r="ET126" s="187" t="s">
        <v>1139</v>
      </c>
      <c r="EU126" s="52">
        <v>0</v>
      </c>
      <c r="EV126" s="52">
        <v>1</v>
      </c>
      <c r="EW126" s="52">
        <v>0</v>
      </c>
      <c r="EX126" s="52">
        <v>0</v>
      </c>
      <c r="EY126" s="52">
        <v>3</v>
      </c>
      <c r="EZ126" s="52"/>
      <c r="FA126" s="52"/>
      <c r="FB126" s="52"/>
      <c r="FC126" s="52"/>
      <c r="FD126" s="52"/>
      <c r="FE126" s="52"/>
      <c r="FF126" s="52"/>
      <c r="FG126" s="52"/>
      <c r="FH126" s="52">
        <v>1</v>
      </c>
      <c r="FI126" s="72">
        <v>2</v>
      </c>
    </row>
    <row r="127" spans="1:165" x14ac:dyDescent="0.25">
      <c r="A127" s="56">
        <v>31611</v>
      </c>
      <c r="B127" s="36" t="str">
        <f t="shared" si="7"/>
        <v>Обручева ул. д. 35 к. 3</v>
      </c>
      <c r="C127" s="57" t="s">
        <v>1066</v>
      </c>
      <c r="D127" s="58">
        <v>35</v>
      </c>
      <c r="E127" s="59">
        <v>3</v>
      </c>
      <c r="F127" s="39" t="s">
        <v>1012</v>
      </c>
      <c r="G127" s="60"/>
      <c r="H127" s="39"/>
      <c r="I127" s="62" t="s">
        <v>218</v>
      </c>
      <c r="J127" s="62"/>
      <c r="K127" s="62" t="s">
        <v>218</v>
      </c>
      <c r="L127" s="39" t="s">
        <v>1013</v>
      </c>
      <c r="M127" s="39" t="s">
        <v>1014</v>
      </c>
      <c r="N127" s="63">
        <v>1991</v>
      </c>
      <c r="O127" s="63">
        <v>1991</v>
      </c>
      <c r="P127" s="64" t="s">
        <v>1044</v>
      </c>
      <c r="Q127" s="61" t="s">
        <v>1016</v>
      </c>
      <c r="R127" s="63">
        <v>17</v>
      </c>
      <c r="S127" s="63">
        <v>17</v>
      </c>
      <c r="T127" s="65">
        <v>3</v>
      </c>
      <c r="U127" s="63">
        <v>3</v>
      </c>
      <c r="V127" s="63">
        <v>3</v>
      </c>
      <c r="W127" s="66">
        <v>204</v>
      </c>
      <c r="X127" s="67">
        <v>203</v>
      </c>
      <c r="Y127" s="61">
        <f t="shared" si="4"/>
        <v>1</v>
      </c>
      <c r="Z127" s="39">
        <v>1</v>
      </c>
      <c r="AA127" s="61">
        <v>48</v>
      </c>
      <c r="AB127" s="61">
        <v>48</v>
      </c>
      <c r="AC127" s="42">
        <v>12</v>
      </c>
      <c r="AD127" s="61">
        <v>48</v>
      </c>
      <c r="AE127" s="61"/>
      <c r="AF127" s="61">
        <v>1</v>
      </c>
      <c r="AG127" s="68">
        <v>1</v>
      </c>
      <c r="AH127" s="69">
        <v>11339.299999999997</v>
      </c>
      <c r="AI127" s="70">
        <v>11303.699999999997</v>
      </c>
      <c r="AJ127" s="71">
        <v>35.6</v>
      </c>
      <c r="AK127" s="72">
        <v>3630.6</v>
      </c>
      <c r="AL127" s="61">
        <v>576</v>
      </c>
      <c r="AM127" s="73">
        <v>561</v>
      </c>
      <c r="AN127" s="73">
        <v>1238</v>
      </c>
      <c r="AO127" s="61"/>
      <c r="AP127" s="64">
        <v>915.8</v>
      </c>
      <c r="AQ127" s="42">
        <v>226.73</v>
      </c>
      <c r="AR127" s="42">
        <v>716.27</v>
      </c>
      <c r="AS127" s="42">
        <v>57.599999999999994</v>
      </c>
      <c r="AT127" s="72" t="s">
        <v>1017</v>
      </c>
      <c r="AU127" s="72" t="s">
        <v>1069</v>
      </c>
      <c r="AV127" s="67">
        <v>203</v>
      </c>
      <c r="AW127" s="61"/>
      <c r="AX127" s="61"/>
      <c r="AY127" s="61"/>
      <c r="AZ127" s="61" t="s">
        <v>1019</v>
      </c>
      <c r="BA127" s="61" t="s">
        <v>218</v>
      </c>
      <c r="BB127" s="61" t="s">
        <v>218</v>
      </c>
      <c r="BC127" s="61" t="s">
        <v>218</v>
      </c>
      <c r="BD127" s="61" t="s">
        <v>218</v>
      </c>
      <c r="BE127" s="61" t="s">
        <v>218</v>
      </c>
      <c r="BF127" s="61" t="s">
        <v>218</v>
      </c>
      <c r="BG127" s="61" t="s">
        <v>218</v>
      </c>
      <c r="BH127" s="61" t="s">
        <v>218</v>
      </c>
      <c r="BI127" s="61" t="s">
        <v>218</v>
      </c>
      <c r="BJ127" s="61" t="s">
        <v>218</v>
      </c>
      <c r="BK127" s="61" t="s">
        <v>218</v>
      </c>
      <c r="BL127" s="61" t="s">
        <v>218</v>
      </c>
      <c r="BM127" s="61" t="s">
        <v>218</v>
      </c>
      <c r="BN127" s="61" t="s">
        <v>218</v>
      </c>
      <c r="BO127" s="61" t="s">
        <v>218</v>
      </c>
      <c r="BP127" s="61" t="s">
        <v>218</v>
      </c>
      <c r="BQ127" s="61" t="s">
        <v>1043</v>
      </c>
      <c r="BR127" s="61"/>
      <c r="BS127" s="59" t="s">
        <v>1021</v>
      </c>
      <c r="BT127" s="52">
        <v>15220</v>
      </c>
      <c r="BU127" s="61">
        <v>4</v>
      </c>
      <c r="BV127" s="61" t="s">
        <v>1017</v>
      </c>
      <c r="BW127" s="52">
        <v>5205</v>
      </c>
      <c r="BX127" s="52">
        <v>10164.6</v>
      </c>
      <c r="BY127" s="52">
        <v>5205</v>
      </c>
      <c r="BZ127" s="52">
        <v>168</v>
      </c>
      <c r="CA127" s="61" t="s">
        <v>1040</v>
      </c>
      <c r="CB127" s="52">
        <v>42840</v>
      </c>
      <c r="CC127" s="53">
        <v>1242.4000000000001</v>
      </c>
      <c r="CD127" s="39">
        <v>1</v>
      </c>
      <c r="CE127" s="61">
        <v>1113</v>
      </c>
      <c r="CF127" s="61" t="s">
        <v>1023</v>
      </c>
      <c r="CG127" s="52">
        <v>164</v>
      </c>
      <c r="CH127" s="52">
        <v>114</v>
      </c>
      <c r="CI127" s="72">
        <v>915.8</v>
      </c>
      <c r="CJ127" s="74" t="s">
        <v>1032</v>
      </c>
      <c r="CK127" s="61">
        <v>3</v>
      </c>
      <c r="CL127" s="61">
        <v>134.13</v>
      </c>
      <c r="CM127" s="75">
        <v>48</v>
      </c>
      <c r="CN127" s="39"/>
      <c r="CO127" s="39"/>
      <c r="CP127" s="61"/>
      <c r="CQ127" s="61"/>
      <c r="CR127" s="39">
        <v>10.5</v>
      </c>
      <c r="CS127" s="61"/>
      <c r="CT127" s="61"/>
      <c r="CU127" s="61"/>
      <c r="CV127" s="61"/>
      <c r="CW127" s="61"/>
      <c r="CX127" s="61"/>
      <c r="CY127" s="61"/>
      <c r="CZ127" s="52">
        <v>1</v>
      </c>
      <c r="DA127" s="52">
        <v>1</v>
      </c>
      <c r="DB127" s="52">
        <v>612</v>
      </c>
      <c r="DC127" s="52">
        <v>3060</v>
      </c>
      <c r="DD127" s="52">
        <v>465</v>
      </c>
      <c r="DE127" s="61">
        <v>4473</v>
      </c>
      <c r="DF127" s="39">
        <v>0</v>
      </c>
      <c r="DG127" s="39">
        <v>0</v>
      </c>
      <c r="DH127" s="52">
        <v>3</v>
      </c>
      <c r="DI127" s="52">
        <v>612</v>
      </c>
      <c r="DJ127" s="61"/>
      <c r="DK127" s="39">
        <v>220</v>
      </c>
      <c r="DL127" s="61">
        <v>1794</v>
      </c>
      <c r="DM127" s="39">
        <v>203</v>
      </c>
      <c r="DN127" s="61"/>
      <c r="DO127" s="61">
        <v>3560</v>
      </c>
      <c r="DP127" s="61"/>
      <c r="DQ127" s="39">
        <v>1006</v>
      </c>
      <c r="DR127" s="39">
        <v>0</v>
      </c>
      <c r="DS127" s="39">
        <v>0</v>
      </c>
      <c r="DT127" s="61">
        <v>12</v>
      </c>
      <c r="DU127" s="52">
        <v>12</v>
      </c>
      <c r="DV127" s="52">
        <v>12</v>
      </c>
      <c r="DW127" s="52">
        <v>3</v>
      </c>
      <c r="DX127" s="39" t="str">
        <f t="shared" si="5"/>
        <v>внутренние</v>
      </c>
      <c r="DY127" s="52"/>
      <c r="DZ127" s="61"/>
      <c r="EA127" s="61"/>
      <c r="EB127" s="61"/>
      <c r="EC127" s="61"/>
      <c r="ED127" s="61"/>
      <c r="EE127" s="52">
        <v>99</v>
      </c>
      <c r="EF127" s="52">
        <v>73.95</v>
      </c>
      <c r="EG127" s="52">
        <v>351</v>
      </c>
      <c r="EH127" s="52">
        <f t="shared" si="8"/>
        <v>1684.8</v>
      </c>
      <c r="EI127" s="52">
        <v>21.419999999999998</v>
      </c>
      <c r="EJ127" s="52"/>
      <c r="EK127" s="52">
        <v>8.370000000000001</v>
      </c>
      <c r="EL127" s="52">
        <v>45.900000000000006</v>
      </c>
      <c r="EM127" s="52">
        <v>44.88</v>
      </c>
      <c r="EN127" s="52">
        <v>22.1</v>
      </c>
      <c r="EO127" s="52">
        <v>32.4</v>
      </c>
      <c r="EP127" s="52">
        <v>22.2</v>
      </c>
      <c r="EQ127" s="52">
        <v>532</v>
      </c>
      <c r="ER127" s="52">
        <f t="shared" si="6"/>
        <v>2.11</v>
      </c>
      <c r="ES127" s="187" t="s">
        <v>1138</v>
      </c>
      <c r="ET127" s="187" t="s">
        <v>1139</v>
      </c>
      <c r="EU127" s="52">
        <v>0</v>
      </c>
      <c r="EV127" s="52">
        <v>2</v>
      </c>
      <c r="EW127" s="52">
        <v>0</v>
      </c>
      <c r="EX127" s="52">
        <v>0</v>
      </c>
      <c r="EY127" s="52">
        <v>0</v>
      </c>
      <c r="EZ127" s="52"/>
      <c r="FA127" s="52"/>
      <c r="FB127" s="52"/>
      <c r="FC127" s="52"/>
      <c r="FD127" s="52"/>
      <c r="FE127" s="52"/>
      <c r="FF127" s="52"/>
      <c r="FG127" s="52"/>
      <c r="FH127" s="39">
        <v>0</v>
      </c>
      <c r="FI127" s="72">
        <v>4</v>
      </c>
    </row>
    <row r="128" spans="1:165" x14ac:dyDescent="0.25">
      <c r="A128" s="56">
        <v>17194</v>
      </c>
      <c r="B128" s="36" t="str">
        <f t="shared" si="7"/>
        <v>Обручева ул. д. 37</v>
      </c>
      <c r="C128" s="57" t="s">
        <v>1066</v>
      </c>
      <c r="D128" s="58">
        <v>37</v>
      </c>
      <c r="E128" s="59"/>
      <c r="F128" s="39" t="s">
        <v>1012</v>
      </c>
      <c r="G128" s="60"/>
      <c r="H128" s="61"/>
      <c r="I128" s="62" t="s">
        <v>218</v>
      </c>
      <c r="J128" s="62"/>
      <c r="K128" s="62" t="s">
        <v>218</v>
      </c>
      <c r="L128" s="39" t="s">
        <v>1013</v>
      </c>
      <c r="M128" s="39" t="s">
        <v>1014</v>
      </c>
      <c r="N128" s="63">
        <v>1965</v>
      </c>
      <c r="O128" s="63">
        <v>1965</v>
      </c>
      <c r="P128" s="64" t="s">
        <v>1035</v>
      </c>
      <c r="Q128" s="61" t="s">
        <v>1016</v>
      </c>
      <c r="R128" s="63">
        <v>12</v>
      </c>
      <c r="S128" s="63">
        <v>12</v>
      </c>
      <c r="T128" s="65">
        <v>1</v>
      </c>
      <c r="U128" s="63">
        <v>2</v>
      </c>
      <c r="V128" s="63"/>
      <c r="W128" s="66">
        <v>84</v>
      </c>
      <c r="X128" s="67">
        <v>84</v>
      </c>
      <c r="Y128" s="61">
        <f t="shared" si="4"/>
        <v>0</v>
      </c>
      <c r="Z128" s="39">
        <v>0</v>
      </c>
      <c r="AA128" s="61">
        <v>24</v>
      </c>
      <c r="AB128" s="61">
        <v>25</v>
      </c>
      <c r="AC128" s="42">
        <v>2</v>
      </c>
      <c r="AD128" s="61">
        <v>24</v>
      </c>
      <c r="AE128" s="61"/>
      <c r="AF128" s="61">
        <v>1</v>
      </c>
      <c r="AG128" s="68">
        <v>1</v>
      </c>
      <c r="AH128" s="69">
        <v>3699.5000000000009</v>
      </c>
      <c r="AI128" s="70">
        <v>3699.5000000000009</v>
      </c>
      <c r="AJ128" s="71">
        <v>0</v>
      </c>
      <c r="AK128" s="72">
        <v>1342.8</v>
      </c>
      <c r="AL128" s="61">
        <v>576</v>
      </c>
      <c r="AM128" s="73">
        <v>256</v>
      </c>
      <c r="AN128" s="73">
        <v>245</v>
      </c>
      <c r="AO128" s="61"/>
      <c r="AP128" s="64">
        <v>420.9</v>
      </c>
      <c r="AQ128" s="42">
        <v>85</v>
      </c>
      <c r="AR128" s="42">
        <v>187</v>
      </c>
      <c r="AS128" s="42">
        <v>7.1999999999999993</v>
      </c>
      <c r="AT128" s="72" t="s">
        <v>1036</v>
      </c>
      <c r="AU128" s="72" t="s">
        <v>1034</v>
      </c>
      <c r="AV128" s="67">
        <v>84</v>
      </c>
      <c r="AW128" s="61"/>
      <c r="AX128" s="61"/>
      <c r="AY128" s="61"/>
      <c r="AZ128" s="61" t="s">
        <v>1019</v>
      </c>
      <c r="BA128" s="61" t="s">
        <v>218</v>
      </c>
      <c r="BB128" s="61" t="s">
        <v>218</v>
      </c>
      <c r="BC128" s="61" t="s">
        <v>218</v>
      </c>
      <c r="BD128" s="61" t="s">
        <v>218</v>
      </c>
      <c r="BE128" s="61" t="s">
        <v>218</v>
      </c>
      <c r="BF128" s="61" t="s">
        <v>218</v>
      </c>
      <c r="BG128" s="61" t="s">
        <v>218</v>
      </c>
      <c r="BH128" s="61" t="s">
        <v>218</v>
      </c>
      <c r="BI128" s="61" t="s">
        <v>218</v>
      </c>
      <c r="BJ128" s="61" t="s">
        <v>218</v>
      </c>
      <c r="BK128" s="61" t="s">
        <v>218</v>
      </c>
      <c r="BL128" s="61" t="s">
        <v>218</v>
      </c>
      <c r="BM128" s="61" t="s">
        <v>218</v>
      </c>
      <c r="BN128" s="61" t="s">
        <v>218</v>
      </c>
      <c r="BO128" s="61" t="s">
        <v>218</v>
      </c>
      <c r="BP128" s="61" t="s">
        <v>218</v>
      </c>
      <c r="BQ128" s="61" t="s">
        <v>1020</v>
      </c>
      <c r="BR128" s="61"/>
      <c r="BS128" s="59" t="s">
        <v>1021</v>
      </c>
      <c r="BT128" s="52">
        <v>5447</v>
      </c>
      <c r="BU128" s="61">
        <v>2</v>
      </c>
      <c r="BV128" s="61" t="s">
        <v>1017</v>
      </c>
      <c r="BW128" s="52">
        <v>1740</v>
      </c>
      <c r="BX128" s="52">
        <v>838</v>
      </c>
      <c r="BY128" s="52">
        <v>1667.4</v>
      </c>
      <c r="BZ128" s="52">
        <v>419</v>
      </c>
      <c r="CA128" s="61" t="s">
        <v>1040</v>
      </c>
      <c r="CB128" s="52">
        <v>2969</v>
      </c>
      <c r="CC128" s="53">
        <v>2519.1</v>
      </c>
      <c r="CD128" s="61">
        <v>1</v>
      </c>
      <c r="CE128" s="61">
        <v>463</v>
      </c>
      <c r="CF128" s="61" t="s">
        <v>1023</v>
      </c>
      <c r="CG128" s="39">
        <v>0</v>
      </c>
      <c r="CH128" s="39">
        <v>0</v>
      </c>
      <c r="CI128" s="72">
        <v>420.9</v>
      </c>
      <c r="CJ128" s="74" t="s">
        <v>1032</v>
      </c>
      <c r="CK128" s="61">
        <v>1</v>
      </c>
      <c r="CL128" s="61">
        <v>31.56</v>
      </c>
      <c r="CM128" s="75">
        <v>6</v>
      </c>
      <c r="CN128" s="39"/>
      <c r="CO128" s="39"/>
      <c r="CP128" s="61"/>
      <c r="CQ128" s="61"/>
      <c r="CR128" s="39">
        <v>2</v>
      </c>
      <c r="CS128" s="61"/>
      <c r="CT128" s="61"/>
      <c r="CU128" s="61"/>
      <c r="CV128" s="61"/>
      <c r="CW128" s="61"/>
      <c r="CX128" s="61"/>
      <c r="CY128" s="61"/>
      <c r="CZ128" s="52">
        <v>1</v>
      </c>
      <c r="DA128" s="52">
        <v>1</v>
      </c>
      <c r="DB128" s="52">
        <v>126</v>
      </c>
      <c r="DC128" s="52">
        <v>745</v>
      </c>
      <c r="DD128" s="52">
        <v>85</v>
      </c>
      <c r="DE128" s="61">
        <v>1845</v>
      </c>
      <c r="DF128" s="61">
        <v>0</v>
      </c>
      <c r="DG128" s="39">
        <v>0</v>
      </c>
      <c r="DH128" s="52">
        <v>1</v>
      </c>
      <c r="DI128" s="52">
        <v>204</v>
      </c>
      <c r="DJ128" s="61"/>
      <c r="DK128" s="39">
        <v>68</v>
      </c>
      <c r="DL128" s="61">
        <v>1232.5</v>
      </c>
      <c r="DM128" s="39">
        <v>84</v>
      </c>
      <c r="DN128" s="61"/>
      <c r="DO128" s="61">
        <v>952</v>
      </c>
      <c r="DP128" s="61"/>
      <c r="DQ128" s="39">
        <v>500.5</v>
      </c>
      <c r="DR128" s="39">
        <v>739.28</v>
      </c>
      <c r="DS128" s="39">
        <v>93</v>
      </c>
      <c r="DT128" s="61">
        <v>7</v>
      </c>
      <c r="DU128" s="52">
        <v>7</v>
      </c>
      <c r="DV128" s="52">
        <v>7</v>
      </c>
      <c r="DW128" s="52">
        <v>1</v>
      </c>
      <c r="DX128" s="39" t="str">
        <f t="shared" si="5"/>
        <v>внутренние</v>
      </c>
      <c r="DY128" s="52"/>
      <c r="DZ128" s="61"/>
      <c r="EA128" s="61"/>
      <c r="EB128" s="61"/>
      <c r="EC128" s="61"/>
      <c r="ED128" s="61"/>
      <c r="EE128" s="52">
        <v>12</v>
      </c>
      <c r="EF128" s="52">
        <v>35.74</v>
      </c>
      <c r="EG128" s="52">
        <v>38</v>
      </c>
      <c r="EH128" s="52">
        <f t="shared" si="8"/>
        <v>182.4</v>
      </c>
      <c r="EI128" s="52">
        <v>5.04</v>
      </c>
      <c r="EJ128" s="52"/>
      <c r="EK128" s="52">
        <v>2.79</v>
      </c>
      <c r="EL128" s="52">
        <v>2.88</v>
      </c>
      <c r="EM128" s="52">
        <v>29.04</v>
      </c>
      <c r="EN128" s="52">
        <v>9.1</v>
      </c>
      <c r="EO128" s="52">
        <v>10.8</v>
      </c>
      <c r="EP128" s="52">
        <v>1.7</v>
      </c>
      <c r="EQ128" s="52">
        <v>151</v>
      </c>
      <c r="ER128" s="52">
        <f t="shared" si="6"/>
        <v>0.6</v>
      </c>
      <c r="ES128" s="187" t="s">
        <v>1138</v>
      </c>
      <c r="ET128" s="187" t="s">
        <v>1139</v>
      </c>
      <c r="EU128" s="52">
        <v>0</v>
      </c>
      <c r="EV128" s="52">
        <v>1</v>
      </c>
      <c r="EW128" s="52">
        <v>0</v>
      </c>
      <c r="EX128" s="52">
        <v>0</v>
      </c>
      <c r="EY128" s="52">
        <v>2</v>
      </c>
      <c r="EZ128" s="52"/>
      <c r="FA128" s="52"/>
      <c r="FB128" s="52"/>
      <c r="FC128" s="52"/>
      <c r="FD128" s="52"/>
      <c r="FE128" s="52"/>
      <c r="FF128" s="52"/>
      <c r="FG128" s="52"/>
      <c r="FH128" s="52">
        <v>1</v>
      </c>
      <c r="FI128" s="72">
        <v>2</v>
      </c>
    </row>
    <row r="129" spans="1:165" x14ac:dyDescent="0.25">
      <c r="A129" s="56">
        <v>17195</v>
      </c>
      <c r="B129" s="36" t="str">
        <f t="shared" si="7"/>
        <v>Обручева ул. д. 39</v>
      </c>
      <c r="C129" s="57" t="s">
        <v>1066</v>
      </c>
      <c r="D129" s="58">
        <v>39</v>
      </c>
      <c r="E129" s="59"/>
      <c r="F129" s="39" t="s">
        <v>1012</v>
      </c>
      <c r="G129" s="60"/>
      <c r="H129" s="39"/>
      <c r="I129" s="62" t="s">
        <v>218</v>
      </c>
      <c r="J129" s="62"/>
      <c r="K129" s="62" t="s">
        <v>218</v>
      </c>
      <c r="L129" s="39" t="s">
        <v>1013</v>
      </c>
      <c r="M129" s="39" t="s">
        <v>1014</v>
      </c>
      <c r="N129" s="63">
        <v>1965</v>
      </c>
      <c r="O129" s="63">
        <v>1965</v>
      </c>
      <c r="P129" s="64" t="s">
        <v>1035</v>
      </c>
      <c r="Q129" s="61" t="s">
        <v>1016</v>
      </c>
      <c r="R129" s="63">
        <v>12</v>
      </c>
      <c r="S129" s="63">
        <v>12</v>
      </c>
      <c r="T129" s="65">
        <v>1</v>
      </c>
      <c r="U129" s="63">
        <v>2</v>
      </c>
      <c r="V129" s="63"/>
      <c r="W129" s="66">
        <v>84</v>
      </c>
      <c r="X129" s="67">
        <v>84</v>
      </c>
      <c r="Y129" s="61">
        <v>0</v>
      </c>
      <c r="Z129" s="39">
        <v>0</v>
      </c>
      <c r="AA129" s="61">
        <v>24</v>
      </c>
      <c r="AB129" s="61">
        <v>25</v>
      </c>
      <c r="AC129" s="42">
        <v>2</v>
      </c>
      <c r="AD129" s="61">
        <v>24</v>
      </c>
      <c r="AE129" s="61"/>
      <c r="AF129" s="61">
        <v>1</v>
      </c>
      <c r="AG129" s="68">
        <v>1</v>
      </c>
      <c r="AH129" s="69">
        <v>3651.5999999999995</v>
      </c>
      <c r="AI129" s="70">
        <v>3651.5999999999995</v>
      </c>
      <c r="AJ129" s="71">
        <v>0</v>
      </c>
      <c r="AK129" s="72">
        <v>1330.8</v>
      </c>
      <c r="AL129" s="61">
        <v>490</v>
      </c>
      <c r="AM129" s="73">
        <v>252</v>
      </c>
      <c r="AN129" s="73">
        <v>237</v>
      </c>
      <c r="AO129" s="61"/>
      <c r="AP129" s="64">
        <v>420.9</v>
      </c>
      <c r="AQ129" s="42">
        <v>90.259999999999991</v>
      </c>
      <c r="AR129" s="42">
        <v>227.74</v>
      </c>
      <c r="AS129" s="42">
        <v>7.1999999999999993</v>
      </c>
      <c r="AT129" s="72" t="s">
        <v>1036</v>
      </c>
      <c r="AU129" s="72" t="s">
        <v>1034</v>
      </c>
      <c r="AV129" s="67">
        <v>84</v>
      </c>
      <c r="AW129" s="61"/>
      <c r="AX129" s="61"/>
      <c r="AY129" s="61"/>
      <c r="AZ129" s="61" t="s">
        <v>1019</v>
      </c>
      <c r="BA129" s="61" t="s">
        <v>218</v>
      </c>
      <c r="BB129" s="61" t="s">
        <v>218</v>
      </c>
      <c r="BC129" s="61" t="s">
        <v>218</v>
      </c>
      <c r="BD129" s="61" t="s">
        <v>218</v>
      </c>
      <c r="BE129" s="61" t="s">
        <v>218</v>
      </c>
      <c r="BF129" s="61" t="s">
        <v>218</v>
      </c>
      <c r="BG129" s="61" t="s">
        <v>218</v>
      </c>
      <c r="BH129" s="61" t="s">
        <v>218</v>
      </c>
      <c r="BI129" s="61" t="s">
        <v>218</v>
      </c>
      <c r="BJ129" s="61" t="s">
        <v>218</v>
      </c>
      <c r="BK129" s="61" t="s">
        <v>218</v>
      </c>
      <c r="BL129" s="61" t="s">
        <v>218</v>
      </c>
      <c r="BM129" s="61" t="s">
        <v>218</v>
      </c>
      <c r="BN129" s="61" t="s">
        <v>218</v>
      </c>
      <c r="BO129" s="61" t="s">
        <v>218</v>
      </c>
      <c r="BP129" s="61" t="s">
        <v>218</v>
      </c>
      <c r="BQ129" s="61" t="s">
        <v>1020</v>
      </c>
      <c r="BR129" s="61"/>
      <c r="BS129" s="59" t="s">
        <v>1021</v>
      </c>
      <c r="BT129" s="52">
        <v>5447</v>
      </c>
      <c r="BU129" s="61">
        <v>2</v>
      </c>
      <c r="BV129" s="61" t="s">
        <v>1017</v>
      </c>
      <c r="BW129" s="52">
        <v>1740</v>
      </c>
      <c r="BX129" s="52">
        <v>838</v>
      </c>
      <c r="BY129" s="52">
        <v>1667.4</v>
      </c>
      <c r="BZ129" s="52">
        <v>419</v>
      </c>
      <c r="CA129" s="61" t="s">
        <v>1067</v>
      </c>
      <c r="CB129" s="52">
        <v>2969</v>
      </c>
      <c r="CC129" s="53">
        <v>2519.1</v>
      </c>
      <c r="CD129" s="39">
        <v>1</v>
      </c>
      <c r="CE129" s="61">
        <v>463</v>
      </c>
      <c r="CF129" s="61" t="s">
        <v>1023</v>
      </c>
      <c r="CG129" s="39">
        <v>0</v>
      </c>
      <c r="CH129" s="39">
        <v>0</v>
      </c>
      <c r="CI129" s="72">
        <v>420.9</v>
      </c>
      <c r="CJ129" s="74" t="s">
        <v>1032</v>
      </c>
      <c r="CK129" s="61">
        <v>1</v>
      </c>
      <c r="CL129" s="61">
        <v>31.56</v>
      </c>
      <c r="CM129" s="75">
        <v>6</v>
      </c>
      <c r="CN129" s="39"/>
      <c r="CO129" s="39"/>
      <c r="CP129" s="61"/>
      <c r="CQ129" s="61"/>
      <c r="CR129" s="39">
        <v>2.2000000000000002</v>
      </c>
      <c r="CS129" s="61"/>
      <c r="CT129" s="61"/>
      <c r="CU129" s="61"/>
      <c r="CV129" s="61"/>
      <c r="CW129" s="61"/>
      <c r="CX129" s="61"/>
      <c r="CY129" s="61"/>
      <c r="CZ129" s="52">
        <v>1</v>
      </c>
      <c r="DA129" s="52">
        <v>1</v>
      </c>
      <c r="DB129" s="52">
        <v>126</v>
      </c>
      <c r="DC129" s="52">
        <v>745</v>
      </c>
      <c r="DD129" s="52">
        <v>85</v>
      </c>
      <c r="DE129" s="61">
        <v>1845</v>
      </c>
      <c r="DF129" s="39">
        <v>0</v>
      </c>
      <c r="DG129" s="39">
        <v>0</v>
      </c>
      <c r="DH129" s="52">
        <v>1</v>
      </c>
      <c r="DI129" s="52">
        <v>204</v>
      </c>
      <c r="DJ129" s="61"/>
      <c r="DK129" s="39">
        <v>68</v>
      </c>
      <c r="DL129" s="61">
        <v>1232.5</v>
      </c>
      <c r="DM129" s="39">
        <v>84</v>
      </c>
      <c r="DN129" s="61"/>
      <c r="DO129" s="61">
        <v>952</v>
      </c>
      <c r="DP129" s="61"/>
      <c r="DQ129" s="39">
        <v>500.5</v>
      </c>
      <c r="DR129" s="39">
        <v>739.28</v>
      </c>
      <c r="DS129" s="39">
        <v>93</v>
      </c>
      <c r="DT129" s="61">
        <v>7</v>
      </c>
      <c r="DU129" s="52">
        <v>7</v>
      </c>
      <c r="DV129" s="52">
        <v>7</v>
      </c>
      <c r="DW129" s="52">
        <v>1</v>
      </c>
      <c r="DX129" s="39" t="str">
        <f t="shared" si="5"/>
        <v>внутренние</v>
      </c>
      <c r="DY129" s="52"/>
      <c r="DZ129" s="61"/>
      <c r="EA129" s="61"/>
      <c r="EB129" s="61"/>
      <c r="EC129" s="61"/>
      <c r="ED129" s="61"/>
      <c r="EE129" s="52">
        <v>12</v>
      </c>
      <c r="EF129" s="52">
        <v>35.74</v>
      </c>
      <c r="EG129" s="52">
        <v>38</v>
      </c>
      <c r="EH129" s="52">
        <f t="shared" si="8"/>
        <v>182.4</v>
      </c>
      <c r="EI129" s="52">
        <v>5.04</v>
      </c>
      <c r="EJ129" s="52"/>
      <c r="EK129" s="52">
        <v>2.79</v>
      </c>
      <c r="EL129" s="52">
        <v>2.88</v>
      </c>
      <c r="EM129" s="52">
        <v>29.04</v>
      </c>
      <c r="EN129" s="52">
        <v>9.1</v>
      </c>
      <c r="EO129" s="52">
        <v>10.8</v>
      </c>
      <c r="EP129" s="52">
        <v>2.2999999999999998</v>
      </c>
      <c r="EQ129" s="52">
        <v>157</v>
      </c>
      <c r="ER129" s="52">
        <f t="shared" si="6"/>
        <v>0.62</v>
      </c>
      <c r="ES129" s="187" t="s">
        <v>1138</v>
      </c>
      <c r="ET129" s="187" t="s">
        <v>1139</v>
      </c>
      <c r="EU129" s="52">
        <v>0</v>
      </c>
      <c r="EV129" s="52">
        <v>1</v>
      </c>
      <c r="EW129" s="52">
        <v>0</v>
      </c>
      <c r="EX129" s="52">
        <v>0</v>
      </c>
      <c r="EY129" s="52">
        <v>2</v>
      </c>
      <c r="EZ129" s="52"/>
      <c r="FA129" s="52"/>
      <c r="FB129" s="52"/>
      <c r="FC129" s="52"/>
      <c r="FD129" s="52"/>
      <c r="FE129" s="52"/>
      <c r="FF129" s="52"/>
      <c r="FG129" s="52"/>
      <c r="FH129" s="52">
        <v>1</v>
      </c>
      <c r="FI129" s="72">
        <v>2</v>
      </c>
    </row>
    <row r="130" spans="1:165" x14ac:dyDescent="0.25">
      <c r="A130" s="56">
        <v>17196</v>
      </c>
      <c r="B130" s="36" t="str">
        <f t="shared" si="7"/>
        <v>Обручева ул. д. 41</v>
      </c>
      <c r="C130" s="57" t="s">
        <v>1066</v>
      </c>
      <c r="D130" s="58">
        <v>41</v>
      </c>
      <c r="E130" s="59"/>
      <c r="F130" s="39" t="s">
        <v>1012</v>
      </c>
      <c r="G130" s="60"/>
      <c r="H130" s="61"/>
      <c r="I130" s="62" t="s">
        <v>218</v>
      </c>
      <c r="J130" s="62"/>
      <c r="K130" s="62" t="s">
        <v>218</v>
      </c>
      <c r="L130" s="39" t="s">
        <v>1013</v>
      </c>
      <c r="M130" s="39" t="s">
        <v>1014</v>
      </c>
      <c r="N130" s="63">
        <v>1964</v>
      </c>
      <c r="O130" s="63">
        <v>1964</v>
      </c>
      <c r="P130" s="64" t="s">
        <v>1035</v>
      </c>
      <c r="Q130" s="61" t="s">
        <v>1016</v>
      </c>
      <c r="R130" s="63">
        <v>12</v>
      </c>
      <c r="S130" s="63">
        <v>12</v>
      </c>
      <c r="T130" s="65">
        <v>1</v>
      </c>
      <c r="U130" s="63">
        <v>2</v>
      </c>
      <c r="V130" s="63"/>
      <c r="W130" s="66">
        <v>84</v>
      </c>
      <c r="X130" s="67">
        <v>84</v>
      </c>
      <c r="Y130" s="61">
        <v>0</v>
      </c>
      <c r="Z130" s="39">
        <v>0</v>
      </c>
      <c r="AA130" s="61">
        <v>24</v>
      </c>
      <c r="AB130" s="61">
        <v>25</v>
      </c>
      <c r="AC130" s="42">
        <v>2</v>
      </c>
      <c r="AD130" s="61">
        <v>24</v>
      </c>
      <c r="AE130" s="61"/>
      <c r="AF130" s="61">
        <v>1</v>
      </c>
      <c r="AG130" s="68">
        <v>1</v>
      </c>
      <c r="AH130" s="69">
        <v>3661.6</v>
      </c>
      <c r="AI130" s="70">
        <v>3661.6</v>
      </c>
      <c r="AJ130" s="71">
        <v>0</v>
      </c>
      <c r="AK130" s="72">
        <v>1345.8</v>
      </c>
      <c r="AL130" s="61">
        <v>490</v>
      </c>
      <c r="AM130" s="73">
        <v>258</v>
      </c>
      <c r="AN130" s="73">
        <v>246</v>
      </c>
      <c r="AO130" s="61"/>
      <c r="AP130" s="64">
        <v>420.9</v>
      </c>
      <c r="AQ130" s="42">
        <v>83.07</v>
      </c>
      <c r="AR130" s="42">
        <v>209.93</v>
      </c>
      <c r="AS130" s="42">
        <v>7.1999999999999993</v>
      </c>
      <c r="AT130" s="72" t="s">
        <v>1036</v>
      </c>
      <c r="AU130" s="72" t="s">
        <v>1034</v>
      </c>
      <c r="AV130" s="67">
        <v>84</v>
      </c>
      <c r="AW130" s="61"/>
      <c r="AX130" s="61"/>
      <c r="AY130" s="61"/>
      <c r="AZ130" s="61" t="s">
        <v>1019</v>
      </c>
      <c r="BA130" s="61" t="s">
        <v>218</v>
      </c>
      <c r="BB130" s="61" t="s">
        <v>218</v>
      </c>
      <c r="BC130" s="61" t="s">
        <v>218</v>
      </c>
      <c r="BD130" s="61" t="s">
        <v>218</v>
      </c>
      <c r="BE130" s="61" t="s">
        <v>218</v>
      </c>
      <c r="BF130" s="61" t="s">
        <v>218</v>
      </c>
      <c r="BG130" s="61" t="s">
        <v>218</v>
      </c>
      <c r="BH130" s="61" t="s">
        <v>218</v>
      </c>
      <c r="BI130" s="61" t="s">
        <v>218</v>
      </c>
      <c r="BJ130" s="61" t="s">
        <v>218</v>
      </c>
      <c r="BK130" s="61" t="s">
        <v>218</v>
      </c>
      <c r="BL130" s="61" t="s">
        <v>218</v>
      </c>
      <c r="BM130" s="61" t="s">
        <v>218</v>
      </c>
      <c r="BN130" s="61" t="s">
        <v>218</v>
      </c>
      <c r="BO130" s="61" t="s">
        <v>218</v>
      </c>
      <c r="BP130" s="61" t="s">
        <v>218</v>
      </c>
      <c r="BQ130" s="61" t="s">
        <v>1020</v>
      </c>
      <c r="BR130" s="61"/>
      <c r="BS130" s="59" t="s">
        <v>1021</v>
      </c>
      <c r="BT130" s="52">
        <v>5447</v>
      </c>
      <c r="BU130" s="61">
        <v>2</v>
      </c>
      <c r="BV130" s="61" t="s">
        <v>1017</v>
      </c>
      <c r="BW130" s="52">
        <v>1740</v>
      </c>
      <c r="BX130" s="52">
        <v>838</v>
      </c>
      <c r="BY130" s="52">
        <v>1667.4</v>
      </c>
      <c r="BZ130" s="52">
        <v>419</v>
      </c>
      <c r="CA130" s="61" t="s">
        <v>1040</v>
      </c>
      <c r="CB130" s="52">
        <v>2969</v>
      </c>
      <c r="CC130" s="53">
        <v>2519.1</v>
      </c>
      <c r="CD130" s="61">
        <v>1</v>
      </c>
      <c r="CE130" s="61">
        <v>463</v>
      </c>
      <c r="CF130" s="61" t="s">
        <v>1023</v>
      </c>
      <c r="CG130" s="39">
        <v>0</v>
      </c>
      <c r="CH130" s="39">
        <v>0</v>
      </c>
      <c r="CI130" s="72">
        <v>420.9</v>
      </c>
      <c r="CJ130" s="74" t="s">
        <v>1032</v>
      </c>
      <c r="CK130" s="61">
        <v>1</v>
      </c>
      <c r="CL130" s="61">
        <v>31.56</v>
      </c>
      <c r="CM130" s="75">
        <v>6</v>
      </c>
      <c r="CN130" s="39"/>
      <c r="CO130" s="39"/>
      <c r="CP130" s="61"/>
      <c r="CQ130" s="61"/>
      <c r="CR130" s="39">
        <v>3.2</v>
      </c>
      <c r="CS130" s="61"/>
      <c r="CT130" s="61"/>
      <c r="CU130" s="61"/>
      <c r="CV130" s="61"/>
      <c r="CW130" s="61"/>
      <c r="CX130" s="61"/>
      <c r="CY130" s="61"/>
      <c r="CZ130" s="52">
        <v>1</v>
      </c>
      <c r="DA130" s="52">
        <v>1</v>
      </c>
      <c r="DB130" s="52">
        <v>126</v>
      </c>
      <c r="DC130" s="52">
        <v>745</v>
      </c>
      <c r="DD130" s="52">
        <v>85</v>
      </c>
      <c r="DE130" s="61">
        <v>1845</v>
      </c>
      <c r="DF130" s="61">
        <v>0</v>
      </c>
      <c r="DG130" s="39">
        <v>0</v>
      </c>
      <c r="DH130" s="52">
        <v>1</v>
      </c>
      <c r="DI130" s="52">
        <v>204</v>
      </c>
      <c r="DJ130" s="61"/>
      <c r="DK130" s="39">
        <v>68</v>
      </c>
      <c r="DL130" s="61">
        <v>1232.5</v>
      </c>
      <c r="DM130" s="39">
        <v>84</v>
      </c>
      <c r="DN130" s="61"/>
      <c r="DO130" s="61">
        <v>952</v>
      </c>
      <c r="DP130" s="61"/>
      <c r="DQ130" s="39">
        <v>500.5</v>
      </c>
      <c r="DR130" s="39">
        <v>739.28</v>
      </c>
      <c r="DS130" s="39">
        <v>93</v>
      </c>
      <c r="DT130" s="61">
        <v>7</v>
      </c>
      <c r="DU130" s="52">
        <v>7</v>
      </c>
      <c r="DV130" s="52">
        <v>7</v>
      </c>
      <c r="DW130" s="52">
        <v>1</v>
      </c>
      <c r="DX130" s="39" t="str">
        <f t="shared" si="5"/>
        <v>внутренние</v>
      </c>
      <c r="DY130" s="52"/>
      <c r="DZ130" s="61"/>
      <c r="EA130" s="61"/>
      <c r="EB130" s="61"/>
      <c r="EC130" s="61"/>
      <c r="ED130" s="61"/>
      <c r="EE130" s="52">
        <v>12</v>
      </c>
      <c r="EF130" s="52">
        <v>35.74</v>
      </c>
      <c r="EG130" s="52">
        <v>38</v>
      </c>
      <c r="EH130" s="52">
        <f t="shared" si="8"/>
        <v>182.4</v>
      </c>
      <c r="EI130" s="52">
        <v>5.04</v>
      </c>
      <c r="EJ130" s="52"/>
      <c r="EK130" s="52">
        <v>2.79</v>
      </c>
      <c r="EL130" s="52">
        <v>2.88</v>
      </c>
      <c r="EM130" s="52">
        <v>29.04</v>
      </c>
      <c r="EN130" s="52">
        <v>9.1</v>
      </c>
      <c r="EO130" s="52">
        <v>10.8</v>
      </c>
      <c r="EP130" s="52">
        <v>2</v>
      </c>
      <c r="EQ130" s="52">
        <v>120</v>
      </c>
      <c r="ER130" s="52">
        <f t="shared" si="6"/>
        <v>0.48</v>
      </c>
      <c r="ES130" s="187" t="s">
        <v>1138</v>
      </c>
      <c r="ET130" s="187" t="s">
        <v>1139</v>
      </c>
      <c r="EU130" s="52">
        <v>0</v>
      </c>
      <c r="EV130" s="52">
        <v>0</v>
      </c>
      <c r="EW130" s="52">
        <v>0</v>
      </c>
      <c r="EX130" s="52">
        <v>0</v>
      </c>
      <c r="EY130" s="52">
        <v>2</v>
      </c>
      <c r="EZ130" s="52"/>
      <c r="FA130" s="52"/>
      <c r="FB130" s="52"/>
      <c r="FC130" s="52"/>
      <c r="FD130" s="52"/>
      <c r="FE130" s="52"/>
      <c r="FF130" s="52"/>
      <c r="FG130" s="52"/>
      <c r="FH130" s="52">
        <v>1</v>
      </c>
      <c r="FI130" s="72">
        <v>2</v>
      </c>
    </row>
    <row r="131" spans="1:165" x14ac:dyDescent="0.25">
      <c r="A131" s="56">
        <v>17197</v>
      </c>
      <c r="B131" s="36" t="str">
        <f t="shared" si="7"/>
        <v>Обручева ул. д. 47</v>
      </c>
      <c r="C131" s="57" t="s">
        <v>1066</v>
      </c>
      <c r="D131" s="58">
        <v>47</v>
      </c>
      <c r="E131" s="59"/>
      <c r="F131" s="39" t="s">
        <v>1012</v>
      </c>
      <c r="G131" s="60"/>
      <c r="H131" s="39"/>
      <c r="I131" s="62" t="s">
        <v>218</v>
      </c>
      <c r="J131" s="62"/>
      <c r="K131" s="62" t="s">
        <v>218</v>
      </c>
      <c r="L131" s="39" t="s">
        <v>1013</v>
      </c>
      <c r="M131" s="39" t="s">
        <v>1014</v>
      </c>
      <c r="N131" s="63">
        <v>1965</v>
      </c>
      <c r="O131" s="63">
        <v>1965</v>
      </c>
      <c r="P131" s="64" t="s">
        <v>1035</v>
      </c>
      <c r="Q131" s="61" t="s">
        <v>1016</v>
      </c>
      <c r="R131" s="63">
        <v>12</v>
      </c>
      <c r="S131" s="63">
        <v>12</v>
      </c>
      <c r="T131" s="65">
        <v>1</v>
      </c>
      <c r="U131" s="63">
        <v>2</v>
      </c>
      <c r="V131" s="63"/>
      <c r="W131" s="66">
        <v>84</v>
      </c>
      <c r="X131" s="67">
        <v>84</v>
      </c>
      <c r="Y131" s="61">
        <v>0</v>
      </c>
      <c r="Z131" s="39">
        <v>0</v>
      </c>
      <c r="AA131" s="61">
        <v>24</v>
      </c>
      <c r="AB131" s="61">
        <v>25</v>
      </c>
      <c r="AC131" s="42">
        <v>2</v>
      </c>
      <c r="AD131" s="61">
        <v>24</v>
      </c>
      <c r="AE131" s="61"/>
      <c r="AF131" s="61">
        <v>1</v>
      </c>
      <c r="AG131" s="68">
        <v>1</v>
      </c>
      <c r="AH131" s="69">
        <v>3697.1000000000004</v>
      </c>
      <c r="AI131" s="70">
        <v>3697.1000000000004</v>
      </c>
      <c r="AJ131" s="71">
        <v>0</v>
      </c>
      <c r="AK131" s="72">
        <v>1331.6</v>
      </c>
      <c r="AL131" s="61">
        <v>490</v>
      </c>
      <c r="AM131" s="73">
        <v>257</v>
      </c>
      <c r="AN131" s="73">
        <v>227</v>
      </c>
      <c r="AO131" s="61"/>
      <c r="AP131" s="64">
        <v>423.8</v>
      </c>
      <c r="AQ131" s="42">
        <v>80.88</v>
      </c>
      <c r="AR131" s="42">
        <v>192.12</v>
      </c>
      <c r="AS131" s="42">
        <v>7.1999999999999993</v>
      </c>
      <c r="AT131" s="72" t="s">
        <v>1036</v>
      </c>
      <c r="AU131" s="72" t="s">
        <v>1034</v>
      </c>
      <c r="AV131" s="67">
        <v>84</v>
      </c>
      <c r="AW131" s="61"/>
      <c r="AX131" s="61"/>
      <c r="AY131" s="61"/>
      <c r="AZ131" s="61" t="s">
        <v>1019</v>
      </c>
      <c r="BA131" s="61" t="s">
        <v>218</v>
      </c>
      <c r="BB131" s="61" t="s">
        <v>218</v>
      </c>
      <c r="BC131" s="61" t="s">
        <v>218</v>
      </c>
      <c r="BD131" s="61" t="s">
        <v>218</v>
      </c>
      <c r="BE131" s="61" t="s">
        <v>218</v>
      </c>
      <c r="BF131" s="61" t="s">
        <v>218</v>
      </c>
      <c r="BG131" s="61" t="s">
        <v>218</v>
      </c>
      <c r="BH131" s="61" t="s">
        <v>218</v>
      </c>
      <c r="BI131" s="61" t="s">
        <v>218</v>
      </c>
      <c r="BJ131" s="61" t="s">
        <v>218</v>
      </c>
      <c r="BK131" s="61" t="s">
        <v>218</v>
      </c>
      <c r="BL131" s="61" t="s">
        <v>218</v>
      </c>
      <c r="BM131" s="61" t="s">
        <v>218</v>
      </c>
      <c r="BN131" s="61" t="s">
        <v>218</v>
      </c>
      <c r="BO131" s="61" t="s">
        <v>218</v>
      </c>
      <c r="BP131" s="61" t="s">
        <v>218</v>
      </c>
      <c r="BQ131" s="61" t="s">
        <v>1020</v>
      </c>
      <c r="BR131" s="61"/>
      <c r="BS131" s="59" t="s">
        <v>1021</v>
      </c>
      <c r="BT131" s="52">
        <v>5447</v>
      </c>
      <c r="BU131" s="61">
        <v>2</v>
      </c>
      <c r="BV131" s="61" t="s">
        <v>1017</v>
      </c>
      <c r="BW131" s="52">
        <v>1740</v>
      </c>
      <c r="BX131" s="52">
        <v>838</v>
      </c>
      <c r="BY131" s="52">
        <v>1667.4</v>
      </c>
      <c r="BZ131" s="52">
        <v>419</v>
      </c>
      <c r="CA131" s="61" t="s">
        <v>1040</v>
      </c>
      <c r="CB131" s="52">
        <v>2969</v>
      </c>
      <c r="CC131" s="53">
        <v>2519.1</v>
      </c>
      <c r="CD131" s="39">
        <v>1</v>
      </c>
      <c r="CE131" s="61">
        <v>466</v>
      </c>
      <c r="CF131" s="61" t="s">
        <v>1023</v>
      </c>
      <c r="CG131" s="39">
        <v>0</v>
      </c>
      <c r="CH131" s="39">
        <v>0</v>
      </c>
      <c r="CI131" s="72">
        <v>423.8</v>
      </c>
      <c r="CJ131" s="74" t="s">
        <v>1032</v>
      </c>
      <c r="CK131" s="61">
        <v>1</v>
      </c>
      <c r="CL131" s="61">
        <v>31.56</v>
      </c>
      <c r="CM131" s="75">
        <v>6</v>
      </c>
      <c r="CN131" s="39"/>
      <c r="CO131" s="39"/>
      <c r="CP131" s="61"/>
      <c r="CQ131" s="61"/>
      <c r="CR131" s="39">
        <v>2</v>
      </c>
      <c r="CS131" s="61"/>
      <c r="CT131" s="61"/>
      <c r="CU131" s="61"/>
      <c r="CV131" s="61"/>
      <c r="CW131" s="61"/>
      <c r="CX131" s="61"/>
      <c r="CY131" s="61"/>
      <c r="CZ131" s="52">
        <v>1</v>
      </c>
      <c r="DA131" s="52">
        <v>1</v>
      </c>
      <c r="DB131" s="52">
        <v>126</v>
      </c>
      <c r="DC131" s="52">
        <v>745</v>
      </c>
      <c r="DD131" s="52">
        <v>85</v>
      </c>
      <c r="DE131" s="61">
        <v>1845</v>
      </c>
      <c r="DF131" s="39">
        <v>0</v>
      </c>
      <c r="DG131" s="39">
        <v>0</v>
      </c>
      <c r="DH131" s="52">
        <v>1</v>
      </c>
      <c r="DI131" s="52">
        <v>204</v>
      </c>
      <c r="DJ131" s="61"/>
      <c r="DK131" s="39">
        <v>68</v>
      </c>
      <c r="DL131" s="61">
        <v>1232.5</v>
      </c>
      <c r="DM131" s="39">
        <v>84</v>
      </c>
      <c r="DN131" s="61"/>
      <c r="DO131" s="61">
        <v>952</v>
      </c>
      <c r="DP131" s="61"/>
      <c r="DQ131" s="39">
        <v>500.5</v>
      </c>
      <c r="DR131" s="39">
        <v>739.28</v>
      </c>
      <c r="DS131" s="39">
        <v>93</v>
      </c>
      <c r="DT131" s="61">
        <v>7</v>
      </c>
      <c r="DU131" s="52">
        <v>7</v>
      </c>
      <c r="DV131" s="52">
        <v>7</v>
      </c>
      <c r="DW131" s="52">
        <v>1</v>
      </c>
      <c r="DX131" s="39" t="str">
        <f t="shared" si="5"/>
        <v>внутренние</v>
      </c>
      <c r="DY131" s="52"/>
      <c r="DZ131" s="61"/>
      <c r="EA131" s="61"/>
      <c r="EB131" s="61"/>
      <c r="EC131" s="61"/>
      <c r="ED131" s="61"/>
      <c r="EE131" s="52">
        <v>12</v>
      </c>
      <c r="EF131" s="52">
        <v>35.74</v>
      </c>
      <c r="EG131" s="52">
        <v>38</v>
      </c>
      <c r="EH131" s="52">
        <f t="shared" si="8"/>
        <v>182.4</v>
      </c>
      <c r="EI131" s="52">
        <v>5.04</v>
      </c>
      <c r="EJ131" s="52"/>
      <c r="EK131" s="52">
        <v>2.79</v>
      </c>
      <c r="EL131" s="52">
        <v>2.88</v>
      </c>
      <c r="EM131" s="52">
        <v>29.04</v>
      </c>
      <c r="EN131" s="52">
        <v>9.1</v>
      </c>
      <c r="EO131" s="52">
        <v>10.8</v>
      </c>
      <c r="EP131" s="52">
        <v>2.1</v>
      </c>
      <c r="EQ131" s="52">
        <v>159</v>
      </c>
      <c r="ER131" s="52">
        <f t="shared" si="6"/>
        <v>0.63</v>
      </c>
      <c r="ES131" s="187" t="s">
        <v>1138</v>
      </c>
      <c r="ET131" s="187" t="s">
        <v>1139</v>
      </c>
      <c r="EU131" s="52">
        <v>0</v>
      </c>
      <c r="EV131" s="52">
        <v>1</v>
      </c>
      <c r="EW131" s="52">
        <v>0</v>
      </c>
      <c r="EX131" s="52">
        <v>0</v>
      </c>
      <c r="EY131" s="52">
        <v>2</v>
      </c>
      <c r="EZ131" s="52"/>
      <c r="FA131" s="52"/>
      <c r="FB131" s="52"/>
      <c r="FC131" s="52"/>
      <c r="FD131" s="52"/>
      <c r="FE131" s="52"/>
      <c r="FF131" s="52"/>
      <c r="FG131" s="52"/>
      <c r="FH131" s="52">
        <v>1</v>
      </c>
      <c r="FI131" s="72">
        <v>2</v>
      </c>
    </row>
    <row r="132" spans="1:165" x14ac:dyDescent="0.25">
      <c r="A132" s="56">
        <v>17198</v>
      </c>
      <c r="B132" s="36" t="str">
        <f t="shared" si="7"/>
        <v>Обручева ул. д. 49</v>
      </c>
      <c r="C132" s="57" t="s">
        <v>1066</v>
      </c>
      <c r="D132" s="58">
        <v>49</v>
      </c>
      <c r="E132" s="59"/>
      <c r="F132" s="39" t="s">
        <v>1012</v>
      </c>
      <c r="G132" s="60"/>
      <c r="H132" s="61"/>
      <c r="I132" s="62" t="s">
        <v>218</v>
      </c>
      <c r="J132" s="62"/>
      <c r="K132" s="62" t="s">
        <v>218</v>
      </c>
      <c r="L132" s="39" t="s">
        <v>1013</v>
      </c>
      <c r="M132" s="39" t="s">
        <v>1014</v>
      </c>
      <c r="N132" s="63">
        <v>1965</v>
      </c>
      <c r="O132" s="63">
        <v>1965</v>
      </c>
      <c r="P132" s="64" t="s">
        <v>1035</v>
      </c>
      <c r="Q132" s="61" t="s">
        <v>1016</v>
      </c>
      <c r="R132" s="63">
        <v>12</v>
      </c>
      <c r="S132" s="63">
        <v>12</v>
      </c>
      <c r="T132" s="65">
        <v>1</v>
      </c>
      <c r="U132" s="63">
        <v>2</v>
      </c>
      <c r="V132" s="63"/>
      <c r="W132" s="66">
        <v>84</v>
      </c>
      <c r="X132" s="67">
        <v>84</v>
      </c>
      <c r="Y132" s="61">
        <v>0</v>
      </c>
      <c r="Z132" s="39">
        <v>0</v>
      </c>
      <c r="AA132" s="61">
        <v>24</v>
      </c>
      <c r="AB132" s="61">
        <v>25</v>
      </c>
      <c r="AC132" s="42">
        <v>2</v>
      </c>
      <c r="AD132" s="61">
        <v>24</v>
      </c>
      <c r="AE132" s="61"/>
      <c r="AF132" s="61">
        <v>1</v>
      </c>
      <c r="AG132" s="68">
        <v>1</v>
      </c>
      <c r="AH132" s="69">
        <v>3673.0000000000018</v>
      </c>
      <c r="AI132" s="70">
        <v>3673.0000000000018</v>
      </c>
      <c r="AJ132" s="71">
        <v>0</v>
      </c>
      <c r="AK132" s="72">
        <v>1349.2</v>
      </c>
      <c r="AL132" s="61">
        <v>490</v>
      </c>
      <c r="AM132" s="73">
        <v>264</v>
      </c>
      <c r="AN132" s="73">
        <v>237</v>
      </c>
      <c r="AO132" s="61"/>
      <c r="AP132" s="64">
        <v>424.1</v>
      </c>
      <c r="AQ132" s="42">
        <v>82.77</v>
      </c>
      <c r="AR132" s="42">
        <v>205.23000000000002</v>
      </c>
      <c r="AS132" s="42">
        <v>7.1999999999999993</v>
      </c>
      <c r="AT132" s="72" t="s">
        <v>1036</v>
      </c>
      <c r="AU132" s="72" t="s">
        <v>1034</v>
      </c>
      <c r="AV132" s="67">
        <v>84</v>
      </c>
      <c r="AW132" s="61"/>
      <c r="AX132" s="61"/>
      <c r="AY132" s="61"/>
      <c r="AZ132" s="61" t="s">
        <v>1019</v>
      </c>
      <c r="BA132" s="61" t="s">
        <v>218</v>
      </c>
      <c r="BB132" s="61" t="s">
        <v>218</v>
      </c>
      <c r="BC132" s="61" t="s">
        <v>218</v>
      </c>
      <c r="BD132" s="61" t="s">
        <v>218</v>
      </c>
      <c r="BE132" s="61" t="s">
        <v>218</v>
      </c>
      <c r="BF132" s="61" t="s">
        <v>218</v>
      </c>
      <c r="BG132" s="61" t="s">
        <v>218</v>
      </c>
      <c r="BH132" s="61" t="s">
        <v>218</v>
      </c>
      <c r="BI132" s="61" t="s">
        <v>218</v>
      </c>
      <c r="BJ132" s="61" t="s">
        <v>218</v>
      </c>
      <c r="BK132" s="61" t="s">
        <v>218</v>
      </c>
      <c r="BL132" s="61" t="s">
        <v>218</v>
      </c>
      <c r="BM132" s="61" t="s">
        <v>218</v>
      </c>
      <c r="BN132" s="61" t="s">
        <v>218</v>
      </c>
      <c r="BO132" s="61" t="s">
        <v>218</v>
      </c>
      <c r="BP132" s="61" t="s">
        <v>218</v>
      </c>
      <c r="BQ132" s="61" t="s">
        <v>1020</v>
      </c>
      <c r="BR132" s="61"/>
      <c r="BS132" s="59" t="s">
        <v>1021</v>
      </c>
      <c r="BT132" s="52">
        <v>5447</v>
      </c>
      <c r="BU132" s="61">
        <v>2</v>
      </c>
      <c r="BV132" s="61" t="s">
        <v>1017</v>
      </c>
      <c r="BW132" s="52">
        <v>1740</v>
      </c>
      <c r="BX132" s="52">
        <v>838</v>
      </c>
      <c r="BY132" s="52">
        <v>1667.4</v>
      </c>
      <c r="BZ132" s="52">
        <v>419</v>
      </c>
      <c r="CA132" s="61" t="s">
        <v>1040</v>
      </c>
      <c r="CB132" s="52">
        <v>2969</v>
      </c>
      <c r="CC132" s="53">
        <v>2519.1</v>
      </c>
      <c r="CD132" s="61">
        <v>1</v>
      </c>
      <c r="CE132" s="61">
        <v>467</v>
      </c>
      <c r="CF132" s="61" t="s">
        <v>1023</v>
      </c>
      <c r="CG132" s="39">
        <v>0</v>
      </c>
      <c r="CH132" s="39">
        <v>0</v>
      </c>
      <c r="CI132" s="72">
        <v>424.1</v>
      </c>
      <c r="CJ132" s="74" t="s">
        <v>1032</v>
      </c>
      <c r="CK132" s="61">
        <v>1</v>
      </c>
      <c r="CL132" s="61">
        <v>31.56</v>
      </c>
      <c r="CM132" s="75">
        <v>6</v>
      </c>
      <c r="CN132" s="39"/>
      <c r="CO132" s="39"/>
      <c r="CP132" s="61"/>
      <c r="CQ132" s="61"/>
      <c r="CR132" s="39">
        <v>2</v>
      </c>
      <c r="CS132" s="61"/>
      <c r="CT132" s="61"/>
      <c r="CU132" s="61"/>
      <c r="CV132" s="61"/>
      <c r="CW132" s="61"/>
      <c r="CX132" s="61"/>
      <c r="CY132" s="61"/>
      <c r="CZ132" s="52">
        <v>1</v>
      </c>
      <c r="DA132" s="52">
        <v>1</v>
      </c>
      <c r="DB132" s="52">
        <v>126</v>
      </c>
      <c r="DC132" s="52">
        <v>745</v>
      </c>
      <c r="DD132" s="52">
        <v>85</v>
      </c>
      <c r="DE132" s="61">
        <v>1845</v>
      </c>
      <c r="DF132" s="61">
        <v>0</v>
      </c>
      <c r="DG132" s="39">
        <v>0</v>
      </c>
      <c r="DH132" s="52">
        <v>1</v>
      </c>
      <c r="DI132" s="52">
        <v>204</v>
      </c>
      <c r="DJ132" s="61"/>
      <c r="DK132" s="39">
        <v>68</v>
      </c>
      <c r="DL132" s="61">
        <v>1232.5</v>
      </c>
      <c r="DM132" s="39">
        <v>84</v>
      </c>
      <c r="DN132" s="61"/>
      <c r="DO132" s="61">
        <v>952</v>
      </c>
      <c r="DP132" s="61"/>
      <c r="DQ132" s="39">
        <v>500.5</v>
      </c>
      <c r="DR132" s="39">
        <v>739.28</v>
      </c>
      <c r="DS132" s="39">
        <v>93</v>
      </c>
      <c r="DT132" s="61">
        <v>7</v>
      </c>
      <c r="DU132" s="52">
        <v>7</v>
      </c>
      <c r="DV132" s="52">
        <v>7</v>
      </c>
      <c r="DW132" s="52">
        <v>1</v>
      </c>
      <c r="DX132" s="39" t="str">
        <f t="shared" si="5"/>
        <v>внутренние</v>
      </c>
      <c r="DY132" s="52"/>
      <c r="DZ132" s="61"/>
      <c r="EA132" s="61"/>
      <c r="EB132" s="61"/>
      <c r="EC132" s="61"/>
      <c r="ED132" s="61"/>
      <c r="EE132" s="52">
        <v>12</v>
      </c>
      <c r="EF132" s="52">
        <v>35.74</v>
      </c>
      <c r="EG132" s="52">
        <v>38</v>
      </c>
      <c r="EH132" s="52">
        <f t="shared" si="8"/>
        <v>182.4</v>
      </c>
      <c r="EI132" s="52">
        <v>5.04</v>
      </c>
      <c r="EJ132" s="52"/>
      <c r="EK132" s="52">
        <v>2.79</v>
      </c>
      <c r="EL132" s="52">
        <v>2.88</v>
      </c>
      <c r="EM132" s="52">
        <v>29.04</v>
      </c>
      <c r="EN132" s="52">
        <v>9.1</v>
      </c>
      <c r="EO132" s="52">
        <v>10.8</v>
      </c>
      <c r="EP132" s="52">
        <v>1.9</v>
      </c>
      <c r="EQ132" s="52">
        <v>153</v>
      </c>
      <c r="ER132" s="52">
        <f t="shared" si="6"/>
        <v>0.61</v>
      </c>
      <c r="ES132" s="187" t="s">
        <v>1138</v>
      </c>
      <c r="ET132" s="187" t="s">
        <v>1139</v>
      </c>
      <c r="EU132" s="52">
        <v>0</v>
      </c>
      <c r="EV132" s="52">
        <v>1</v>
      </c>
      <c r="EW132" s="52">
        <v>0</v>
      </c>
      <c r="EX132" s="52">
        <v>0</v>
      </c>
      <c r="EY132" s="52">
        <v>2</v>
      </c>
      <c r="EZ132" s="52"/>
      <c r="FA132" s="52"/>
      <c r="FB132" s="52"/>
      <c r="FC132" s="52"/>
      <c r="FD132" s="52"/>
      <c r="FE132" s="52"/>
      <c r="FF132" s="52"/>
      <c r="FG132" s="52"/>
      <c r="FH132" s="52">
        <v>1</v>
      </c>
      <c r="FI132" s="72">
        <v>2</v>
      </c>
    </row>
    <row r="133" spans="1:165" x14ac:dyDescent="0.25">
      <c r="A133" s="56">
        <v>17199</v>
      </c>
      <c r="B133" s="36" t="str">
        <f t="shared" si="7"/>
        <v>Обручева ул. д. 51</v>
      </c>
      <c r="C133" s="57" t="s">
        <v>1066</v>
      </c>
      <c r="D133" s="58">
        <v>51</v>
      </c>
      <c r="E133" s="59"/>
      <c r="F133" s="39" t="s">
        <v>1012</v>
      </c>
      <c r="G133" s="60"/>
      <c r="H133" s="39"/>
      <c r="I133" s="62" t="s">
        <v>218</v>
      </c>
      <c r="J133" s="62"/>
      <c r="K133" s="62" t="s">
        <v>218</v>
      </c>
      <c r="L133" s="39" t="s">
        <v>1013</v>
      </c>
      <c r="M133" s="39" t="s">
        <v>1014</v>
      </c>
      <c r="N133" s="63">
        <v>1965</v>
      </c>
      <c r="O133" s="63">
        <v>1965</v>
      </c>
      <c r="P133" s="64" t="s">
        <v>1035</v>
      </c>
      <c r="Q133" s="61" t="s">
        <v>1016</v>
      </c>
      <c r="R133" s="63">
        <v>12</v>
      </c>
      <c r="S133" s="63">
        <v>12</v>
      </c>
      <c r="T133" s="65">
        <v>1</v>
      </c>
      <c r="U133" s="63">
        <v>2</v>
      </c>
      <c r="V133" s="63"/>
      <c r="W133" s="66">
        <v>87</v>
      </c>
      <c r="X133" s="67">
        <v>84</v>
      </c>
      <c r="Y133" s="61">
        <v>3</v>
      </c>
      <c r="Z133" s="39">
        <v>0</v>
      </c>
      <c r="AA133" s="61">
        <v>24</v>
      </c>
      <c r="AB133" s="61">
        <v>25</v>
      </c>
      <c r="AC133" s="42">
        <v>2</v>
      </c>
      <c r="AD133" s="61">
        <v>24</v>
      </c>
      <c r="AE133" s="61"/>
      <c r="AF133" s="61">
        <v>1</v>
      </c>
      <c r="AG133" s="68">
        <v>1</v>
      </c>
      <c r="AH133" s="69">
        <v>3698.099999999999</v>
      </c>
      <c r="AI133" s="70">
        <v>3698.099999999999</v>
      </c>
      <c r="AJ133" s="71">
        <v>0</v>
      </c>
      <c r="AK133" s="72">
        <v>1317.8</v>
      </c>
      <c r="AL133" s="61">
        <v>490</v>
      </c>
      <c r="AM133" s="73">
        <v>231</v>
      </c>
      <c r="AN133" s="73">
        <v>242</v>
      </c>
      <c r="AO133" s="61"/>
      <c r="AP133" s="64">
        <v>422.4</v>
      </c>
      <c r="AQ133" s="42">
        <v>80.12</v>
      </c>
      <c r="AR133" s="42">
        <v>192.88</v>
      </c>
      <c r="AS133" s="42">
        <v>7.1999999999999993</v>
      </c>
      <c r="AT133" s="72" t="s">
        <v>1036</v>
      </c>
      <c r="AU133" s="72" t="s">
        <v>1018</v>
      </c>
      <c r="AV133" s="67">
        <v>84</v>
      </c>
      <c r="AW133" s="61"/>
      <c r="AX133" s="61"/>
      <c r="AY133" s="61"/>
      <c r="AZ133" s="61" t="s">
        <v>1019</v>
      </c>
      <c r="BA133" s="61" t="s">
        <v>218</v>
      </c>
      <c r="BB133" s="61" t="s">
        <v>218</v>
      </c>
      <c r="BC133" s="61" t="s">
        <v>218</v>
      </c>
      <c r="BD133" s="61" t="s">
        <v>218</v>
      </c>
      <c r="BE133" s="61" t="s">
        <v>218</v>
      </c>
      <c r="BF133" s="61" t="s">
        <v>218</v>
      </c>
      <c r="BG133" s="61" t="s">
        <v>218</v>
      </c>
      <c r="BH133" s="61" t="s">
        <v>218</v>
      </c>
      <c r="BI133" s="61" t="s">
        <v>218</v>
      </c>
      <c r="BJ133" s="61" t="s">
        <v>218</v>
      </c>
      <c r="BK133" s="61" t="s">
        <v>218</v>
      </c>
      <c r="BL133" s="61" t="s">
        <v>218</v>
      </c>
      <c r="BM133" s="61" t="s">
        <v>218</v>
      </c>
      <c r="BN133" s="61" t="s">
        <v>218</v>
      </c>
      <c r="BO133" s="61" t="s">
        <v>218</v>
      </c>
      <c r="BP133" s="61" t="s">
        <v>218</v>
      </c>
      <c r="BQ133" s="61" t="s">
        <v>1020</v>
      </c>
      <c r="BR133" s="61"/>
      <c r="BS133" s="59" t="s">
        <v>1021</v>
      </c>
      <c r="BT133" s="52">
        <v>5447</v>
      </c>
      <c r="BU133" s="61">
        <v>2</v>
      </c>
      <c r="BV133" s="61" t="s">
        <v>1017</v>
      </c>
      <c r="BW133" s="52">
        <v>1740</v>
      </c>
      <c r="BX133" s="52">
        <v>838</v>
      </c>
      <c r="BY133" s="52">
        <v>1667.4</v>
      </c>
      <c r="BZ133" s="52">
        <v>419</v>
      </c>
      <c r="CA133" s="61" t="s">
        <v>1040</v>
      </c>
      <c r="CB133" s="52">
        <v>2969</v>
      </c>
      <c r="CC133" s="53">
        <v>2519.1</v>
      </c>
      <c r="CD133" s="39">
        <v>1</v>
      </c>
      <c r="CE133" s="61">
        <v>464</v>
      </c>
      <c r="CF133" s="61" t="s">
        <v>1023</v>
      </c>
      <c r="CG133" s="39">
        <v>0</v>
      </c>
      <c r="CH133" s="39">
        <v>0</v>
      </c>
      <c r="CI133" s="72">
        <v>422.4</v>
      </c>
      <c r="CJ133" s="74" t="s">
        <v>1032</v>
      </c>
      <c r="CK133" s="61">
        <v>1</v>
      </c>
      <c r="CL133" s="61">
        <v>31.56</v>
      </c>
      <c r="CM133" s="75">
        <v>6</v>
      </c>
      <c r="CN133" s="39"/>
      <c r="CO133" s="39"/>
      <c r="CP133" s="61"/>
      <c r="CQ133" s="61"/>
      <c r="CR133" s="39">
        <v>2</v>
      </c>
      <c r="CS133" s="61"/>
      <c r="CT133" s="61"/>
      <c r="CU133" s="61"/>
      <c r="CV133" s="61"/>
      <c r="CW133" s="61"/>
      <c r="CX133" s="61"/>
      <c r="CY133" s="61"/>
      <c r="CZ133" s="52">
        <v>1</v>
      </c>
      <c r="DA133" s="52">
        <v>1</v>
      </c>
      <c r="DB133" s="52">
        <v>126</v>
      </c>
      <c r="DC133" s="52">
        <v>745</v>
      </c>
      <c r="DD133" s="52">
        <v>85</v>
      </c>
      <c r="DE133" s="61">
        <v>1845</v>
      </c>
      <c r="DF133" s="39">
        <v>0</v>
      </c>
      <c r="DG133" s="39">
        <v>0</v>
      </c>
      <c r="DH133" s="52">
        <v>1</v>
      </c>
      <c r="DI133" s="52">
        <v>204</v>
      </c>
      <c r="DJ133" s="61"/>
      <c r="DK133" s="39">
        <v>68</v>
      </c>
      <c r="DL133" s="61">
        <v>1232.5</v>
      </c>
      <c r="DM133" s="39">
        <v>84</v>
      </c>
      <c r="DN133" s="61"/>
      <c r="DO133" s="61">
        <v>952</v>
      </c>
      <c r="DP133" s="61"/>
      <c r="DQ133" s="39">
        <v>500.5</v>
      </c>
      <c r="DR133" s="39">
        <v>739.28</v>
      </c>
      <c r="DS133" s="39">
        <v>93</v>
      </c>
      <c r="DT133" s="61">
        <v>7</v>
      </c>
      <c r="DU133" s="52">
        <v>7</v>
      </c>
      <c r="DV133" s="52">
        <v>7</v>
      </c>
      <c r="DW133" s="52">
        <v>1</v>
      </c>
      <c r="DX133" s="39" t="str">
        <f t="shared" ref="DX133:DX196" si="9">IF(R133&gt;5,"внутренние","наружные")</f>
        <v>внутренние</v>
      </c>
      <c r="DY133" s="52"/>
      <c r="DZ133" s="61"/>
      <c r="EA133" s="61"/>
      <c r="EB133" s="61"/>
      <c r="EC133" s="61"/>
      <c r="ED133" s="61"/>
      <c r="EE133" s="52">
        <v>12</v>
      </c>
      <c r="EF133" s="52">
        <v>35.74</v>
      </c>
      <c r="EG133" s="52">
        <v>38</v>
      </c>
      <c r="EH133" s="52">
        <f t="shared" si="8"/>
        <v>182.4</v>
      </c>
      <c r="EI133" s="52">
        <v>5.04</v>
      </c>
      <c r="EJ133" s="52"/>
      <c r="EK133" s="52">
        <v>2.79</v>
      </c>
      <c r="EL133" s="52">
        <v>2.88</v>
      </c>
      <c r="EM133" s="52">
        <v>29.04</v>
      </c>
      <c r="EN133" s="52">
        <v>9.1</v>
      </c>
      <c r="EO133" s="52">
        <v>10.8</v>
      </c>
      <c r="EP133" s="52">
        <v>2.6</v>
      </c>
      <c r="EQ133" s="52">
        <v>148</v>
      </c>
      <c r="ER133" s="52">
        <f t="shared" ref="ER133:ER196" si="10">IF(CK133=0,0,ROUND(EQ133*1.45/366,2))</f>
        <v>0.59</v>
      </c>
      <c r="ES133" s="187" t="s">
        <v>1138</v>
      </c>
      <c r="ET133" s="187" t="s">
        <v>1139</v>
      </c>
      <c r="EU133" s="52">
        <v>0</v>
      </c>
      <c r="EV133" s="52">
        <v>1</v>
      </c>
      <c r="EW133" s="52">
        <v>0</v>
      </c>
      <c r="EX133" s="52">
        <v>0</v>
      </c>
      <c r="EY133" s="52">
        <v>2</v>
      </c>
      <c r="EZ133" s="52"/>
      <c r="FA133" s="52"/>
      <c r="FB133" s="52"/>
      <c r="FC133" s="52"/>
      <c r="FD133" s="52"/>
      <c r="FE133" s="52"/>
      <c r="FF133" s="52"/>
      <c r="FG133" s="52"/>
      <c r="FH133" s="52">
        <v>1</v>
      </c>
      <c r="FI133" s="72">
        <v>2</v>
      </c>
    </row>
    <row r="134" spans="1:165" x14ac:dyDescent="0.25">
      <c r="A134" s="56">
        <v>17200</v>
      </c>
      <c r="B134" s="36" t="str">
        <f t="shared" ref="B134:B197" si="11">CONCATENATE(C134," д. ",D134,IF(E134&gt;=1," к. ",""),E134)</f>
        <v>Обручева ул. д. 53</v>
      </c>
      <c r="C134" s="57" t="s">
        <v>1066</v>
      </c>
      <c r="D134" s="58">
        <v>53</v>
      </c>
      <c r="E134" s="59"/>
      <c r="F134" s="39" t="s">
        <v>1012</v>
      </c>
      <c r="G134" s="60"/>
      <c r="H134" s="61"/>
      <c r="I134" s="62" t="s">
        <v>218</v>
      </c>
      <c r="J134" s="62"/>
      <c r="K134" s="62" t="s">
        <v>218</v>
      </c>
      <c r="L134" s="39" t="s">
        <v>1013</v>
      </c>
      <c r="M134" s="39" t="s">
        <v>1014</v>
      </c>
      <c r="N134" s="63">
        <v>1965</v>
      </c>
      <c r="O134" s="63">
        <v>1965</v>
      </c>
      <c r="P134" s="64" t="s">
        <v>1035</v>
      </c>
      <c r="Q134" s="61" t="s">
        <v>1016</v>
      </c>
      <c r="R134" s="63">
        <v>12</v>
      </c>
      <c r="S134" s="63">
        <v>12</v>
      </c>
      <c r="T134" s="65">
        <v>1</v>
      </c>
      <c r="U134" s="63">
        <v>2</v>
      </c>
      <c r="V134" s="63"/>
      <c r="W134" s="66">
        <v>87</v>
      </c>
      <c r="X134" s="67">
        <v>84</v>
      </c>
      <c r="Y134" s="61">
        <v>3</v>
      </c>
      <c r="Z134" s="39">
        <v>0</v>
      </c>
      <c r="AA134" s="61">
        <v>24</v>
      </c>
      <c r="AB134" s="61">
        <v>25</v>
      </c>
      <c r="AC134" s="42">
        <v>2</v>
      </c>
      <c r="AD134" s="61">
        <v>24</v>
      </c>
      <c r="AE134" s="61"/>
      <c r="AF134" s="61">
        <v>1</v>
      </c>
      <c r="AG134" s="68">
        <v>1</v>
      </c>
      <c r="AH134" s="69">
        <v>3683.1</v>
      </c>
      <c r="AI134" s="70">
        <v>3683.1</v>
      </c>
      <c r="AJ134" s="71">
        <v>0</v>
      </c>
      <c r="AK134" s="72">
        <v>1318.2</v>
      </c>
      <c r="AL134" s="61">
        <v>490</v>
      </c>
      <c r="AM134" s="73">
        <v>230</v>
      </c>
      <c r="AN134" s="73">
        <v>226</v>
      </c>
      <c r="AO134" s="61"/>
      <c r="AP134" s="64">
        <v>431.1</v>
      </c>
      <c r="AQ134" s="42">
        <v>74.27</v>
      </c>
      <c r="AR134" s="42">
        <v>219.73000000000002</v>
      </c>
      <c r="AS134" s="42">
        <v>7.1999999999999993</v>
      </c>
      <c r="AT134" s="72" t="s">
        <v>1036</v>
      </c>
      <c r="AU134" s="72" t="s">
        <v>1018</v>
      </c>
      <c r="AV134" s="67">
        <v>84</v>
      </c>
      <c r="AW134" s="61"/>
      <c r="AX134" s="61"/>
      <c r="AY134" s="61"/>
      <c r="AZ134" s="61" t="s">
        <v>1019</v>
      </c>
      <c r="BA134" s="61" t="s">
        <v>218</v>
      </c>
      <c r="BB134" s="61" t="s">
        <v>218</v>
      </c>
      <c r="BC134" s="61" t="s">
        <v>218</v>
      </c>
      <c r="BD134" s="61" t="s">
        <v>218</v>
      </c>
      <c r="BE134" s="61" t="s">
        <v>218</v>
      </c>
      <c r="BF134" s="61" t="s">
        <v>218</v>
      </c>
      <c r="BG134" s="61" t="s">
        <v>218</v>
      </c>
      <c r="BH134" s="61" t="s">
        <v>218</v>
      </c>
      <c r="BI134" s="61" t="s">
        <v>218</v>
      </c>
      <c r="BJ134" s="61" t="s">
        <v>218</v>
      </c>
      <c r="BK134" s="61" t="s">
        <v>218</v>
      </c>
      <c r="BL134" s="61" t="s">
        <v>218</v>
      </c>
      <c r="BM134" s="61" t="s">
        <v>218</v>
      </c>
      <c r="BN134" s="61" t="s">
        <v>218</v>
      </c>
      <c r="BO134" s="61" t="s">
        <v>218</v>
      </c>
      <c r="BP134" s="61" t="s">
        <v>218</v>
      </c>
      <c r="BQ134" s="61" t="s">
        <v>1020</v>
      </c>
      <c r="BR134" s="61"/>
      <c r="BS134" s="59" t="s">
        <v>1021</v>
      </c>
      <c r="BT134" s="52">
        <v>5447</v>
      </c>
      <c r="BU134" s="61">
        <v>2</v>
      </c>
      <c r="BV134" s="61" t="s">
        <v>1017</v>
      </c>
      <c r="BW134" s="52">
        <v>1740</v>
      </c>
      <c r="BX134" s="52">
        <v>838</v>
      </c>
      <c r="BY134" s="52">
        <v>1667.4</v>
      </c>
      <c r="BZ134" s="52">
        <v>419</v>
      </c>
      <c r="CA134" s="61" t="s">
        <v>1040</v>
      </c>
      <c r="CB134" s="52">
        <v>2969</v>
      </c>
      <c r="CC134" s="53">
        <v>2519.1</v>
      </c>
      <c r="CD134" s="61">
        <v>1</v>
      </c>
      <c r="CE134" s="61">
        <v>474</v>
      </c>
      <c r="CF134" s="61" t="s">
        <v>1023</v>
      </c>
      <c r="CG134" s="39">
        <v>0</v>
      </c>
      <c r="CH134" s="39">
        <v>0</v>
      </c>
      <c r="CI134" s="72">
        <v>431.1</v>
      </c>
      <c r="CJ134" s="74" t="s">
        <v>1032</v>
      </c>
      <c r="CK134" s="61">
        <v>1</v>
      </c>
      <c r="CL134" s="61">
        <v>31.56</v>
      </c>
      <c r="CM134" s="75">
        <v>6</v>
      </c>
      <c r="CN134" s="39"/>
      <c r="CO134" s="39"/>
      <c r="CP134" s="61"/>
      <c r="CQ134" s="61"/>
      <c r="CR134" s="39">
        <v>2</v>
      </c>
      <c r="CS134" s="61"/>
      <c r="CT134" s="61"/>
      <c r="CU134" s="61"/>
      <c r="CV134" s="61"/>
      <c r="CW134" s="61"/>
      <c r="CX134" s="61"/>
      <c r="CY134" s="61"/>
      <c r="CZ134" s="52">
        <v>1</v>
      </c>
      <c r="DA134" s="52">
        <v>1</v>
      </c>
      <c r="DB134" s="52">
        <v>126</v>
      </c>
      <c r="DC134" s="52">
        <v>745</v>
      </c>
      <c r="DD134" s="52">
        <v>85</v>
      </c>
      <c r="DE134" s="61">
        <v>1845</v>
      </c>
      <c r="DF134" s="61">
        <v>0</v>
      </c>
      <c r="DG134" s="39">
        <v>0</v>
      </c>
      <c r="DH134" s="52">
        <v>1</v>
      </c>
      <c r="DI134" s="52">
        <v>204</v>
      </c>
      <c r="DJ134" s="61"/>
      <c r="DK134" s="39">
        <v>68</v>
      </c>
      <c r="DL134" s="61">
        <v>1232.5</v>
      </c>
      <c r="DM134" s="39">
        <v>84</v>
      </c>
      <c r="DN134" s="61"/>
      <c r="DO134" s="61">
        <v>952</v>
      </c>
      <c r="DP134" s="61"/>
      <c r="DQ134" s="39">
        <v>500.5</v>
      </c>
      <c r="DR134" s="39">
        <v>739.28</v>
      </c>
      <c r="DS134" s="39">
        <v>93</v>
      </c>
      <c r="DT134" s="61">
        <v>7</v>
      </c>
      <c r="DU134" s="52">
        <v>7</v>
      </c>
      <c r="DV134" s="52">
        <v>7</v>
      </c>
      <c r="DW134" s="52">
        <v>1</v>
      </c>
      <c r="DX134" s="39" t="str">
        <f t="shared" si="9"/>
        <v>внутренние</v>
      </c>
      <c r="DY134" s="52"/>
      <c r="DZ134" s="61"/>
      <c r="EA134" s="61"/>
      <c r="EB134" s="61"/>
      <c r="EC134" s="61"/>
      <c r="ED134" s="61"/>
      <c r="EE134" s="52">
        <v>12</v>
      </c>
      <c r="EF134" s="52">
        <v>35.74</v>
      </c>
      <c r="EG134" s="52">
        <v>38</v>
      </c>
      <c r="EH134" s="52">
        <f t="shared" ref="EH134:EH197" si="12">EG134*2.4*2</f>
        <v>182.4</v>
      </c>
      <c r="EI134" s="52">
        <v>5.04</v>
      </c>
      <c r="EJ134" s="52"/>
      <c r="EK134" s="52">
        <v>2.79</v>
      </c>
      <c r="EL134" s="52">
        <v>2.88</v>
      </c>
      <c r="EM134" s="52">
        <v>29.04</v>
      </c>
      <c r="EN134" s="52">
        <v>9.1</v>
      </c>
      <c r="EO134" s="52">
        <v>10.8</v>
      </c>
      <c r="EP134" s="52">
        <v>2.5</v>
      </c>
      <c r="EQ134" s="52">
        <v>162</v>
      </c>
      <c r="ER134" s="52">
        <f t="shared" si="10"/>
        <v>0.64</v>
      </c>
      <c r="ES134" s="187" t="s">
        <v>1138</v>
      </c>
      <c r="ET134" s="187" t="s">
        <v>1139</v>
      </c>
      <c r="EU134" s="52">
        <v>0</v>
      </c>
      <c r="EV134" s="52">
        <v>1</v>
      </c>
      <c r="EW134" s="52">
        <v>0</v>
      </c>
      <c r="EX134" s="52">
        <v>0</v>
      </c>
      <c r="EY134" s="52">
        <v>2</v>
      </c>
      <c r="EZ134" s="52"/>
      <c r="FA134" s="52"/>
      <c r="FB134" s="52"/>
      <c r="FC134" s="52"/>
      <c r="FD134" s="52"/>
      <c r="FE134" s="52"/>
      <c r="FF134" s="52"/>
      <c r="FG134" s="52"/>
      <c r="FH134" s="52">
        <v>1</v>
      </c>
      <c r="FI134" s="72">
        <v>2</v>
      </c>
    </row>
    <row r="135" spans="1:165" x14ac:dyDescent="0.25">
      <c r="A135" s="56">
        <v>17201</v>
      </c>
      <c r="B135" s="36" t="str">
        <f t="shared" si="11"/>
        <v>Обручева ул. д. 57</v>
      </c>
      <c r="C135" s="57" t="s">
        <v>1066</v>
      </c>
      <c r="D135" s="58">
        <v>57</v>
      </c>
      <c r="E135" s="59"/>
      <c r="F135" s="39" t="s">
        <v>1012</v>
      </c>
      <c r="G135" s="60"/>
      <c r="H135" s="39"/>
      <c r="I135" s="62" t="s">
        <v>218</v>
      </c>
      <c r="J135" s="62"/>
      <c r="K135" s="62" t="s">
        <v>218</v>
      </c>
      <c r="L135" s="39" t="s">
        <v>1013</v>
      </c>
      <c r="M135" s="39" t="s">
        <v>1014</v>
      </c>
      <c r="N135" s="63">
        <v>1965</v>
      </c>
      <c r="O135" s="63">
        <v>1965</v>
      </c>
      <c r="P135" s="64" t="s">
        <v>1035</v>
      </c>
      <c r="Q135" s="61" t="s">
        <v>1016</v>
      </c>
      <c r="R135" s="63">
        <v>12</v>
      </c>
      <c r="S135" s="63">
        <v>12</v>
      </c>
      <c r="T135" s="65">
        <v>1</v>
      </c>
      <c r="U135" s="63">
        <v>2</v>
      </c>
      <c r="V135" s="63"/>
      <c r="W135" s="66">
        <v>84</v>
      </c>
      <c r="X135" s="67">
        <v>84</v>
      </c>
      <c r="Y135" s="61">
        <v>0</v>
      </c>
      <c r="Z135" s="39">
        <v>0</v>
      </c>
      <c r="AA135" s="61">
        <v>24</v>
      </c>
      <c r="AB135" s="61">
        <v>25</v>
      </c>
      <c r="AC135" s="42">
        <v>2</v>
      </c>
      <c r="AD135" s="61">
        <v>24</v>
      </c>
      <c r="AE135" s="61"/>
      <c r="AF135" s="61">
        <v>1</v>
      </c>
      <c r="AG135" s="68">
        <v>1</v>
      </c>
      <c r="AH135" s="69">
        <v>3639.7</v>
      </c>
      <c r="AI135" s="70">
        <v>3639.7</v>
      </c>
      <c r="AJ135" s="71">
        <v>0</v>
      </c>
      <c r="AK135" s="72">
        <v>1320</v>
      </c>
      <c r="AL135" s="61">
        <v>490</v>
      </c>
      <c r="AM135" s="73">
        <v>232</v>
      </c>
      <c r="AN135" s="73">
        <v>241</v>
      </c>
      <c r="AO135" s="61"/>
      <c r="AP135" s="64">
        <v>423.5</v>
      </c>
      <c r="AQ135" s="42">
        <v>76.84</v>
      </c>
      <c r="AR135" s="42">
        <v>247.16</v>
      </c>
      <c r="AS135" s="42">
        <v>7.1999999999999993</v>
      </c>
      <c r="AT135" s="72" t="s">
        <v>1036</v>
      </c>
      <c r="AU135" s="72" t="s">
        <v>1018</v>
      </c>
      <c r="AV135" s="67">
        <v>84</v>
      </c>
      <c r="AW135" s="61"/>
      <c r="AX135" s="61"/>
      <c r="AY135" s="61"/>
      <c r="AZ135" s="61" t="s">
        <v>1019</v>
      </c>
      <c r="BA135" s="61" t="s">
        <v>218</v>
      </c>
      <c r="BB135" s="61" t="s">
        <v>218</v>
      </c>
      <c r="BC135" s="61" t="s">
        <v>218</v>
      </c>
      <c r="BD135" s="61" t="s">
        <v>218</v>
      </c>
      <c r="BE135" s="61" t="s">
        <v>218</v>
      </c>
      <c r="BF135" s="61" t="s">
        <v>218</v>
      </c>
      <c r="BG135" s="61" t="s">
        <v>218</v>
      </c>
      <c r="BH135" s="61" t="s">
        <v>218</v>
      </c>
      <c r="BI135" s="61" t="s">
        <v>218</v>
      </c>
      <c r="BJ135" s="61" t="s">
        <v>218</v>
      </c>
      <c r="BK135" s="61" t="s">
        <v>218</v>
      </c>
      <c r="BL135" s="61" t="s">
        <v>218</v>
      </c>
      <c r="BM135" s="61" t="s">
        <v>218</v>
      </c>
      <c r="BN135" s="61" t="s">
        <v>218</v>
      </c>
      <c r="BO135" s="61" t="s">
        <v>218</v>
      </c>
      <c r="BP135" s="61" t="s">
        <v>218</v>
      </c>
      <c r="BQ135" s="61" t="s">
        <v>1020</v>
      </c>
      <c r="BR135" s="61"/>
      <c r="BS135" s="59" t="s">
        <v>1021</v>
      </c>
      <c r="BT135" s="52">
        <v>5447</v>
      </c>
      <c r="BU135" s="61">
        <v>2</v>
      </c>
      <c r="BV135" s="61" t="s">
        <v>1017</v>
      </c>
      <c r="BW135" s="52">
        <v>1740</v>
      </c>
      <c r="BX135" s="52">
        <v>838</v>
      </c>
      <c r="BY135" s="52">
        <v>1667.4</v>
      </c>
      <c r="BZ135" s="52">
        <v>419</v>
      </c>
      <c r="CA135" s="61" t="s">
        <v>1040</v>
      </c>
      <c r="CB135" s="52">
        <v>2969</v>
      </c>
      <c r="CC135" s="53">
        <v>2519.1</v>
      </c>
      <c r="CD135" s="39">
        <v>1</v>
      </c>
      <c r="CE135" s="61">
        <v>466</v>
      </c>
      <c r="CF135" s="61" t="s">
        <v>1023</v>
      </c>
      <c r="CG135" s="39">
        <v>0</v>
      </c>
      <c r="CH135" s="39">
        <v>0</v>
      </c>
      <c r="CI135" s="72">
        <v>423.5</v>
      </c>
      <c r="CJ135" s="74" t="s">
        <v>1032</v>
      </c>
      <c r="CK135" s="61">
        <v>1</v>
      </c>
      <c r="CL135" s="61">
        <v>31.56</v>
      </c>
      <c r="CM135" s="75">
        <v>6</v>
      </c>
      <c r="CN135" s="39"/>
      <c r="CO135" s="39"/>
      <c r="CP135" s="61"/>
      <c r="CQ135" s="61"/>
      <c r="CR135" s="39">
        <v>2</v>
      </c>
      <c r="CS135" s="61"/>
      <c r="CT135" s="61"/>
      <c r="CU135" s="61"/>
      <c r="CV135" s="61"/>
      <c r="CW135" s="61"/>
      <c r="CX135" s="61"/>
      <c r="CY135" s="61"/>
      <c r="CZ135" s="52">
        <v>1</v>
      </c>
      <c r="DA135" s="52">
        <v>1</v>
      </c>
      <c r="DB135" s="52">
        <v>126</v>
      </c>
      <c r="DC135" s="52">
        <v>745</v>
      </c>
      <c r="DD135" s="52">
        <v>85</v>
      </c>
      <c r="DE135" s="61">
        <v>1845</v>
      </c>
      <c r="DF135" s="39">
        <v>0</v>
      </c>
      <c r="DG135" s="39">
        <v>0</v>
      </c>
      <c r="DH135" s="52">
        <v>1</v>
      </c>
      <c r="DI135" s="52">
        <v>204</v>
      </c>
      <c r="DJ135" s="61"/>
      <c r="DK135" s="39">
        <v>68</v>
      </c>
      <c r="DL135" s="61">
        <v>1232.5</v>
      </c>
      <c r="DM135" s="39">
        <v>84</v>
      </c>
      <c r="DN135" s="61"/>
      <c r="DO135" s="61">
        <v>952</v>
      </c>
      <c r="DP135" s="61"/>
      <c r="DQ135" s="39">
        <v>500.5</v>
      </c>
      <c r="DR135" s="39">
        <v>739.28</v>
      </c>
      <c r="DS135" s="39">
        <v>93</v>
      </c>
      <c r="DT135" s="61">
        <v>7</v>
      </c>
      <c r="DU135" s="52">
        <v>7</v>
      </c>
      <c r="DV135" s="52">
        <v>7</v>
      </c>
      <c r="DW135" s="52">
        <v>1</v>
      </c>
      <c r="DX135" s="39" t="str">
        <f t="shared" si="9"/>
        <v>внутренние</v>
      </c>
      <c r="DY135" s="52"/>
      <c r="DZ135" s="61"/>
      <c r="EA135" s="61"/>
      <c r="EB135" s="61"/>
      <c r="EC135" s="61"/>
      <c r="ED135" s="61"/>
      <c r="EE135" s="52">
        <v>12</v>
      </c>
      <c r="EF135" s="52">
        <v>35.74</v>
      </c>
      <c r="EG135" s="52">
        <v>38</v>
      </c>
      <c r="EH135" s="52">
        <f t="shared" si="12"/>
        <v>182.4</v>
      </c>
      <c r="EI135" s="52">
        <v>5.04</v>
      </c>
      <c r="EJ135" s="52"/>
      <c r="EK135" s="52">
        <v>2.79</v>
      </c>
      <c r="EL135" s="52">
        <v>2.88</v>
      </c>
      <c r="EM135" s="52">
        <v>29.04</v>
      </c>
      <c r="EN135" s="52">
        <v>9.1</v>
      </c>
      <c r="EO135" s="52">
        <v>10.8</v>
      </c>
      <c r="EP135" s="52">
        <v>2.9</v>
      </c>
      <c r="EQ135" s="52">
        <v>171</v>
      </c>
      <c r="ER135" s="52">
        <f t="shared" si="10"/>
        <v>0.68</v>
      </c>
      <c r="ES135" s="187" t="s">
        <v>1138</v>
      </c>
      <c r="ET135" s="187" t="s">
        <v>1139</v>
      </c>
      <c r="EU135" s="52">
        <v>0</v>
      </c>
      <c r="EV135" s="52">
        <v>1</v>
      </c>
      <c r="EW135" s="52">
        <v>0</v>
      </c>
      <c r="EX135" s="52">
        <v>0</v>
      </c>
      <c r="EY135" s="52">
        <v>2</v>
      </c>
      <c r="EZ135" s="52"/>
      <c r="FA135" s="52"/>
      <c r="FB135" s="52"/>
      <c r="FC135" s="52"/>
      <c r="FD135" s="52"/>
      <c r="FE135" s="52"/>
      <c r="FF135" s="52"/>
      <c r="FG135" s="52"/>
      <c r="FH135" s="52">
        <v>1</v>
      </c>
      <c r="FI135" s="72">
        <v>2</v>
      </c>
    </row>
    <row r="136" spans="1:165" x14ac:dyDescent="0.25">
      <c r="A136" s="56">
        <v>17202</v>
      </c>
      <c r="B136" s="36" t="str">
        <f t="shared" si="11"/>
        <v>Обручева ул. д. 59</v>
      </c>
      <c r="C136" s="57" t="s">
        <v>1066</v>
      </c>
      <c r="D136" s="58">
        <v>59</v>
      </c>
      <c r="E136" s="59"/>
      <c r="F136" s="39" t="s">
        <v>1012</v>
      </c>
      <c r="G136" s="60"/>
      <c r="H136" s="61"/>
      <c r="I136" s="62" t="s">
        <v>218</v>
      </c>
      <c r="J136" s="62"/>
      <c r="K136" s="62" t="s">
        <v>218</v>
      </c>
      <c r="L136" s="39" t="s">
        <v>1013</v>
      </c>
      <c r="M136" s="39" t="s">
        <v>1014</v>
      </c>
      <c r="N136" s="63">
        <v>1965</v>
      </c>
      <c r="O136" s="63">
        <v>1965</v>
      </c>
      <c r="P136" s="64" t="s">
        <v>1035</v>
      </c>
      <c r="Q136" s="61" t="s">
        <v>1016</v>
      </c>
      <c r="R136" s="63">
        <v>12</v>
      </c>
      <c r="S136" s="63">
        <v>12</v>
      </c>
      <c r="T136" s="65">
        <v>1</v>
      </c>
      <c r="U136" s="63">
        <v>2</v>
      </c>
      <c r="V136" s="63"/>
      <c r="W136" s="66">
        <v>84</v>
      </c>
      <c r="X136" s="67">
        <v>84</v>
      </c>
      <c r="Y136" s="61">
        <v>0</v>
      </c>
      <c r="Z136" s="39">
        <v>0</v>
      </c>
      <c r="AA136" s="61">
        <v>24</v>
      </c>
      <c r="AB136" s="61">
        <v>25</v>
      </c>
      <c r="AC136" s="42">
        <v>2</v>
      </c>
      <c r="AD136" s="61">
        <v>24</v>
      </c>
      <c r="AE136" s="61"/>
      <c r="AF136" s="61">
        <v>1</v>
      </c>
      <c r="AG136" s="68">
        <v>1</v>
      </c>
      <c r="AH136" s="69">
        <v>3654.1000000000004</v>
      </c>
      <c r="AI136" s="70">
        <v>3654.1000000000004</v>
      </c>
      <c r="AJ136" s="71">
        <v>0</v>
      </c>
      <c r="AK136" s="72">
        <v>1308.8</v>
      </c>
      <c r="AL136" s="61">
        <v>490</v>
      </c>
      <c r="AM136" s="73">
        <v>228</v>
      </c>
      <c r="AN136" s="73">
        <v>231</v>
      </c>
      <c r="AO136" s="61"/>
      <c r="AP136" s="64">
        <v>424.9</v>
      </c>
      <c r="AQ136" s="42">
        <v>71.789999999999992</v>
      </c>
      <c r="AR136" s="42">
        <v>196.21</v>
      </c>
      <c r="AS136" s="42">
        <v>7.1999999999999993</v>
      </c>
      <c r="AT136" s="72" t="s">
        <v>1036</v>
      </c>
      <c r="AU136" s="72" t="s">
        <v>1018</v>
      </c>
      <c r="AV136" s="67">
        <v>84</v>
      </c>
      <c r="AW136" s="61"/>
      <c r="AX136" s="61"/>
      <c r="AY136" s="61"/>
      <c r="AZ136" s="61" t="s">
        <v>1019</v>
      </c>
      <c r="BA136" s="61" t="s">
        <v>218</v>
      </c>
      <c r="BB136" s="61" t="s">
        <v>218</v>
      </c>
      <c r="BC136" s="61" t="s">
        <v>218</v>
      </c>
      <c r="BD136" s="61" t="s">
        <v>218</v>
      </c>
      <c r="BE136" s="61" t="s">
        <v>218</v>
      </c>
      <c r="BF136" s="61" t="s">
        <v>218</v>
      </c>
      <c r="BG136" s="61" t="s">
        <v>218</v>
      </c>
      <c r="BH136" s="61" t="s">
        <v>218</v>
      </c>
      <c r="BI136" s="61" t="s">
        <v>218</v>
      </c>
      <c r="BJ136" s="61" t="s">
        <v>218</v>
      </c>
      <c r="BK136" s="61" t="s">
        <v>218</v>
      </c>
      <c r="BL136" s="61" t="s">
        <v>218</v>
      </c>
      <c r="BM136" s="61" t="s">
        <v>218</v>
      </c>
      <c r="BN136" s="61" t="s">
        <v>218</v>
      </c>
      <c r="BO136" s="61" t="s">
        <v>218</v>
      </c>
      <c r="BP136" s="61" t="s">
        <v>218</v>
      </c>
      <c r="BQ136" s="61" t="s">
        <v>1020</v>
      </c>
      <c r="BR136" s="61"/>
      <c r="BS136" s="59" t="s">
        <v>1021</v>
      </c>
      <c r="BT136" s="52">
        <v>5447</v>
      </c>
      <c r="BU136" s="61">
        <v>2</v>
      </c>
      <c r="BV136" s="61" t="s">
        <v>1017</v>
      </c>
      <c r="BW136" s="52">
        <v>1740</v>
      </c>
      <c r="BX136" s="52">
        <v>838</v>
      </c>
      <c r="BY136" s="52">
        <v>1667.4</v>
      </c>
      <c r="BZ136" s="52">
        <v>419</v>
      </c>
      <c r="CA136" s="61" t="s">
        <v>1040</v>
      </c>
      <c r="CB136" s="52">
        <v>2969</v>
      </c>
      <c r="CC136" s="53">
        <v>2519.1</v>
      </c>
      <c r="CD136" s="61">
        <v>1</v>
      </c>
      <c r="CE136" s="61">
        <v>467</v>
      </c>
      <c r="CF136" s="61" t="s">
        <v>1023</v>
      </c>
      <c r="CG136" s="39">
        <v>0</v>
      </c>
      <c r="CH136" s="39">
        <v>0</v>
      </c>
      <c r="CI136" s="72">
        <v>424.9</v>
      </c>
      <c r="CJ136" s="74" t="s">
        <v>1032</v>
      </c>
      <c r="CK136" s="61">
        <v>1</v>
      </c>
      <c r="CL136" s="61">
        <v>31.56</v>
      </c>
      <c r="CM136" s="75">
        <v>6</v>
      </c>
      <c r="CN136" s="39"/>
      <c r="CO136" s="39"/>
      <c r="CP136" s="61"/>
      <c r="CQ136" s="61"/>
      <c r="CR136" s="39">
        <v>2</v>
      </c>
      <c r="CS136" s="61"/>
      <c r="CT136" s="61"/>
      <c r="CU136" s="61"/>
      <c r="CV136" s="61"/>
      <c r="CW136" s="61"/>
      <c r="CX136" s="61"/>
      <c r="CY136" s="61"/>
      <c r="CZ136" s="52">
        <v>1</v>
      </c>
      <c r="DA136" s="52">
        <v>1</v>
      </c>
      <c r="DB136" s="52">
        <v>126</v>
      </c>
      <c r="DC136" s="52">
        <v>745</v>
      </c>
      <c r="DD136" s="52">
        <v>85</v>
      </c>
      <c r="DE136" s="61">
        <v>1845</v>
      </c>
      <c r="DF136" s="61">
        <v>0</v>
      </c>
      <c r="DG136" s="39">
        <v>0</v>
      </c>
      <c r="DH136" s="52">
        <v>1</v>
      </c>
      <c r="DI136" s="52">
        <v>204</v>
      </c>
      <c r="DJ136" s="61"/>
      <c r="DK136" s="39">
        <v>68</v>
      </c>
      <c r="DL136" s="61">
        <v>1232.5</v>
      </c>
      <c r="DM136" s="39">
        <v>84</v>
      </c>
      <c r="DN136" s="61"/>
      <c r="DO136" s="61">
        <v>952</v>
      </c>
      <c r="DP136" s="61"/>
      <c r="DQ136" s="39">
        <v>500.5</v>
      </c>
      <c r="DR136" s="39">
        <v>739.28</v>
      </c>
      <c r="DS136" s="39">
        <v>93</v>
      </c>
      <c r="DT136" s="61">
        <v>7</v>
      </c>
      <c r="DU136" s="52">
        <v>7</v>
      </c>
      <c r="DV136" s="52">
        <v>7</v>
      </c>
      <c r="DW136" s="52">
        <v>1</v>
      </c>
      <c r="DX136" s="39" t="str">
        <f t="shared" si="9"/>
        <v>внутренние</v>
      </c>
      <c r="DY136" s="52"/>
      <c r="DZ136" s="61"/>
      <c r="EA136" s="61"/>
      <c r="EB136" s="61"/>
      <c r="EC136" s="61"/>
      <c r="ED136" s="61"/>
      <c r="EE136" s="52">
        <v>12</v>
      </c>
      <c r="EF136" s="52">
        <v>35.74</v>
      </c>
      <c r="EG136" s="52">
        <v>38</v>
      </c>
      <c r="EH136" s="52">
        <f t="shared" si="12"/>
        <v>182.4</v>
      </c>
      <c r="EI136" s="52">
        <v>5.04</v>
      </c>
      <c r="EJ136" s="52"/>
      <c r="EK136" s="52">
        <v>2.79</v>
      </c>
      <c r="EL136" s="52">
        <v>2.88</v>
      </c>
      <c r="EM136" s="52">
        <v>29.04</v>
      </c>
      <c r="EN136" s="52">
        <v>9.1</v>
      </c>
      <c r="EO136" s="52">
        <v>10.8</v>
      </c>
      <c r="EP136" s="52">
        <v>3.2</v>
      </c>
      <c r="EQ136" s="52">
        <v>135</v>
      </c>
      <c r="ER136" s="52">
        <f t="shared" si="10"/>
        <v>0.53</v>
      </c>
      <c r="ES136" s="187" t="s">
        <v>1138</v>
      </c>
      <c r="ET136" s="187" t="s">
        <v>1139</v>
      </c>
      <c r="EU136" s="52">
        <v>0</v>
      </c>
      <c r="EV136" s="52">
        <v>0</v>
      </c>
      <c r="EW136" s="52">
        <v>0</v>
      </c>
      <c r="EX136" s="52">
        <v>0</v>
      </c>
      <c r="EY136" s="52">
        <v>2</v>
      </c>
      <c r="EZ136" s="52"/>
      <c r="FA136" s="52"/>
      <c r="FB136" s="52"/>
      <c r="FC136" s="52"/>
      <c r="FD136" s="52"/>
      <c r="FE136" s="52"/>
      <c r="FF136" s="52"/>
      <c r="FG136" s="52"/>
      <c r="FH136" s="52">
        <v>1</v>
      </c>
      <c r="FI136" s="72">
        <v>2</v>
      </c>
    </row>
    <row r="137" spans="1:165" x14ac:dyDescent="0.25">
      <c r="A137" s="56">
        <v>17203</v>
      </c>
      <c r="B137" s="36" t="str">
        <f t="shared" si="11"/>
        <v>Обручева ул. д. 61</v>
      </c>
      <c r="C137" s="57" t="s">
        <v>1066</v>
      </c>
      <c r="D137" s="58">
        <v>61</v>
      </c>
      <c r="E137" s="59"/>
      <c r="F137" s="39" t="s">
        <v>1012</v>
      </c>
      <c r="G137" s="60"/>
      <c r="H137" s="39"/>
      <c r="I137" s="62" t="s">
        <v>218</v>
      </c>
      <c r="J137" s="62"/>
      <c r="K137" s="62" t="s">
        <v>218</v>
      </c>
      <c r="L137" s="39" t="s">
        <v>1013</v>
      </c>
      <c r="M137" s="39" t="s">
        <v>1014</v>
      </c>
      <c r="N137" s="63">
        <v>1965</v>
      </c>
      <c r="O137" s="63">
        <v>1965</v>
      </c>
      <c r="P137" s="64" t="s">
        <v>1035</v>
      </c>
      <c r="Q137" s="61" t="s">
        <v>1016</v>
      </c>
      <c r="R137" s="63">
        <v>12</v>
      </c>
      <c r="S137" s="63">
        <v>12</v>
      </c>
      <c r="T137" s="65">
        <v>1</v>
      </c>
      <c r="U137" s="63">
        <v>2</v>
      </c>
      <c r="V137" s="63"/>
      <c r="W137" s="66">
        <v>84</v>
      </c>
      <c r="X137" s="67">
        <v>84</v>
      </c>
      <c r="Y137" s="61">
        <v>0</v>
      </c>
      <c r="Z137" s="39">
        <v>0</v>
      </c>
      <c r="AA137" s="61">
        <v>24</v>
      </c>
      <c r="AB137" s="61">
        <v>25</v>
      </c>
      <c r="AC137" s="42">
        <v>2</v>
      </c>
      <c r="AD137" s="61">
        <v>24</v>
      </c>
      <c r="AE137" s="61"/>
      <c r="AF137" s="61">
        <v>1</v>
      </c>
      <c r="AG137" s="68">
        <v>1</v>
      </c>
      <c r="AH137" s="69">
        <v>3650.5999999999995</v>
      </c>
      <c r="AI137" s="70">
        <v>3650.5999999999995</v>
      </c>
      <c r="AJ137" s="71">
        <v>0</v>
      </c>
      <c r="AK137" s="72">
        <v>1323.6</v>
      </c>
      <c r="AL137" s="61">
        <v>490</v>
      </c>
      <c r="AM137" s="73">
        <v>252</v>
      </c>
      <c r="AN137" s="73">
        <v>221</v>
      </c>
      <c r="AO137" s="61"/>
      <c r="AP137" s="64">
        <v>425.3</v>
      </c>
      <c r="AQ137" s="42">
        <v>86.81</v>
      </c>
      <c r="AR137" s="42">
        <v>215.19</v>
      </c>
      <c r="AS137" s="42">
        <v>7.1999999999999993</v>
      </c>
      <c r="AT137" s="72" t="s">
        <v>1036</v>
      </c>
      <c r="AU137" s="72" t="s">
        <v>1018</v>
      </c>
      <c r="AV137" s="67">
        <v>84</v>
      </c>
      <c r="AW137" s="61"/>
      <c r="AX137" s="61"/>
      <c r="AY137" s="61"/>
      <c r="AZ137" s="61" t="s">
        <v>1019</v>
      </c>
      <c r="BA137" s="61" t="s">
        <v>218</v>
      </c>
      <c r="BB137" s="61" t="s">
        <v>218</v>
      </c>
      <c r="BC137" s="61" t="s">
        <v>218</v>
      </c>
      <c r="BD137" s="61" t="s">
        <v>218</v>
      </c>
      <c r="BE137" s="61" t="s">
        <v>218</v>
      </c>
      <c r="BF137" s="61" t="s">
        <v>218</v>
      </c>
      <c r="BG137" s="61" t="s">
        <v>218</v>
      </c>
      <c r="BH137" s="61" t="s">
        <v>218</v>
      </c>
      <c r="BI137" s="61" t="s">
        <v>218</v>
      </c>
      <c r="BJ137" s="61" t="s">
        <v>218</v>
      </c>
      <c r="BK137" s="61" t="s">
        <v>218</v>
      </c>
      <c r="BL137" s="61" t="s">
        <v>218</v>
      </c>
      <c r="BM137" s="61" t="s">
        <v>218</v>
      </c>
      <c r="BN137" s="61" t="s">
        <v>218</v>
      </c>
      <c r="BO137" s="61" t="s">
        <v>218</v>
      </c>
      <c r="BP137" s="61" t="s">
        <v>218</v>
      </c>
      <c r="BQ137" s="61" t="s">
        <v>1020</v>
      </c>
      <c r="BR137" s="61"/>
      <c r="BS137" s="59" t="s">
        <v>1021</v>
      </c>
      <c r="BT137" s="52">
        <v>5447</v>
      </c>
      <c r="BU137" s="61">
        <v>2</v>
      </c>
      <c r="BV137" s="61" t="s">
        <v>1017</v>
      </c>
      <c r="BW137" s="52">
        <v>1740</v>
      </c>
      <c r="BX137" s="52">
        <v>838</v>
      </c>
      <c r="BY137" s="52">
        <v>1667.4</v>
      </c>
      <c r="BZ137" s="52">
        <v>419</v>
      </c>
      <c r="CA137" s="61" t="s">
        <v>1040</v>
      </c>
      <c r="CB137" s="52">
        <v>2969</v>
      </c>
      <c r="CC137" s="53">
        <v>2519.1</v>
      </c>
      <c r="CD137" s="39">
        <v>1</v>
      </c>
      <c r="CE137" s="61">
        <v>468</v>
      </c>
      <c r="CF137" s="61" t="s">
        <v>1023</v>
      </c>
      <c r="CG137" s="39">
        <v>0</v>
      </c>
      <c r="CH137" s="39">
        <v>0</v>
      </c>
      <c r="CI137" s="72">
        <v>425.3</v>
      </c>
      <c r="CJ137" s="74" t="s">
        <v>1032</v>
      </c>
      <c r="CK137" s="61">
        <v>1</v>
      </c>
      <c r="CL137" s="61">
        <v>31.56</v>
      </c>
      <c r="CM137" s="75">
        <v>6</v>
      </c>
      <c r="CN137" s="39"/>
      <c r="CO137" s="39"/>
      <c r="CP137" s="61"/>
      <c r="CQ137" s="61"/>
      <c r="CR137" s="39">
        <v>2</v>
      </c>
      <c r="CS137" s="61"/>
      <c r="CT137" s="61"/>
      <c r="CU137" s="61"/>
      <c r="CV137" s="61"/>
      <c r="CW137" s="61"/>
      <c r="CX137" s="61"/>
      <c r="CY137" s="61"/>
      <c r="CZ137" s="52">
        <v>1</v>
      </c>
      <c r="DA137" s="52">
        <v>1</v>
      </c>
      <c r="DB137" s="52">
        <v>126</v>
      </c>
      <c r="DC137" s="52">
        <v>745</v>
      </c>
      <c r="DD137" s="52">
        <v>85</v>
      </c>
      <c r="DE137" s="61">
        <v>1845</v>
      </c>
      <c r="DF137" s="39">
        <v>0</v>
      </c>
      <c r="DG137" s="39">
        <v>0</v>
      </c>
      <c r="DH137" s="52">
        <v>1</v>
      </c>
      <c r="DI137" s="52">
        <v>204</v>
      </c>
      <c r="DJ137" s="61"/>
      <c r="DK137" s="39">
        <v>68</v>
      </c>
      <c r="DL137" s="61">
        <v>1232.5</v>
      </c>
      <c r="DM137" s="39">
        <v>84</v>
      </c>
      <c r="DN137" s="61"/>
      <c r="DO137" s="61">
        <v>952</v>
      </c>
      <c r="DP137" s="61"/>
      <c r="DQ137" s="39">
        <v>500.5</v>
      </c>
      <c r="DR137" s="39">
        <v>739.28</v>
      </c>
      <c r="DS137" s="39">
        <v>93</v>
      </c>
      <c r="DT137" s="61">
        <v>7</v>
      </c>
      <c r="DU137" s="52">
        <v>7</v>
      </c>
      <c r="DV137" s="52">
        <v>7</v>
      </c>
      <c r="DW137" s="52">
        <v>1</v>
      </c>
      <c r="DX137" s="39" t="str">
        <f t="shared" si="9"/>
        <v>внутренние</v>
      </c>
      <c r="DY137" s="52"/>
      <c r="DZ137" s="61"/>
      <c r="EA137" s="61"/>
      <c r="EB137" s="61"/>
      <c r="EC137" s="61"/>
      <c r="ED137" s="61"/>
      <c r="EE137" s="52">
        <v>12</v>
      </c>
      <c r="EF137" s="52">
        <v>35.74</v>
      </c>
      <c r="EG137" s="52">
        <v>38</v>
      </c>
      <c r="EH137" s="52">
        <f t="shared" si="12"/>
        <v>182.4</v>
      </c>
      <c r="EI137" s="52">
        <v>5.04</v>
      </c>
      <c r="EJ137" s="52"/>
      <c r="EK137" s="52">
        <v>2.79</v>
      </c>
      <c r="EL137" s="52">
        <v>2.88</v>
      </c>
      <c r="EM137" s="52">
        <v>29.04</v>
      </c>
      <c r="EN137" s="52">
        <v>9.1</v>
      </c>
      <c r="EO137" s="52">
        <v>10.8</v>
      </c>
      <c r="EP137" s="52">
        <v>2.2000000000000002</v>
      </c>
      <c r="EQ137" s="52">
        <v>144</v>
      </c>
      <c r="ER137" s="52">
        <f t="shared" si="10"/>
        <v>0.56999999999999995</v>
      </c>
      <c r="ES137" s="187" t="s">
        <v>1138</v>
      </c>
      <c r="ET137" s="187" t="s">
        <v>1139</v>
      </c>
      <c r="EU137" s="52">
        <v>0</v>
      </c>
      <c r="EV137" s="52">
        <v>1</v>
      </c>
      <c r="EW137" s="52">
        <v>0</v>
      </c>
      <c r="EX137" s="52">
        <v>0</v>
      </c>
      <c r="EY137" s="52">
        <v>2</v>
      </c>
      <c r="EZ137" s="52"/>
      <c r="FA137" s="52"/>
      <c r="FB137" s="52"/>
      <c r="FC137" s="52"/>
      <c r="FD137" s="52"/>
      <c r="FE137" s="52"/>
      <c r="FF137" s="52"/>
      <c r="FG137" s="52"/>
      <c r="FH137" s="52">
        <v>1</v>
      </c>
      <c r="FI137" s="72">
        <v>2</v>
      </c>
    </row>
    <row r="138" spans="1:165" x14ac:dyDescent="0.25">
      <c r="A138" s="56">
        <v>17204</v>
      </c>
      <c r="B138" s="36" t="str">
        <f t="shared" si="11"/>
        <v>Обручева ул. д. 63</v>
      </c>
      <c r="C138" s="57" t="s">
        <v>1066</v>
      </c>
      <c r="D138" s="58">
        <v>63</v>
      </c>
      <c r="E138" s="59"/>
      <c r="F138" s="39" t="s">
        <v>1012</v>
      </c>
      <c r="G138" s="60"/>
      <c r="H138" s="61"/>
      <c r="I138" s="62" t="s">
        <v>218</v>
      </c>
      <c r="J138" s="62"/>
      <c r="K138" s="62" t="s">
        <v>218</v>
      </c>
      <c r="L138" s="39" t="s">
        <v>1013</v>
      </c>
      <c r="M138" s="39" t="s">
        <v>1014</v>
      </c>
      <c r="N138" s="63">
        <v>1965</v>
      </c>
      <c r="O138" s="63">
        <v>1965</v>
      </c>
      <c r="P138" s="64" t="s">
        <v>1035</v>
      </c>
      <c r="Q138" s="61" t="s">
        <v>1016</v>
      </c>
      <c r="R138" s="63">
        <v>12</v>
      </c>
      <c r="S138" s="63">
        <v>12</v>
      </c>
      <c r="T138" s="65">
        <v>1</v>
      </c>
      <c r="U138" s="63">
        <v>2</v>
      </c>
      <c r="V138" s="63"/>
      <c r="W138" s="66">
        <v>84</v>
      </c>
      <c r="X138" s="67">
        <v>84</v>
      </c>
      <c r="Y138" s="61">
        <v>0</v>
      </c>
      <c r="Z138" s="39">
        <v>0</v>
      </c>
      <c r="AA138" s="61">
        <v>24</v>
      </c>
      <c r="AB138" s="61">
        <v>25</v>
      </c>
      <c r="AC138" s="42">
        <v>2</v>
      </c>
      <c r="AD138" s="61">
        <v>24</v>
      </c>
      <c r="AE138" s="61"/>
      <c r="AF138" s="61">
        <v>1</v>
      </c>
      <c r="AG138" s="68">
        <v>1</v>
      </c>
      <c r="AH138" s="69">
        <v>3638.1</v>
      </c>
      <c r="AI138" s="70">
        <v>3638.1</v>
      </c>
      <c r="AJ138" s="71">
        <v>0</v>
      </c>
      <c r="AK138" s="72">
        <v>1334.8</v>
      </c>
      <c r="AL138" s="61">
        <v>490</v>
      </c>
      <c r="AM138" s="73">
        <v>201</v>
      </c>
      <c r="AN138" s="73">
        <v>289</v>
      </c>
      <c r="AO138" s="61"/>
      <c r="AP138" s="64">
        <v>422.4</v>
      </c>
      <c r="AQ138" s="42">
        <v>46.06</v>
      </c>
      <c r="AR138" s="42">
        <v>219.94</v>
      </c>
      <c r="AS138" s="42">
        <v>7.1999999999999993</v>
      </c>
      <c r="AT138" s="72" t="s">
        <v>1036</v>
      </c>
      <c r="AU138" s="72" t="s">
        <v>1034</v>
      </c>
      <c r="AV138" s="67">
        <v>84</v>
      </c>
      <c r="AW138" s="61"/>
      <c r="AX138" s="61"/>
      <c r="AY138" s="61"/>
      <c r="AZ138" s="61" t="s">
        <v>1019</v>
      </c>
      <c r="BA138" s="61" t="s">
        <v>218</v>
      </c>
      <c r="BB138" s="61" t="s">
        <v>218</v>
      </c>
      <c r="BC138" s="61" t="s">
        <v>218</v>
      </c>
      <c r="BD138" s="61" t="s">
        <v>218</v>
      </c>
      <c r="BE138" s="61" t="s">
        <v>218</v>
      </c>
      <c r="BF138" s="61" t="s">
        <v>218</v>
      </c>
      <c r="BG138" s="61" t="s">
        <v>218</v>
      </c>
      <c r="BH138" s="61" t="s">
        <v>218</v>
      </c>
      <c r="BI138" s="61" t="s">
        <v>218</v>
      </c>
      <c r="BJ138" s="61" t="s">
        <v>218</v>
      </c>
      <c r="BK138" s="61" t="s">
        <v>218</v>
      </c>
      <c r="BL138" s="61" t="s">
        <v>218</v>
      </c>
      <c r="BM138" s="61" t="s">
        <v>218</v>
      </c>
      <c r="BN138" s="61" t="s">
        <v>218</v>
      </c>
      <c r="BO138" s="61" t="s">
        <v>218</v>
      </c>
      <c r="BP138" s="61" t="s">
        <v>218</v>
      </c>
      <c r="BQ138" s="61" t="s">
        <v>1020</v>
      </c>
      <c r="BR138" s="61"/>
      <c r="BS138" s="59" t="s">
        <v>1021</v>
      </c>
      <c r="BT138" s="52">
        <v>5447</v>
      </c>
      <c r="BU138" s="61">
        <v>2</v>
      </c>
      <c r="BV138" s="61" t="s">
        <v>1017</v>
      </c>
      <c r="BW138" s="52">
        <v>1740</v>
      </c>
      <c r="BX138" s="52">
        <v>838</v>
      </c>
      <c r="BY138" s="52">
        <v>1667.4</v>
      </c>
      <c r="BZ138" s="52">
        <v>419</v>
      </c>
      <c r="CA138" s="61" t="s">
        <v>1024</v>
      </c>
      <c r="CB138" s="52">
        <v>2969</v>
      </c>
      <c r="CC138" s="53">
        <v>2519.1</v>
      </c>
      <c r="CD138" s="61">
        <v>1</v>
      </c>
      <c r="CE138" s="61">
        <v>465</v>
      </c>
      <c r="CF138" s="61" t="s">
        <v>1023</v>
      </c>
      <c r="CG138" s="39">
        <v>0</v>
      </c>
      <c r="CH138" s="39">
        <v>0</v>
      </c>
      <c r="CI138" s="72">
        <v>422.4</v>
      </c>
      <c r="CJ138" s="74" t="s">
        <v>1032</v>
      </c>
      <c r="CK138" s="61">
        <v>1</v>
      </c>
      <c r="CL138" s="61">
        <v>31.56</v>
      </c>
      <c r="CM138" s="75">
        <v>6</v>
      </c>
      <c r="CN138" s="39"/>
      <c r="CO138" s="39"/>
      <c r="CP138" s="61"/>
      <c r="CQ138" s="61"/>
      <c r="CR138" s="39">
        <v>2</v>
      </c>
      <c r="CS138" s="61"/>
      <c r="CT138" s="61"/>
      <c r="CU138" s="61"/>
      <c r="CV138" s="61"/>
      <c r="CW138" s="61"/>
      <c r="CX138" s="61"/>
      <c r="CY138" s="61"/>
      <c r="CZ138" s="52">
        <v>1</v>
      </c>
      <c r="DA138" s="52">
        <v>1</v>
      </c>
      <c r="DB138" s="52">
        <v>126</v>
      </c>
      <c r="DC138" s="52">
        <v>745</v>
      </c>
      <c r="DD138" s="52">
        <v>85</v>
      </c>
      <c r="DE138" s="61">
        <v>1845</v>
      </c>
      <c r="DF138" s="61">
        <v>0</v>
      </c>
      <c r="DG138" s="39">
        <v>0</v>
      </c>
      <c r="DH138" s="52">
        <v>1</v>
      </c>
      <c r="DI138" s="52">
        <v>204</v>
      </c>
      <c r="DJ138" s="61"/>
      <c r="DK138" s="39">
        <v>68</v>
      </c>
      <c r="DL138" s="61">
        <v>1232.5</v>
      </c>
      <c r="DM138" s="39">
        <v>84</v>
      </c>
      <c r="DN138" s="61"/>
      <c r="DO138" s="61">
        <v>952</v>
      </c>
      <c r="DP138" s="61"/>
      <c r="DQ138" s="39">
        <v>500.5</v>
      </c>
      <c r="DR138" s="39">
        <v>739.28</v>
      </c>
      <c r="DS138" s="39">
        <v>93</v>
      </c>
      <c r="DT138" s="61">
        <v>7</v>
      </c>
      <c r="DU138" s="52">
        <v>7</v>
      </c>
      <c r="DV138" s="52">
        <v>7</v>
      </c>
      <c r="DW138" s="52">
        <v>1</v>
      </c>
      <c r="DX138" s="39" t="str">
        <f t="shared" si="9"/>
        <v>внутренние</v>
      </c>
      <c r="DY138" s="52"/>
      <c r="DZ138" s="61"/>
      <c r="EA138" s="61"/>
      <c r="EB138" s="61"/>
      <c r="EC138" s="61"/>
      <c r="ED138" s="61"/>
      <c r="EE138" s="52">
        <v>12</v>
      </c>
      <c r="EF138" s="52">
        <v>35.74</v>
      </c>
      <c r="EG138" s="52">
        <v>38</v>
      </c>
      <c r="EH138" s="52">
        <f t="shared" si="12"/>
        <v>182.4</v>
      </c>
      <c r="EI138" s="52">
        <v>5.04</v>
      </c>
      <c r="EJ138" s="52"/>
      <c r="EK138" s="52">
        <v>2.79</v>
      </c>
      <c r="EL138" s="52">
        <v>2.88</v>
      </c>
      <c r="EM138" s="52">
        <v>29.04</v>
      </c>
      <c r="EN138" s="52">
        <v>9.1</v>
      </c>
      <c r="EO138" s="52">
        <v>10.8</v>
      </c>
      <c r="EP138" s="52">
        <v>0.7</v>
      </c>
      <c r="EQ138" s="52">
        <v>166</v>
      </c>
      <c r="ER138" s="52">
        <f t="shared" si="10"/>
        <v>0.66</v>
      </c>
      <c r="ES138" s="187" t="s">
        <v>1138</v>
      </c>
      <c r="ET138" s="187" t="s">
        <v>1139</v>
      </c>
      <c r="EU138" s="52">
        <v>0</v>
      </c>
      <c r="EV138" s="52">
        <v>1</v>
      </c>
      <c r="EW138" s="52">
        <v>0</v>
      </c>
      <c r="EX138" s="52">
        <v>0</v>
      </c>
      <c r="EY138" s="52">
        <v>2</v>
      </c>
      <c r="EZ138" s="52"/>
      <c r="FA138" s="52"/>
      <c r="FB138" s="52"/>
      <c r="FC138" s="52"/>
      <c r="FD138" s="52"/>
      <c r="FE138" s="52"/>
      <c r="FF138" s="52"/>
      <c r="FG138" s="52"/>
      <c r="FH138" s="52">
        <v>1</v>
      </c>
      <c r="FI138" s="72">
        <v>2</v>
      </c>
    </row>
    <row r="139" spans="1:165" x14ac:dyDescent="0.25">
      <c r="A139" s="56">
        <v>17205</v>
      </c>
      <c r="B139" s="36" t="str">
        <f t="shared" si="11"/>
        <v>Обручева ул. д. 65/54</v>
      </c>
      <c r="C139" s="57" t="s">
        <v>1066</v>
      </c>
      <c r="D139" s="58" t="s">
        <v>1070</v>
      </c>
      <c r="E139" s="59"/>
      <c r="F139" s="39" t="s">
        <v>1012</v>
      </c>
      <c r="G139" s="60"/>
      <c r="H139" s="39"/>
      <c r="I139" s="62" t="s">
        <v>218</v>
      </c>
      <c r="J139" s="62"/>
      <c r="K139" s="62" t="s">
        <v>218</v>
      </c>
      <c r="L139" s="39" t="s">
        <v>1013</v>
      </c>
      <c r="M139" s="39" t="s">
        <v>1014</v>
      </c>
      <c r="N139" s="63">
        <v>1974</v>
      </c>
      <c r="O139" s="63">
        <v>1974</v>
      </c>
      <c r="P139" s="64" t="s">
        <v>1048</v>
      </c>
      <c r="Q139" s="61" t="s">
        <v>1016</v>
      </c>
      <c r="R139" s="63">
        <v>16</v>
      </c>
      <c r="S139" s="63">
        <v>16</v>
      </c>
      <c r="T139" s="65">
        <v>1</v>
      </c>
      <c r="U139" s="63">
        <v>1</v>
      </c>
      <c r="V139" s="63">
        <v>1</v>
      </c>
      <c r="W139" s="66">
        <v>112</v>
      </c>
      <c r="X139" s="67">
        <v>111</v>
      </c>
      <c r="Y139" s="61">
        <v>1</v>
      </c>
      <c r="Z139" s="39">
        <v>1</v>
      </c>
      <c r="AA139" s="61">
        <v>32</v>
      </c>
      <c r="AB139" s="61">
        <v>33</v>
      </c>
      <c r="AC139" s="42">
        <v>6</v>
      </c>
      <c r="AD139" s="61">
        <v>32</v>
      </c>
      <c r="AE139" s="61">
        <v>1</v>
      </c>
      <c r="AF139" s="61">
        <v>1</v>
      </c>
      <c r="AG139" s="68">
        <v>1</v>
      </c>
      <c r="AH139" s="69">
        <v>5242.2999999999993</v>
      </c>
      <c r="AI139" s="70">
        <v>5233.2999999999993</v>
      </c>
      <c r="AJ139" s="71">
        <v>9</v>
      </c>
      <c r="AK139" s="72">
        <v>1886.4</v>
      </c>
      <c r="AL139" s="61">
        <v>138.9</v>
      </c>
      <c r="AM139" s="73">
        <v>266</v>
      </c>
      <c r="AN139" s="73">
        <v>637</v>
      </c>
      <c r="AO139" s="61">
        <v>189</v>
      </c>
      <c r="AP139" s="64">
        <v>491.7</v>
      </c>
      <c r="AQ139" s="42">
        <v>101.4</v>
      </c>
      <c r="AR139" s="42">
        <v>801.6</v>
      </c>
      <c r="AS139" s="42">
        <v>18</v>
      </c>
      <c r="AT139" s="72" t="s">
        <v>1017</v>
      </c>
      <c r="AU139" s="72" t="s">
        <v>1034</v>
      </c>
      <c r="AV139" s="67">
        <v>111</v>
      </c>
      <c r="AW139" s="61"/>
      <c r="AX139" s="61"/>
      <c r="AY139" s="61"/>
      <c r="AZ139" s="61" t="s">
        <v>1019</v>
      </c>
      <c r="BA139" s="61" t="s">
        <v>218</v>
      </c>
      <c r="BB139" s="61" t="s">
        <v>218</v>
      </c>
      <c r="BC139" s="61" t="s">
        <v>218</v>
      </c>
      <c r="BD139" s="61" t="s">
        <v>218</v>
      </c>
      <c r="BE139" s="61" t="s">
        <v>218</v>
      </c>
      <c r="BF139" s="61" t="s">
        <v>218</v>
      </c>
      <c r="BG139" s="61" t="s">
        <v>218</v>
      </c>
      <c r="BH139" s="61" t="s">
        <v>218</v>
      </c>
      <c r="BI139" s="61" t="s">
        <v>218</v>
      </c>
      <c r="BJ139" s="61" t="s">
        <v>218</v>
      </c>
      <c r="BK139" s="61" t="s">
        <v>218</v>
      </c>
      <c r="BL139" s="61" t="s">
        <v>218</v>
      </c>
      <c r="BM139" s="61" t="s">
        <v>218</v>
      </c>
      <c r="BN139" s="61" t="s">
        <v>218</v>
      </c>
      <c r="BO139" s="61" t="s">
        <v>218</v>
      </c>
      <c r="BP139" s="61" t="s">
        <v>218</v>
      </c>
      <c r="BQ139" s="61" t="s">
        <v>1020</v>
      </c>
      <c r="BR139" s="61"/>
      <c r="BS139" s="59" t="s">
        <v>1021</v>
      </c>
      <c r="BT139" s="52">
        <v>13290</v>
      </c>
      <c r="BU139" s="61">
        <v>2</v>
      </c>
      <c r="BV139" s="61" t="s">
        <v>1017</v>
      </c>
      <c r="BW139" s="52">
        <v>297.5</v>
      </c>
      <c r="BX139" s="52">
        <v>146</v>
      </c>
      <c r="BY139" s="52">
        <v>297.5</v>
      </c>
      <c r="BZ139" s="52">
        <v>146</v>
      </c>
      <c r="CA139" s="61" t="s">
        <v>1024</v>
      </c>
      <c r="CB139" s="52">
        <v>7520</v>
      </c>
      <c r="CC139" s="78">
        <v>0</v>
      </c>
      <c r="CD139" s="39">
        <v>1</v>
      </c>
      <c r="CE139" s="61">
        <v>541</v>
      </c>
      <c r="CF139" s="61" t="s">
        <v>1023</v>
      </c>
      <c r="CG139" s="39">
        <v>0</v>
      </c>
      <c r="CH139" s="39">
        <v>0</v>
      </c>
      <c r="CI139" s="72">
        <v>491.7</v>
      </c>
      <c r="CJ139" s="74" t="s">
        <v>1032</v>
      </c>
      <c r="CK139" s="61">
        <v>1</v>
      </c>
      <c r="CL139" s="61">
        <v>42.08</v>
      </c>
      <c r="CM139" s="75">
        <v>15</v>
      </c>
      <c r="CN139" s="39"/>
      <c r="CO139" s="39"/>
      <c r="CP139" s="61"/>
      <c r="CQ139" s="61"/>
      <c r="CR139" s="39">
        <v>7.2</v>
      </c>
      <c r="CS139" s="61"/>
      <c r="CT139" s="61"/>
      <c r="CU139" s="61"/>
      <c r="CV139" s="61"/>
      <c r="CW139" s="61"/>
      <c r="CX139" s="61"/>
      <c r="CY139" s="61"/>
      <c r="CZ139" s="39">
        <v>0</v>
      </c>
      <c r="DA139" s="52">
        <v>1</v>
      </c>
      <c r="DB139" s="39">
        <v>0</v>
      </c>
      <c r="DC139" s="52">
        <v>1305.5999999999999</v>
      </c>
      <c r="DD139" s="52">
        <v>163</v>
      </c>
      <c r="DE139" s="61">
        <v>1189.2</v>
      </c>
      <c r="DF139" s="39">
        <v>0</v>
      </c>
      <c r="DG139" s="39">
        <v>0</v>
      </c>
      <c r="DH139" s="52">
        <v>1</v>
      </c>
      <c r="DI139" s="52">
        <v>334</v>
      </c>
      <c r="DJ139" s="61"/>
      <c r="DK139" s="39">
        <v>76</v>
      </c>
      <c r="DL139" s="61">
        <v>1638</v>
      </c>
      <c r="DM139" s="39">
        <v>111</v>
      </c>
      <c r="DN139" s="61"/>
      <c r="DO139" s="61">
        <v>1638</v>
      </c>
      <c r="DP139" s="61"/>
      <c r="DQ139" s="39">
        <v>553</v>
      </c>
      <c r="DR139" s="39">
        <v>0</v>
      </c>
      <c r="DS139" s="39">
        <v>0</v>
      </c>
      <c r="DT139" s="61">
        <v>7</v>
      </c>
      <c r="DU139" s="39">
        <v>0</v>
      </c>
      <c r="DV139" s="52">
        <v>14</v>
      </c>
      <c r="DW139" s="52">
        <v>1</v>
      </c>
      <c r="DX139" s="39" t="str">
        <f t="shared" si="9"/>
        <v>внутренние</v>
      </c>
      <c r="DY139" s="52"/>
      <c r="DZ139" s="61"/>
      <c r="EA139" s="61"/>
      <c r="EB139" s="61"/>
      <c r="EC139" s="61"/>
      <c r="ED139" s="61"/>
      <c r="EE139" s="52">
        <v>15</v>
      </c>
      <c r="EF139" s="52">
        <v>23.2</v>
      </c>
      <c r="EG139" s="52">
        <v>34</v>
      </c>
      <c r="EH139" s="52">
        <f t="shared" si="12"/>
        <v>163.19999999999999</v>
      </c>
      <c r="EI139" s="52">
        <v>6.72</v>
      </c>
      <c r="EJ139" s="52"/>
      <c r="EK139" s="52">
        <v>2.79</v>
      </c>
      <c r="EL139" s="52">
        <v>3.84</v>
      </c>
      <c r="EM139" s="52">
        <v>14.08</v>
      </c>
      <c r="EN139" s="52">
        <v>12.35</v>
      </c>
      <c r="EO139" s="52">
        <v>10.8</v>
      </c>
      <c r="EP139" s="52">
        <v>13</v>
      </c>
      <c r="EQ139" s="52">
        <v>213</v>
      </c>
      <c r="ER139" s="52">
        <f t="shared" si="10"/>
        <v>0.84</v>
      </c>
      <c r="ES139" s="187" t="s">
        <v>1141</v>
      </c>
      <c r="ET139" s="187" t="s">
        <v>1139</v>
      </c>
      <c r="EU139" s="52">
        <v>0</v>
      </c>
      <c r="EV139" s="52">
        <v>1</v>
      </c>
      <c r="EW139" s="52">
        <v>0</v>
      </c>
      <c r="EX139" s="52">
        <v>0</v>
      </c>
      <c r="EY139" s="52">
        <v>2</v>
      </c>
      <c r="EZ139" s="52"/>
      <c r="FA139" s="52"/>
      <c r="FB139" s="52"/>
      <c r="FC139" s="52"/>
      <c r="FD139" s="52"/>
      <c r="FE139" s="52"/>
      <c r="FF139" s="52"/>
      <c r="FG139" s="52"/>
      <c r="FH139" s="52">
        <v>1</v>
      </c>
      <c r="FI139" s="72">
        <v>2</v>
      </c>
    </row>
    <row r="140" spans="1:165" x14ac:dyDescent="0.25">
      <c r="A140" s="56">
        <v>19360</v>
      </c>
      <c r="B140" s="36" t="str">
        <f t="shared" si="11"/>
        <v>Перекопская ул. д. 17 к. 1</v>
      </c>
      <c r="C140" s="57" t="s">
        <v>1071</v>
      </c>
      <c r="D140" s="58">
        <v>17</v>
      </c>
      <c r="E140" s="59">
        <v>1</v>
      </c>
      <c r="F140" s="39" t="s">
        <v>1012</v>
      </c>
      <c r="G140" s="60"/>
      <c r="H140" s="61"/>
      <c r="I140" s="62" t="s">
        <v>218</v>
      </c>
      <c r="J140" s="62"/>
      <c r="K140" s="62" t="s">
        <v>218</v>
      </c>
      <c r="L140" s="39" t="s">
        <v>1013</v>
      </c>
      <c r="M140" s="39" t="s">
        <v>1014</v>
      </c>
      <c r="N140" s="63">
        <v>1963</v>
      </c>
      <c r="O140" s="63">
        <v>1963</v>
      </c>
      <c r="P140" s="64" t="s">
        <v>1047</v>
      </c>
      <c r="Q140" s="61" t="s">
        <v>1016</v>
      </c>
      <c r="R140" s="63">
        <v>5</v>
      </c>
      <c r="S140" s="63">
        <v>5</v>
      </c>
      <c r="T140" s="65">
        <v>4</v>
      </c>
      <c r="U140" s="63"/>
      <c r="V140" s="63"/>
      <c r="W140" s="66">
        <v>80</v>
      </c>
      <c r="X140" s="67">
        <v>79</v>
      </c>
      <c r="Y140" s="61">
        <v>1</v>
      </c>
      <c r="Z140" s="39">
        <v>0</v>
      </c>
      <c r="AA140" s="61">
        <v>20</v>
      </c>
      <c r="AB140" s="61">
        <v>36</v>
      </c>
      <c r="AC140" s="42">
        <v>0</v>
      </c>
      <c r="AD140" s="61"/>
      <c r="AE140" s="61"/>
      <c r="AF140" s="61">
        <v>1</v>
      </c>
      <c r="AG140" s="68">
        <v>1</v>
      </c>
      <c r="AH140" s="69">
        <v>3533.7000000000007</v>
      </c>
      <c r="AI140" s="70">
        <v>3474.8000000000006</v>
      </c>
      <c r="AJ140" s="71">
        <v>58.9</v>
      </c>
      <c r="AK140" s="72">
        <v>2160.4</v>
      </c>
      <c r="AL140" s="61">
        <v>397</v>
      </c>
      <c r="AM140" s="73">
        <v>358</v>
      </c>
      <c r="AN140" s="73"/>
      <c r="AO140" s="61"/>
      <c r="AP140" s="64">
        <v>901.2</v>
      </c>
      <c r="AQ140" s="42">
        <v>139.66999999999999</v>
      </c>
      <c r="AR140" s="42">
        <v>218.33</v>
      </c>
      <c r="AS140" s="42">
        <v>0</v>
      </c>
      <c r="AT140" s="72" t="s">
        <v>1036</v>
      </c>
      <c r="AU140" s="72" t="s">
        <v>1018</v>
      </c>
      <c r="AV140" s="67">
        <v>79</v>
      </c>
      <c r="AW140" s="61"/>
      <c r="AX140" s="61"/>
      <c r="AY140" s="61"/>
      <c r="AZ140" s="61" t="s">
        <v>1019</v>
      </c>
      <c r="BA140" s="61" t="s">
        <v>218</v>
      </c>
      <c r="BB140" s="61" t="s">
        <v>218</v>
      </c>
      <c r="BC140" s="61" t="s">
        <v>218</v>
      </c>
      <c r="BD140" s="61" t="s">
        <v>218</v>
      </c>
      <c r="BE140" s="61" t="s">
        <v>218</v>
      </c>
      <c r="BF140" s="61" t="s">
        <v>218</v>
      </c>
      <c r="BG140" s="61" t="s">
        <v>218</v>
      </c>
      <c r="BH140" s="61" t="s">
        <v>218</v>
      </c>
      <c r="BI140" s="61" t="s">
        <v>218</v>
      </c>
      <c r="BJ140" s="61" t="s">
        <v>218</v>
      </c>
      <c r="BK140" s="61" t="s">
        <v>218</v>
      </c>
      <c r="BL140" s="61" t="s">
        <v>218</v>
      </c>
      <c r="BM140" s="61" t="s">
        <v>218</v>
      </c>
      <c r="BN140" s="61" t="s">
        <v>218</v>
      </c>
      <c r="BO140" s="61" t="s">
        <v>218</v>
      </c>
      <c r="BP140" s="61" t="s">
        <v>218</v>
      </c>
      <c r="BQ140" s="61" t="s">
        <v>1020</v>
      </c>
      <c r="BR140" s="61"/>
      <c r="BS140" s="59" t="s">
        <v>1021</v>
      </c>
      <c r="BT140" s="52">
        <v>7760</v>
      </c>
      <c r="BU140" s="61">
        <v>5</v>
      </c>
      <c r="BV140" s="61" t="s">
        <v>1017</v>
      </c>
      <c r="BW140" s="52">
        <v>985</v>
      </c>
      <c r="BX140" s="52">
        <v>394</v>
      </c>
      <c r="BY140" s="52">
        <v>985</v>
      </c>
      <c r="BZ140" s="52">
        <v>394</v>
      </c>
      <c r="CA140" s="61" t="s">
        <v>1024</v>
      </c>
      <c r="CB140" s="52">
        <v>1852</v>
      </c>
      <c r="CC140" s="53">
        <v>1722</v>
      </c>
      <c r="CD140" s="61">
        <v>1</v>
      </c>
      <c r="CE140" s="61">
        <v>991</v>
      </c>
      <c r="CF140" s="61" t="s">
        <v>1023</v>
      </c>
      <c r="CG140" s="52">
        <v>160</v>
      </c>
      <c r="CH140" s="52">
        <v>253</v>
      </c>
      <c r="CI140" s="72">
        <v>901.2</v>
      </c>
      <c r="CJ140" s="74"/>
      <c r="CK140" s="61">
        <v>0</v>
      </c>
      <c r="CL140" s="61">
        <v>0</v>
      </c>
      <c r="CM140" s="75">
        <v>0</v>
      </c>
      <c r="CN140" s="39"/>
      <c r="CO140" s="39"/>
      <c r="CP140" s="61"/>
      <c r="CQ140" s="61"/>
      <c r="CR140" s="39">
        <v>0</v>
      </c>
      <c r="CS140" s="61"/>
      <c r="CT140" s="61"/>
      <c r="CU140" s="61"/>
      <c r="CV140" s="61"/>
      <c r="CW140" s="61"/>
      <c r="CX140" s="61"/>
      <c r="CY140" s="61"/>
      <c r="CZ140" s="52">
        <v>1</v>
      </c>
      <c r="DA140" s="52">
        <v>1</v>
      </c>
      <c r="DB140" s="52">
        <v>162</v>
      </c>
      <c r="DC140" s="52">
        <v>400</v>
      </c>
      <c r="DD140" s="52">
        <v>48</v>
      </c>
      <c r="DE140" s="61">
        <v>2032</v>
      </c>
      <c r="DF140" s="61">
        <v>0</v>
      </c>
      <c r="DG140" s="39">
        <v>0</v>
      </c>
      <c r="DH140" s="52">
        <v>4</v>
      </c>
      <c r="DI140" s="52">
        <v>248</v>
      </c>
      <c r="DJ140" s="61"/>
      <c r="DK140" s="39">
        <v>85</v>
      </c>
      <c r="DL140" s="61">
        <v>935</v>
      </c>
      <c r="DM140" s="39">
        <v>79</v>
      </c>
      <c r="DN140" s="61"/>
      <c r="DO140" s="61">
        <v>967</v>
      </c>
      <c r="DP140" s="61"/>
      <c r="DQ140" s="39">
        <v>648</v>
      </c>
      <c r="DR140" s="39">
        <v>594</v>
      </c>
      <c r="DS140" s="39">
        <v>87</v>
      </c>
      <c r="DT140" s="61">
        <v>16</v>
      </c>
      <c r="DU140" s="52">
        <v>16</v>
      </c>
      <c r="DV140" s="52">
        <v>16</v>
      </c>
      <c r="DW140" s="39">
        <v>0</v>
      </c>
      <c r="DX140" s="39" t="str">
        <f t="shared" si="9"/>
        <v>наружные</v>
      </c>
      <c r="DY140" s="52"/>
      <c r="DZ140" s="61"/>
      <c r="EA140" s="61"/>
      <c r="EB140" s="61"/>
      <c r="EC140" s="61"/>
      <c r="ED140" s="61"/>
      <c r="EE140" s="52">
        <v>32</v>
      </c>
      <c r="EF140" s="52">
        <v>29.44</v>
      </c>
      <c r="EG140" s="52">
        <v>8</v>
      </c>
      <c r="EH140" s="52">
        <f t="shared" si="12"/>
        <v>38.4</v>
      </c>
      <c r="EI140" s="52">
        <v>7.68</v>
      </c>
      <c r="EJ140" s="52"/>
      <c r="EK140" s="52">
        <v>11.16</v>
      </c>
      <c r="EL140" s="52">
        <v>4.8</v>
      </c>
      <c r="EM140" s="52">
        <v>17.600000000000001</v>
      </c>
      <c r="EN140" s="52">
        <v>9.1</v>
      </c>
      <c r="EO140" s="52">
        <v>0</v>
      </c>
      <c r="EP140" s="52">
        <v>0</v>
      </c>
      <c r="EQ140" s="52">
        <v>193</v>
      </c>
      <c r="ER140" s="52">
        <f t="shared" si="10"/>
        <v>0</v>
      </c>
      <c r="ES140" s="187" t="s">
        <v>1019</v>
      </c>
      <c r="ET140" s="187">
        <v>0</v>
      </c>
      <c r="EU140" s="52">
        <v>0</v>
      </c>
      <c r="EV140" s="52">
        <v>1</v>
      </c>
      <c r="EW140" s="52">
        <v>0</v>
      </c>
      <c r="EX140" s="52">
        <v>0</v>
      </c>
      <c r="EY140" s="52">
        <v>1</v>
      </c>
      <c r="EZ140" s="52"/>
      <c r="FA140" s="52"/>
      <c r="FB140" s="52">
        <v>20</v>
      </c>
      <c r="FC140" s="52"/>
      <c r="FD140" s="52"/>
      <c r="FE140" s="52"/>
      <c r="FF140" s="52"/>
      <c r="FG140" s="52"/>
      <c r="FH140" s="39">
        <v>0</v>
      </c>
      <c r="FI140" s="72">
        <v>5</v>
      </c>
    </row>
    <row r="141" spans="1:165" x14ac:dyDescent="0.25">
      <c r="A141" s="56">
        <v>19361</v>
      </c>
      <c r="B141" s="36" t="str">
        <f t="shared" si="11"/>
        <v>Перекопская ул. д. 17 к. 2</v>
      </c>
      <c r="C141" s="57" t="s">
        <v>1071</v>
      </c>
      <c r="D141" s="58">
        <v>17</v>
      </c>
      <c r="E141" s="59">
        <v>2</v>
      </c>
      <c r="F141" s="39" t="s">
        <v>1012</v>
      </c>
      <c r="G141" s="60"/>
      <c r="H141" s="39"/>
      <c r="I141" s="62" t="s">
        <v>218</v>
      </c>
      <c r="J141" s="62"/>
      <c r="K141" s="62" t="s">
        <v>218</v>
      </c>
      <c r="L141" s="39" t="s">
        <v>1013</v>
      </c>
      <c r="M141" s="39" t="s">
        <v>1014</v>
      </c>
      <c r="N141" s="63">
        <v>1963</v>
      </c>
      <c r="O141" s="63">
        <v>1963</v>
      </c>
      <c r="P141" s="64" t="s">
        <v>1047</v>
      </c>
      <c r="Q141" s="61" t="s">
        <v>1016</v>
      </c>
      <c r="R141" s="63">
        <v>5</v>
      </c>
      <c r="S141" s="63">
        <v>5</v>
      </c>
      <c r="T141" s="65">
        <v>4</v>
      </c>
      <c r="U141" s="63"/>
      <c r="V141" s="63"/>
      <c r="W141" s="66">
        <v>79</v>
      </c>
      <c r="X141" s="67">
        <v>79</v>
      </c>
      <c r="Y141" s="61">
        <v>0</v>
      </c>
      <c r="Z141" s="39">
        <v>0</v>
      </c>
      <c r="AA141" s="61">
        <v>20</v>
      </c>
      <c r="AB141" s="61">
        <v>36</v>
      </c>
      <c r="AC141" s="42">
        <v>0</v>
      </c>
      <c r="AD141" s="61"/>
      <c r="AE141" s="61"/>
      <c r="AF141" s="61">
        <v>1</v>
      </c>
      <c r="AG141" s="68">
        <v>1</v>
      </c>
      <c r="AH141" s="69">
        <v>3522.8</v>
      </c>
      <c r="AI141" s="70">
        <v>3522.8</v>
      </c>
      <c r="AJ141" s="71">
        <v>0</v>
      </c>
      <c r="AK141" s="72">
        <v>2156</v>
      </c>
      <c r="AL141" s="61">
        <v>397</v>
      </c>
      <c r="AM141" s="73">
        <v>358</v>
      </c>
      <c r="AN141" s="73"/>
      <c r="AO141" s="61"/>
      <c r="AP141" s="64">
        <v>899</v>
      </c>
      <c r="AQ141" s="42">
        <v>134</v>
      </c>
      <c r="AR141" s="42">
        <v>224</v>
      </c>
      <c r="AS141" s="42">
        <v>0</v>
      </c>
      <c r="AT141" s="72" t="s">
        <v>1036</v>
      </c>
      <c r="AU141" s="72" t="s">
        <v>1018</v>
      </c>
      <c r="AV141" s="67">
        <v>79</v>
      </c>
      <c r="AW141" s="61"/>
      <c r="AX141" s="61"/>
      <c r="AY141" s="61"/>
      <c r="AZ141" s="61" t="s">
        <v>1019</v>
      </c>
      <c r="BA141" s="61" t="s">
        <v>218</v>
      </c>
      <c r="BB141" s="61" t="s">
        <v>218</v>
      </c>
      <c r="BC141" s="61" t="s">
        <v>218</v>
      </c>
      <c r="BD141" s="61" t="s">
        <v>218</v>
      </c>
      <c r="BE141" s="61" t="s">
        <v>218</v>
      </c>
      <c r="BF141" s="61" t="s">
        <v>218</v>
      </c>
      <c r="BG141" s="61" t="s">
        <v>218</v>
      </c>
      <c r="BH141" s="61" t="s">
        <v>218</v>
      </c>
      <c r="BI141" s="61" t="s">
        <v>218</v>
      </c>
      <c r="BJ141" s="61" t="s">
        <v>218</v>
      </c>
      <c r="BK141" s="61" t="s">
        <v>218</v>
      </c>
      <c r="BL141" s="61" t="s">
        <v>218</v>
      </c>
      <c r="BM141" s="61" t="s">
        <v>218</v>
      </c>
      <c r="BN141" s="61" t="s">
        <v>218</v>
      </c>
      <c r="BO141" s="61" t="s">
        <v>218</v>
      </c>
      <c r="BP141" s="61" t="s">
        <v>218</v>
      </c>
      <c r="BQ141" s="61" t="s">
        <v>1020</v>
      </c>
      <c r="BR141" s="61"/>
      <c r="BS141" s="59" t="s">
        <v>1021</v>
      </c>
      <c r="BT141" s="52">
        <v>7760</v>
      </c>
      <c r="BU141" s="61">
        <v>5</v>
      </c>
      <c r="BV141" s="61" t="s">
        <v>1017</v>
      </c>
      <c r="BW141" s="52">
        <v>985</v>
      </c>
      <c r="BX141" s="52">
        <v>394</v>
      </c>
      <c r="BY141" s="52">
        <v>985</v>
      </c>
      <c r="BZ141" s="52">
        <v>394</v>
      </c>
      <c r="CA141" s="61" t="s">
        <v>1024</v>
      </c>
      <c r="CB141" s="52">
        <v>1852</v>
      </c>
      <c r="CC141" s="53">
        <v>1722</v>
      </c>
      <c r="CD141" s="39">
        <v>1</v>
      </c>
      <c r="CE141" s="61">
        <v>989</v>
      </c>
      <c r="CF141" s="61" t="s">
        <v>1023</v>
      </c>
      <c r="CG141" s="52">
        <v>160</v>
      </c>
      <c r="CH141" s="52">
        <v>253</v>
      </c>
      <c r="CI141" s="72">
        <v>899</v>
      </c>
      <c r="CJ141" s="74"/>
      <c r="CK141" s="61">
        <v>0</v>
      </c>
      <c r="CL141" s="61">
        <v>0</v>
      </c>
      <c r="CM141" s="75">
        <v>0</v>
      </c>
      <c r="CN141" s="39"/>
      <c r="CO141" s="39"/>
      <c r="CP141" s="61"/>
      <c r="CQ141" s="61"/>
      <c r="CR141" s="39">
        <v>0</v>
      </c>
      <c r="CS141" s="61"/>
      <c r="CT141" s="61"/>
      <c r="CU141" s="61"/>
      <c r="CV141" s="61"/>
      <c r="CW141" s="61"/>
      <c r="CX141" s="61"/>
      <c r="CY141" s="61"/>
      <c r="CZ141" s="52">
        <v>1</v>
      </c>
      <c r="DA141" s="52">
        <v>1</v>
      </c>
      <c r="DB141" s="52">
        <v>162</v>
      </c>
      <c r="DC141" s="52">
        <v>400</v>
      </c>
      <c r="DD141" s="52">
        <v>48</v>
      </c>
      <c r="DE141" s="61">
        <v>2032</v>
      </c>
      <c r="DF141" s="39">
        <v>0</v>
      </c>
      <c r="DG141" s="39">
        <v>0</v>
      </c>
      <c r="DH141" s="52">
        <v>4</v>
      </c>
      <c r="DI141" s="52">
        <v>248</v>
      </c>
      <c r="DJ141" s="61"/>
      <c r="DK141" s="39">
        <v>85</v>
      </c>
      <c r="DL141" s="61">
        <v>935</v>
      </c>
      <c r="DM141" s="39">
        <v>79</v>
      </c>
      <c r="DN141" s="61"/>
      <c r="DO141" s="61">
        <v>967</v>
      </c>
      <c r="DP141" s="61"/>
      <c r="DQ141" s="39">
        <v>648</v>
      </c>
      <c r="DR141" s="39">
        <v>594</v>
      </c>
      <c r="DS141" s="39">
        <v>87</v>
      </c>
      <c r="DT141" s="61">
        <v>16</v>
      </c>
      <c r="DU141" s="52">
        <v>16</v>
      </c>
      <c r="DV141" s="52">
        <v>16</v>
      </c>
      <c r="DW141" s="39">
        <v>0</v>
      </c>
      <c r="DX141" s="39" t="str">
        <f t="shared" si="9"/>
        <v>наружные</v>
      </c>
      <c r="DY141" s="52"/>
      <c r="DZ141" s="61"/>
      <c r="EA141" s="61"/>
      <c r="EB141" s="61"/>
      <c r="EC141" s="61"/>
      <c r="ED141" s="61"/>
      <c r="EE141" s="52">
        <v>32</v>
      </c>
      <c r="EF141" s="52">
        <v>29.44</v>
      </c>
      <c r="EG141" s="52">
        <v>8</v>
      </c>
      <c r="EH141" s="52">
        <f t="shared" si="12"/>
        <v>38.4</v>
      </c>
      <c r="EI141" s="52">
        <v>7.68</v>
      </c>
      <c r="EJ141" s="52"/>
      <c r="EK141" s="52">
        <v>11.16</v>
      </c>
      <c r="EL141" s="52">
        <v>4.8</v>
      </c>
      <c r="EM141" s="52">
        <v>17.600000000000001</v>
      </c>
      <c r="EN141" s="52">
        <v>9.1</v>
      </c>
      <c r="EO141" s="52">
        <v>0</v>
      </c>
      <c r="EP141" s="52">
        <v>0</v>
      </c>
      <c r="EQ141" s="52">
        <v>189</v>
      </c>
      <c r="ER141" s="52">
        <f t="shared" si="10"/>
        <v>0</v>
      </c>
      <c r="ES141" s="187" t="s">
        <v>1019</v>
      </c>
      <c r="ET141" s="187">
        <v>0</v>
      </c>
      <c r="EU141" s="52">
        <v>0</v>
      </c>
      <c r="EV141" s="52">
        <v>1</v>
      </c>
      <c r="EW141" s="52">
        <v>0</v>
      </c>
      <c r="EX141" s="52">
        <v>0</v>
      </c>
      <c r="EY141" s="52">
        <v>1</v>
      </c>
      <c r="EZ141" s="52"/>
      <c r="FA141" s="52"/>
      <c r="FB141" s="52">
        <v>20</v>
      </c>
      <c r="FC141" s="52"/>
      <c r="FD141" s="52"/>
      <c r="FE141" s="52"/>
      <c r="FF141" s="52"/>
      <c r="FG141" s="52"/>
      <c r="FH141" s="39">
        <v>0</v>
      </c>
      <c r="FI141" s="72">
        <v>5</v>
      </c>
    </row>
    <row r="142" spans="1:165" x14ac:dyDescent="0.25">
      <c r="A142" s="56">
        <v>19362</v>
      </c>
      <c r="B142" s="36" t="str">
        <f t="shared" si="11"/>
        <v>Перекопская ул. д. 17 к. 3</v>
      </c>
      <c r="C142" s="57" t="s">
        <v>1071</v>
      </c>
      <c r="D142" s="58">
        <v>17</v>
      </c>
      <c r="E142" s="59">
        <v>3</v>
      </c>
      <c r="F142" s="39" t="s">
        <v>1012</v>
      </c>
      <c r="G142" s="60"/>
      <c r="H142" s="61"/>
      <c r="I142" s="62" t="s">
        <v>218</v>
      </c>
      <c r="J142" s="62"/>
      <c r="K142" s="62" t="s">
        <v>218</v>
      </c>
      <c r="L142" s="39" t="s">
        <v>1013</v>
      </c>
      <c r="M142" s="39" t="s">
        <v>1014</v>
      </c>
      <c r="N142" s="63">
        <v>1965</v>
      </c>
      <c r="O142" s="63">
        <v>1965</v>
      </c>
      <c r="P142" s="64" t="s">
        <v>1047</v>
      </c>
      <c r="Q142" s="61" t="s">
        <v>1016</v>
      </c>
      <c r="R142" s="63">
        <v>5</v>
      </c>
      <c r="S142" s="63">
        <v>5</v>
      </c>
      <c r="T142" s="65">
        <v>4</v>
      </c>
      <c r="U142" s="63"/>
      <c r="V142" s="63"/>
      <c r="W142" s="66">
        <v>80</v>
      </c>
      <c r="X142" s="67">
        <v>80</v>
      </c>
      <c r="Y142" s="61">
        <v>0</v>
      </c>
      <c r="Z142" s="39">
        <v>0</v>
      </c>
      <c r="AA142" s="61">
        <v>20</v>
      </c>
      <c r="AB142" s="61">
        <v>36</v>
      </c>
      <c r="AC142" s="42">
        <v>0</v>
      </c>
      <c r="AD142" s="61"/>
      <c r="AE142" s="61"/>
      <c r="AF142" s="61">
        <v>1</v>
      </c>
      <c r="AG142" s="68">
        <v>1</v>
      </c>
      <c r="AH142" s="69">
        <v>3528.099999999999</v>
      </c>
      <c r="AI142" s="70">
        <v>3528.099999999999</v>
      </c>
      <c r="AJ142" s="71">
        <v>0</v>
      </c>
      <c r="AK142" s="72">
        <v>2166</v>
      </c>
      <c r="AL142" s="61">
        <v>397</v>
      </c>
      <c r="AM142" s="73">
        <v>360</v>
      </c>
      <c r="AN142" s="73"/>
      <c r="AO142" s="61"/>
      <c r="AP142" s="64">
        <v>903</v>
      </c>
      <c r="AQ142" s="42">
        <v>141.20999999999998</v>
      </c>
      <c r="AR142" s="42">
        <v>218.79000000000002</v>
      </c>
      <c r="AS142" s="42">
        <v>0</v>
      </c>
      <c r="AT142" s="72" t="s">
        <v>1036</v>
      </c>
      <c r="AU142" s="72" t="s">
        <v>1018</v>
      </c>
      <c r="AV142" s="67">
        <v>80</v>
      </c>
      <c r="AW142" s="61"/>
      <c r="AX142" s="61"/>
      <c r="AY142" s="61"/>
      <c r="AZ142" s="61" t="s">
        <v>1019</v>
      </c>
      <c r="BA142" s="61" t="s">
        <v>218</v>
      </c>
      <c r="BB142" s="61" t="s">
        <v>218</v>
      </c>
      <c r="BC142" s="61" t="s">
        <v>218</v>
      </c>
      <c r="BD142" s="61" t="s">
        <v>218</v>
      </c>
      <c r="BE142" s="61" t="s">
        <v>218</v>
      </c>
      <c r="BF142" s="61" t="s">
        <v>218</v>
      </c>
      <c r="BG142" s="61" t="s">
        <v>218</v>
      </c>
      <c r="BH142" s="61" t="s">
        <v>218</v>
      </c>
      <c r="BI142" s="61" t="s">
        <v>218</v>
      </c>
      <c r="BJ142" s="61" t="s">
        <v>218</v>
      </c>
      <c r="BK142" s="61" t="s">
        <v>218</v>
      </c>
      <c r="BL142" s="61" t="s">
        <v>218</v>
      </c>
      <c r="BM142" s="61" t="s">
        <v>218</v>
      </c>
      <c r="BN142" s="61" t="s">
        <v>218</v>
      </c>
      <c r="BO142" s="61" t="s">
        <v>218</v>
      </c>
      <c r="BP142" s="61" t="s">
        <v>218</v>
      </c>
      <c r="BQ142" s="61" t="s">
        <v>1020</v>
      </c>
      <c r="BR142" s="61"/>
      <c r="BS142" s="59" t="s">
        <v>1021</v>
      </c>
      <c r="BT142" s="52">
        <v>7760</v>
      </c>
      <c r="BU142" s="61">
        <v>5</v>
      </c>
      <c r="BV142" s="61" t="s">
        <v>1017</v>
      </c>
      <c r="BW142" s="52">
        <v>985</v>
      </c>
      <c r="BX142" s="52">
        <v>394</v>
      </c>
      <c r="BY142" s="52">
        <v>985</v>
      </c>
      <c r="BZ142" s="52">
        <v>394</v>
      </c>
      <c r="CA142" s="61" t="s">
        <v>1024</v>
      </c>
      <c r="CB142" s="52">
        <v>1852</v>
      </c>
      <c r="CC142" s="53">
        <v>1722</v>
      </c>
      <c r="CD142" s="61">
        <v>1</v>
      </c>
      <c r="CE142" s="61">
        <v>993</v>
      </c>
      <c r="CF142" s="61" t="s">
        <v>1023</v>
      </c>
      <c r="CG142" s="52">
        <v>160</v>
      </c>
      <c r="CH142" s="52">
        <v>253</v>
      </c>
      <c r="CI142" s="72">
        <v>903</v>
      </c>
      <c r="CJ142" s="74"/>
      <c r="CK142" s="61">
        <v>0</v>
      </c>
      <c r="CL142" s="61">
        <v>0</v>
      </c>
      <c r="CM142" s="75">
        <v>0</v>
      </c>
      <c r="CN142" s="39"/>
      <c r="CO142" s="39"/>
      <c r="CP142" s="61"/>
      <c r="CQ142" s="61"/>
      <c r="CR142" s="39">
        <v>0</v>
      </c>
      <c r="CS142" s="61"/>
      <c r="CT142" s="61"/>
      <c r="CU142" s="61"/>
      <c r="CV142" s="61"/>
      <c r="CW142" s="61"/>
      <c r="CX142" s="61"/>
      <c r="CY142" s="61"/>
      <c r="CZ142" s="52">
        <v>1</v>
      </c>
      <c r="DA142" s="52">
        <v>1</v>
      </c>
      <c r="DB142" s="52">
        <v>162</v>
      </c>
      <c r="DC142" s="52">
        <v>400</v>
      </c>
      <c r="DD142" s="52">
        <v>48</v>
      </c>
      <c r="DE142" s="61">
        <v>2032</v>
      </c>
      <c r="DF142" s="61">
        <v>0</v>
      </c>
      <c r="DG142" s="39">
        <v>0</v>
      </c>
      <c r="DH142" s="52">
        <v>4</v>
      </c>
      <c r="DI142" s="52">
        <v>248</v>
      </c>
      <c r="DJ142" s="61"/>
      <c r="DK142" s="39">
        <v>85</v>
      </c>
      <c r="DL142" s="61">
        <v>935</v>
      </c>
      <c r="DM142" s="39">
        <v>80</v>
      </c>
      <c r="DN142" s="61"/>
      <c r="DO142" s="61">
        <v>967</v>
      </c>
      <c r="DP142" s="61"/>
      <c r="DQ142" s="39">
        <v>648</v>
      </c>
      <c r="DR142" s="39">
        <v>594</v>
      </c>
      <c r="DS142" s="39">
        <v>87</v>
      </c>
      <c r="DT142" s="61">
        <v>16</v>
      </c>
      <c r="DU142" s="52">
        <v>16</v>
      </c>
      <c r="DV142" s="52">
        <v>16</v>
      </c>
      <c r="DW142" s="39">
        <v>0</v>
      </c>
      <c r="DX142" s="39" t="str">
        <f t="shared" si="9"/>
        <v>наружные</v>
      </c>
      <c r="DY142" s="52"/>
      <c r="DZ142" s="61"/>
      <c r="EA142" s="61"/>
      <c r="EB142" s="61"/>
      <c r="EC142" s="61"/>
      <c r="ED142" s="61"/>
      <c r="EE142" s="52">
        <v>32</v>
      </c>
      <c r="EF142" s="52">
        <v>29.44</v>
      </c>
      <c r="EG142" s="52">
        <v>8</v>
      </c>
      <c r="EH142" s="52">
        <f t="shared" si="12"/>
        <v>38.4</v>
      </c>
      <c r="EI142" s="52">
        <v>7.68</v>
      </c>
      <c r="EJ142" s="52"/>
      <c r="EK142" s="52">
        <v>11.16</v>
      </c>
      <c r="EL142" s="52">
        <v>4.8</v>
      </c>
      <c r="EM142" s="52">
        <v>17.600000000000001</v>
      </c>
      <c r="EN142" s="52">
        <v>9.1</v>
      </c>
      <c r="EO142" s="52">
        <v>0</v>
      </c>
      <c r="EP142" s="52">
        <v>0</v>
      </c>
      <c r="EQ142" s="52">
        <v>215</v>
      </c>
      <c r="ER142" s="52">
        <f t="shared" si="10"/>
        <v>0</v>
      </c>
      <c r="ES142" s="187" t="s">
        <v>1019</v>
      </c>
      <c r="ET142" s="187">
        <v>0</v>
      </c>
      <c r="EU142" s="52">
        <v>0</v>
      </c>
      <c r="EV142" s="52">
        <v>1</v>
      </c>
      <c r="EW142" s="52">
        <v>0</v>
      </c>
      <c r="EX142" s="52">
        <v>0</v>
      </c>
      <c r="EY142" s="52">
        <v>1</v>
      </c>
      <c r="EZ142" s="52"/>
      <c r="FA142" s="52"/>
      <c r="FB142" s="52"/>
      <c r="FC142" s="52"/>
      <c r="FD142" s="52"/>
      <c r="FE142" s="52"/>
      <c r="FF142" s="52"/>
      <c r="FG142" s="52"/>
      <c r="FH142" s="39">
        <v>0</v>
      </c>
      <c r="FI142" s="72">
        <v>5</v>
      </c>
    </row>
    <row r="143" spans="1:165" x14ac:dyDescent="0.25">
      <c r="A143" s="56">
        <v>19363</v>
      </c>
      <c r="B143" s="36" t="str">
        <f t="shared" si="11"/>
        <v>Перекопская ул. д. 17 к. 4</v>
      </c>
      <c r="C143" s="57" t="s">
        <v>1071</v>
      </c>
      <c r="D143" s="58">
        <v>17</v>
      </c>
      <c r="E143" s="59">
        <v>4</v>
      </c>
      <c r="F143" s="39" t="s">
        <v>1012</v>
      </c>
      <c r="G143" s="60"/>
      <c r="H143" s="39"/>
      <c r="I143" s="62" t="s">
        <v>218</v>
      </c>
      <c r="J143" s="62"/>
      <c r="K143" s="62" t="s">
        <v>218</v>
      </c>
      <c r="L143" s="39" t="s">
        <v>1013</v>
      </c>
      <c r="M143" s="39" t="s">
        <v>1014</v>
      </c>
      <c r="N143" s="63">
        <v>1962</v>
      </c>
      <c r="O143" s="63">
        <v>1962</v>
      </c>
      <c r="P143" s="64" t="s">
        <v>1047</v>
      </c>
      <c r="Q143" s="61" t="s">
        <v>1016</v>
      </c>
      <c r="R143" s="63">
        <v>5</v>
      </c>
      <c r="S143" s="63">
        <v>5</v>
      </c>
      <c r="T143" s="65">
        <v>4</v>
      </c>
      <c r="U143" s="63"/>
      <c r="V143" s="63"/>
      <c r="W143" s="66">
        <v>80</v>
      </c>
      <c r="X143" s="67">
        <v>80</v>
      </c>
      <c r="Y143" s="61">
        <v>0</v>
      </c>
      <c r="Z143" s="39">
        <v>0</v>
      </c>
      <c r="AA143" s="61">
        <v>20</v>
      </c>
      <c r="AB143" s="61">
        <v>36</v>
      </c>
      <c r="AC143" s="42">
        <v>0</v>
      </c>
      <c r="AD143" s="61"/>
      <c r="AE143" s="61"/>
      <c r="AF143" s="61">
        <v>1</v>
      </c>
      <c r="AG143" s="68">
        <v>1</v>
      </c>
      <c r="AH143" s="69">
        <v>3500.9999999999995</v>
      </c>
      <c r="AI143" s="70">
        <v>3500.9999999999995</v>
      </c>
      <c r="AJ143" s="71">
        <v>0</v>
      </c>
      <c r="AK143" s="72">
        <v>2153.4</v>
      </c>
      <c r="AL143" s="61">
        <v>397</v>
      </c>
      <c r="AM143" s="73">
        <v>358</v>
      </c>
      <c r="AN143" s="73"/>
      <c r="AO143" s="61"/>
      <c r="AP143" s="64">
        <v>897.7</v>
      </c>
      <c r="AQ143" s="42">
        <v>144.12</v>
      </c>
      <c r="AR143" s="42">
        <v>213.88</v>
      </c>
      <c r="AS143" s="42">
        <v>0</v>
      </c>
      <c r="AT143" s="72" t="s">
        <v>1036</v>
      </c>
      <c r="AU143" s="72" t="s">
        <v>1018</v>
      </c>
      <c r="AV143" s="67">
        <v>80</v>
      </c>
      <c r="AW143" s="61"/>
      <c r="AX143" s="61"/>
      <c r="AY143" s="61"/>
      <c r="AZ143" s="61" t="s">
        <v>1019</v>
      </c>
      <c r="BA143" s="61" t="s">
        <v>218</v>
      </c>
      <c r="BB143" s="61" t="s">
        <v>218</v>
      </c>
      <c r="BC143" s="61" t="s">
        <v>218</v>
      </c>
      <c r="BD143" s="61" t="s">
        <v>218</v>
      </c>
      <c r="BE143" s="61" t="s">
        <v>218</v>
      </c>
      <c r="BF143" s="61" t="s">
        <v>218</v>
      </c>
      <c r="BG143" s="61" t="s">
        <v>218</v>
      </c>
      <c r="BH143" s="61" t="s">
        <v>218</v>
      </c>
      <c r="BI143" s="61" t="s">
        <v>218</v>
      </c>
      <c r="BJ143" s="61" t="s">
        <v>218</v>
      </c>
      <c r="BK143" s="61" t="s">
        <v>218</v>
      </c>
      <c r="BL143" s="61" t="s">
        <v>218</v>
      </c>
      <c r="BM143" s="61" t="s">
        <v>218</v>
      </c>
      <c r="BN143" s="61" t="s">
        <v>218</v>
      </c>
      <c r="BO143" s="61" t="s">
        <v>218</v>
      </c>
      <c r="BP143" s="61" t="s">
        <v>218</v>
      </c>
      <c r="BQ143" s="61" t="s">
        <v>1020</v>
      </c>
      <c r="BR143" s="61"/>
      <c r="BS143" s="59" t="s">
        <v>1021</v>
      </c>
      <c r="BT143" s="52">
        <v>7760</v>
      </c>
      <c r="BU143" s="61">
        <v>5</v>
      </c>
      <c r="BV143" s="61" t="s">
        <v>1017</v>
      </c>
      <c r="BW143" s="52">
        <v>985</v>
      </c>
      <c r="BX143" s="52">
        <v>394</v>
      </c>
      <c r="BY143" s="52">
        <v>985</v>
      </c>
      <c r="BZ143" s="52">
        <v>394</v>
      </c>
      <c r="CA143" s="61" t="s">
        <v>1024</v>
      </c>
      <c r="CB143" s="52">
        <v>1852</v>
      </c>
      <c r="CC143" s="53">
        <v>1722</v>
      </c>
      <c r="CD143" s="39">
        <v>1</v>
      </c>
      <c r="CE143" s="61">
        <v>1025</v>
      </c>
      <c r="CF143" s="61" t="s">
        <v>1023</v>
      </c>
      <c r="CG143" s="52">
        <v>160</v>
      </c>
      <c r="CH143" s="52">
        <v>253</v>
      </c>
      <c r="CI143" s="72">
        <v>897.7</v>
      </c>
      <c r="CJ143" s="74"/>
      <c r="CK143" s="61">
        <v>0</v>
      </c>
      <c r="CL143" s="61">
        <v>0</v>
      </c>
      <c r="CM143" s="75">
        <v>0</v>
      </c>
      <c r="CN143" s="39"/>
      <c r="CO143" s="39"/>
      <c r="CP143" s="61"/>
      <c r="CQ143" s="61"/>
      <c r="CR143" s="39">
        <v>0</v>
      </c>
      <c r="CS143" s="61"/>
      <c r="CT143" s="61"/>
      <c r="CU143" s="61"/>
      <c r="CV143" s="61"/>
      <c r="CW143" s="61"/>
      <c r="CX143" s="61"/>
      <c r="CY143" s="61"/>
      <c r="CZ143" s="52">
        <v>1</v>
      </c>
      <c r="DA143" s="52">
        <v>1</v>
      </c>
      <c r="DB143" s="52">
        <v>162</v>
      </c>
      <c r="DC143" s="52">
        <v>400</v>
      </c>
      <c r="DD143" s="52">
        <v>48</v>
      </c>
      <c r="DE143" s="61">
        <v>2032</v>
      </c>
      <c r="DF143" s="39">
        <v>0</v>
      </c>
      <c r="DG143" s="39">
        <v>0</v>
      </c>
      <c r="DH143" s="52">
        <v>4</v>
      </c>
      <c r="DI143" s="52">
        <v>248</v>
      </c>
      <c r="DJ143" s="61"/>
      <c r="DK143" s="39">
        <v>85</v>
      </c>
      <c r="DL143" s="61">
        <v>935</v>
      </c>
      <c r="DM143" s="39">
        <v>80</v>
      </c>
      <c r="DN143" s="61"/>
      <c r="DO143" s="61">
        <v>967</v>
      </c>
      <c r="DP143" s="61"/>
      <c r="DQ143" s="39">
        <v>648</v>
      </c>
      <c r="DR143" s="39">
        <v>594</v>
      </c>
      <c r="DS143" s="39">
        <v>87</v>
      </c>
      <c r="DT143" s="61">
        <v>16</v>
      </c>
      <c r="DU143" s="52">
        <v>16</v>
      </c>
      <c r="DV143" s="52">
        <v>16</v>
      </c>
      <c r="DW143" s="39">
        <v>0</v>
      </c>
      <c r="DX143" s="39" t="str">
        <f t="shared" si="9"/>
        <v>наружные</v>
      </c>
      <c r="DY143" s="52"/>
      <c r="DZ143" s="61"/>
      <c r="EA143" s="61"/>
      <c r="EB143" s="61"/>
      <c r="EC143" s="61"/>
      <c r="ED143" s="61"/>
      <c r="EE143" s="52">
        <v>32</v>
      </c>
      <c r="EF143" s="52">
        <v>29.44</v>
      </c>
      <c r="EG143" s="52">
        <v>8</v>
      </c>
      <c r="EH143" s="52">
        <f t="shared" si="12"/>
        <v>38.4</v>
      </c>
      <c r="EI143" s="52">
        <v>7.68</v>
      </c>
      <c r="EJ143" s="52"/>
      <c r="EK143" s="52">
        <v>11.16</v>
      </c>
      <c r="EL143" s="52">
        <v>4.8</v>
      </c>
      <c r="EM143" s="52">
        <v>17.600000000000001</v>
      </c>
      <c r="EN143" s="52">
        <v>9.1</v>
      </c>
      <c r="EO143" s="52">
        <v>0</v>
      </c>
      <c r="EP143" s="52">
        <v>0</v>
      </c>
      <c r="EQ143" s="52">
        <v>179</v>
      </c>
      <c r="ER143" s="52">
        <f t="shared" si="10"/>
        <v>0</v>
      </c>
      <c r="ES143" s="187" t="s">
        <v>1019</v>
      </c>
      <c r="ET143" s="187">
        <v>0</v>
      </c>
      <c r="EU143" s="52">
        <v>0</v>
      </c>
      <c r="EV143" s="52">
        <v>1</v>
      </c>
      <c r="EW143" s="52">
        <v>0</v>
      </c>
      <c r="EX143" s="52">
        <v>0</v>
      </c>
      <c r="EY143" s="52">
        <v>1</v>
      </c>
      <c r="EZ143" s="52"/>
      <c r="FA143" s="52"/>
      <c r="FB143" s="52"/>
      <c r="FC143" s="52"/>
      <c r="FD143" s="52"/>
      <c r="FE143" s="52"/>
      <c r="FF143" s="52"/>
      <c r="FG143" s="52"/>
      <c r="FH143" s="39">
        <v>0</v>
      </c>
      <c r="FI143" s="72">
        <v>5</v>
      </c>
    </row>
    <row r="144" spans="1:165" x14ac:dyDescent="0.25">
      <c r="A144" s="56">
        <v>19364</v>
      </c>
      <c r="B144" s="36" t="str">
        <f t="shared" si="11"/>
        <v>Перекопская ул. д. 17 к. 5</v>
      </c>
      <c r="C144" s="57" t="s">
        <v>1071</v>
      </c>
      <c r="D144" s="58">
        <v>17</v>
      </c>
      <c r="E144" s="59">
        <v>5</v>
      </c>
      <c r="F144" s="39" t="s">
        <v>1012</v>
      </c>
      <c r="G144" s="60"/>
      <c r="H144" s="61"/>
      <c r="I144" s="62" t="s">
        <v>218</v>
      </c>
      <c r="J144" s="62"/>
      <c r="K144" s="62" t="s">
        <v>218</v>
      </c>
      <c r="L144" s="39" t="s">
        <v>1013</v>
      </c>
      <c r="M144" s="39" t="s">
        <v>1014</v>
      </c>
      <c r="N144" s="63">
        <v>1967</v>
      </c>
      <c r="O144" s="63">
        <v>1967</v>
      </c>
      <c r="P144" s="64" t="s">
        <v>1035</v>
      </c>
      <c r="Q144" s="61" t="s">
        <v>1016</v>
      </c>
      <c r="R144" s="63">
        <v>12</v>
      </c>
      <c r="S144" s="63">
        <v>12</v>
      </c>
      <c r="T144" s="65">
        <v>1</v>
      </c>
      <c r="U144" s="63">
        <v>2</v>
      </c>
      <c r="V144" s="63"/>
      <c r="W144" s="66">
        <v>84</v>
      </c>
      <c r="X144" s="67">
        <v>84</v>
      </c>
      <c r="Y144" s="61">
        <v>0</v>
      </c>
      <c r="Z144" s="39">
        <v>0</v>
      </c>
      <c r="AA144" s="61">
        <v>0</v>
      </c>
      <c r="AB144" s="61">
        <v>0</v>
      </c>
      <c r="AC144" s="42">
        <v>2</v>
      </c>
      <c r="AD144" s="61">
        <v>32</v>
      </c>
      <c r="AE144" s="61"/>
      <c r="AF144" s="61">
        <v>1</v>
      </c>
      <c r="AG144" s="68">
        <v>1</v>
      </c>
      <c r="AH144" s="69">
        <v>3633.5</v>
      </c>
      <c r="AI144" s="70">
        <v>3633.5</v>
      </c>
      <c r="AJ144" s="71">
        <v>0</v>
      </c>
      <c r="AK144" s="72">
        <v>1319</v>
      </c>
      <c r="AL144" s="61">
        <v>320</v>
      </c>
      <c r="AM144" s="73">
        <v>235</v>
      </c>
      <c r="AN144" s="73">
        <v>245</v>
      </c>
      <c r="AO144" s="61"/>
      <c r="AP144" s="64">
        <v>419.5</v>
      </c>
      <c r="AQ144" s="42">
        <v>77.27</v>
      </c>
      <c r="AR144" s="42">
        <v>402.73</v>
      </c>
      <c r="AS144" s="42">
        <v>0</v>
      </c>
      <c r="AT144" s="72" t="s">
        <v>1036</v>
      </c>
      <c r="AU144" s="72" t="s">
        <v>1018</v>
      </c>
      <c r="AV144" s="67">
        <v>84</v>
      </c>
      <c r="AW144" s="61"/>
      <c r="AX144" s="61"/>
      <c r="AY144" s="61"/>
      <c r="AZ144" s="61" t="s">
        <v>1019</v>
      </c>
      <c r="BA144" s="61" t="s">
        <v>218</v>
      </c>
      <c r="BB144" s="61" t="s">
        <v>218</v>
      </c>
      <c r="BC144" s="61" t="s">
        <v>218</v>
      </c>
      <c r="BD144" s="61" t="s">
        <v>218</v>
      </c>
      <c r="BE144" s="61" t="s">
        <v>218</v>
      </c>
      <c r="BF144" s="61" t="s">
        <v>218</v>
      </c>
      <c r="BG144" s="61" t="s">
        <v>218</v>
      </c>
      <c r="BH144" s="61" t="s">
        <v>218</v>
      </c>
      <c r="BI144" s="61" t="s">
        <v>218</v>
      </c>
      <c r="BJ144" s="61" t="s">
        <v>218</v>
      </c>
      <c r="BK144" s="61" t="s">
        <v>218</v>
      </c>
      <c r="BL144" s="61" t="s">
        <v>218</v>
      </c>
      <c r="BM144" s="61" t="s">
        <v>218</v>
      </c>
      <c r="BN144" s="61" t="s">
        <v>218</v>
      </c>
      <c r="BO144" s="61" t="s">
        <v>218</v>
      </c>
      <c r="BP144" s="61" t="s">
        <v>218</v>
      </c>
      <c r="BQ144" s="61" t="s">
        <v>1020</v>
      </c>
      <c r="BR144" s="61"/>
      <c r="BS144" s="61" t="s">
        <v>1021</v>
      </c>
      <c r="BT144" s="39">
        <v>0</v>
      </c>
      <c r="BU144" s="61">
        <v>2</v>
      </c>
      <c r="BV144" s="61" t="s">
        <v>1017</v>
      </c>
      <c r="BW144" s="39">
        <v>0</v>
      </c>
      <c r="BX144" s="39">
        <v>0</v>
      </c>
      <c r="BY144" s="39">
        <v>0</v>
      </c>
      <c r="BZ144" s="39">
        <v>0</v>
      </c>
      <c r="CA144" s="61" t="s">
        <v>1024</v>
      </c>
      <c r="CB144" s="39">
        <v>0</v>
      </c>
      <c r="CC144" s="78">
        <v>0</v>
      </c>
      <c r="CD144" s="61">
        <v>1</v>
      </c>
      <c r="CE144" s="61">
        <v>461</v>
      </c>
      <c r="CF144" s="61" t="s">
        <v>1023</v>
      </c>
      <c r="CG144" s="39">
        <v>0</v>
      </c>
      <c r="CH144" s="39">
        <v>0</v>
      </c>
      <c r="CI144" s="72">
        <v>419.5</v>
      </c>
      <c r="CJ144" s="74" t="s">
        <v>1032</v>
      </c>
      <c r="CK144" s="61">
        <v>1</v>
      </c>
      <c r="CL144" s="61">
        <v>31.56</v>
      </c>
      <c r="CM144" s="75">
        <v>0</v>
      </c>
      <c r="CN144" s="39"/>
      <c r="CO144" s="39"/>
      <c r="CP144" s="61"/>
      <c r="CQ144" s="61"/>
      <c r="CR144" s="39">
        <v>2.1</v>
      </c>
      <c r="CS144" s="61"/>
      <c r="CT144" s="61"/>
      <c r="CU144" s="61"/>
      <c r="CV144" s="61"/>
      <c r="CW144" s="61"/>
      <c r="CX144" s="61"/>
      <c r="CY144" s="61"/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61">
        <v>0</v>
      </c>
      <c r="DF144" s="61">
        <v>0</v>
      </c>
      <c r="DG144" s="39">
        <v>0</v>
      </c>
      <c r="DH144" s="39">
        <v>0</v>
      </c>
      <c r="DI144" s="39">
        <v>0</v>
      </c>
      <c r="DJ144" s="61"/>
      <c r="DK144" s="39">
        <v>0</v>
      </c>
      <c r="DL144" s="61">
        <v>0</v>
      </c>
      <c r="DM144" s="39">
        <v>84</v>
      </c>
      <c r="DN144" s="61"/>
      <c r="DO144" s="61">
        <v>0</v>
      </c>
      <c r="DP144" s="61"/>
      <c r="DQ144" s="39">
        <v>0</v>
      </c>
      <c r="DR144" s="39">
        <v>0</v>
      </c>
      <c r="DS144" s="39">
        <v>0</v>
      </c>
      <c r="DT144" s="61">
        <v>7</v>
      </c>
      <c r="DU144" s="39">
        <v>0</v>
      </c>
      <c r="DV144" s="39">
        <v>0</v>
      </c>
      <c r="DW144" s="39">
        <v>0</v>
      </c>
      <c r="DX144" s="39" t="str">
        <f t="shared" si="9"/>
        <v>внутренние</v>
      </c>
      <c r="DY144" s="39"/>
      <c r="DZ144" s="61"/>
      <c r="EA144" s="61"/>
      <c r="EB144" s="61"/>
      <c r="EC144" s="61"/>
      <c r="ED144" s="61"/>
      <c r="EE144" s="39">
        <v>0</v>
      </c>
      <c r="EF144" s="52">
        <v>35.74</v>
      </c>
      <c r="EG144" s="39">
        <v>0</v>
      </c>
      <c r="EH144" s="52">
        <f t="shared" si="12"/>
        <v>0</v>
      </c>
      <c r="EI144" s="52">
        <v>0</v>
      </c>
      <c r="EJ144" s="52"/>
      <c r="EK144" s="52">
        <v>2.79</v>
      </c>
      <c r="EL144" s="52">
        <v>2.88</v>
      </c>
      <c r="EM144" s="52">
        <v>29.04</v>
      </c>
      <c r="EN144" s="52">
        <v>9.1</v>
      </c>
      <c r="EO144" s="52">
        <v>10.8</v>
      </c>
      <c r="EP144" s="52">
        <v>1</v>
      </c>
      <c r="EQ144" s="52">
        <v>141</v>
      </c>
      <c r="ER144" s="52">
        <f t="shared" si="10"/>
        <v>0.56000000000000005</v>
      </c>
      <c r="ES144" s="187" t="s">
        <v>1138</v>
      </c>
      <c r="ET144" s="187" t="s">
        <v>1139</v>
      </c>
      <c r="EU144" s="52">
        <v>0</v>
      </c>
      <c r="EV144" s="52">
        <v>1</v>
      </c>
      <c r="EW144" s="52">
        <v>0</v>
      </c>
      <c r="EX144" s="52">
        <v>0</v>
      </c>
      <c r="EY144" s="52">
        <v>2</v>
      </c>
      <c r="EZ144" s="52"/>
      <c r="FA144" s="52"/>
      <c r="FB144" s="52"/>
      <c r="FC144" s="52"/>
      <c r="FD144" s="52"/>
      <c r="FE144" s="52"/>
      <c r="FF144" s="52"/>
      <c r="FG144" s="52"/>
      <c r="FH144" s="39">
        <v>0</v>
      </c>
      <c r="FI144" s="72">
        <v>2</v>
      </c>
    </row>
    <row r="145" spans="1:165" x14ac:dyDescent="0.25">
      <c r="A145" s="56">
        <v>19366</v>
      </c>
      <c r="B145" s="36" t="str">
        <f t="shared" si="11"/>
        <v>Перекопская ул. д. 21 к. 1</v>
      </c>
      <c r="C145" s="57" t="s">
        <v>1071</v>
      </c>
      <c r="D145" s="58">
        <v>21</v>
      </c>
      <c r="E145" s="59">
        <v>1</v>
      </c>
      <c r="F145" s="39" t="s">
        <v>1012</v>
      </c>
      <c r="G145" s="60"/>
      <c r="H145" s="39"/>
      <c r="I145" s="62" t="s">
        <v>218</v>
      </c>
      <c r="J145" s="62"/>
      <c r="K145" s="62" t="s">
        <v>218</v>
      </c>
      <c r="L145" s="39" t="s">
        <v>1013</v>
      </c>
      <c r="M145" s="39" t="s">
        <v>1014</v>
      </c>
      <c r="N145" s="63">
        <v>1977</v>
      </c>
      <c r="O145" s="63">
        <v>1977</v>
      </c>
      <c r="P145" s="64" t="s">
        <v>1048</v>
      </c>
      <c r="Q145" s="61" t="s">
        <v>1016</v>
      </c>
      <c r="R145" s="63">
        <v>12</v>
      </c>
      <c r="S145" s="63">
        <v>12</v>
      </c>
      <c r="T145" s="65">
        <v>3</v>
      </c>
      <c r="U145" s="63">
        <v>3</v>
      </c>
      <c r="V145" s="63">
        <v>3</v>
      </c>
      <c r="W145" s="66">
        <v>169</v>
      </c>
      <c r="X145" s="67">
        <v>168</v>
      </c>
      <c r="Y145" s="61">
        <v>1</v>
      </c>
      <c r="Z145" s="39">
        <v>1</v>
      </c>
      <c r="AA145" s="61">
        <v>24</v>
      </c>
      <c r="AB145" s="61">
        <v>25</v>
      </c>
      <c r="AC145" s="42">
        <v>6</v>
      </c>
      <c r="AD145" s="61">
        <v>24</v>
      </c>
      <c r="AE145" s="61"/>
      <c r="AF145" s="61">
        <v>1</v>
      </c>
      <c r="AG145" s="68">
        <v>1</v>
      </c>
      <c r="AH145" s="69">
        <v>9548.9</v>
      </c>
      <c r="AI145" s="70">
        <v>9540.1</v>
      </c>
      <c r="AJ145" s="71">
        <v>8.8000000000000007</v>
      </c>
      <c r="AK145" s="72">
        <v>4355.6000000000004</v>
      </c>
      <c r="AL145" s="61">
        <v>490</v>
      </c>
      <c r="AM145" s="73">
        <v>769</v>
      </c>
      <c r="AN145" s="73">
        <v>1245</v>
      </c>
      <c r="AO145" s="61"/>
      <c r="AP145" s="64">
        <v>1170.8</v>
      </c>
      <c r="AQ145" s="42">
        <v>263.48</v>
      </c>
      <c r="AR145" s="42">
        <v>1463.52</v>
      </c>
      <c r="AS145" s="42">
        <v>7.1999999999999993</v>
      </c>
      <c r="AT145" s="72" t="s">
        <v>1036</v>
      </c>
      <c r="AU145" s="72" t="s">
        <v>1034</v>
      </c>
      <c r="AV145" s="67">
        <v>168</v>
      </c>
      <c r="AW145" s="61"/>
      <c r="AX145" s="61"/>
      <c r="AY145" s="61"/>
      <c r="AZ145" s="61" t="s">
        <v>1019</v>
      </c>
      <c r="BA145" s="61" t="s">
        <v>218</v>
      </c>
      <c r="BB145" s="61" t="s">
        <v>218</v>
      </c>
      <c r="BC145" s="61" t="s">
        <v>218</v>
      </c>
      <c r="BD145" s="61" t="s">
        <v>218</v>
      </c>
      <c r="BE145" s="61" t="s">
        <v>218</v>
      </c>
      <c r="BF145" s="61" t="s">
        <v>218</v>
      </c>
      <c r="BG145" s="61" t="s">
        <v>218</v>
      </c>
      <c r="BH145" s="61" t="s">
        <v>218</v>
      </c>
      <c r="BI145" s="61" t="s">
        <v>218</v>
      </c>
      <c r="BJ145" s="61" t="s">
        <v>218</v>
      </c>
      <c r="BK145" s="61" t="s">
        <v>218</v>
      </c>
      <c r="BL145" s="61" t="s">
        <v>218</v>
      </c>
      <c r="BM145" s="61" t="s">
        <v>218</v>
      </c>
      <c r="BN145" s="61" t="s">
        <v>218</v>
      </c>
      <c r="BO145" s="61" t="s">
        <v>218</v>
      </c>
      <c r="BP145" s="61" t="s">
        <v>218</v>
      </c>
      <c r="BQ145" s="61" t="s">
        <v>1020</v>
      </c>
      <c r="BR145" s="61"/>
      <c r="BS145" s="59" t="s">
        <v>1021</v>
      </c>
      <c r="BT145" s="52">
        <v>5447</v>
      </c>
      <c r="BU145" s="61">
        <v>4</v>
      </c>
      <c r="BV145" s="61" t="s">
        <v>1017</v>
      </c>
      <c r="BW145" s="52">
        <v>1740</v>
      </c>
      <c r="BX145" s="52">
        <v>838</v>
      </c>
      <c r="BY145" s="52">
        <v>1667.4</v>
      </c>
      <c r="BZ145" s="52">
        <v>419</v>
      </c>
      <c r="CA145" s="61" t="s">
        <v>1024</v>
      </c>
      <c r="CB145" s="52">
        <v>2969</v>
      </c>
      <c r="CC145" s="53">
        <v>2519.1</v>
      </c>
      <c r="CD145" s="39">
        <v>1</v>
      </c>
      <c r="CE145" s="61">
        <v>1319</v>
      </c>
      <c r="CF145" s="61" t="s">
        <v>1023</v>
      </c>
      <c r="CG145" s="39">
        <v>0</v>
      </c>
      <c r="CH145" s="39">
        <v>0</v>
      </c>
      <c r="CI145" s="72">
        <v>1170.8</v>
      </c>
      <c r="CJ145" s="74" t="s">
        <v>1032</v>
      </c>
      <c r="CK145" s="61">
        <v>3</v>
      </c>
      <c r="CL145" s="61">
        <v>94.679999999999993</v>
      </c>
      <c r="CM145" s="75">
        <v>6</v>
      </c>
      <c r="CN145" s="39"/>
      <c r="CO145" s="39"/>
      <c r="CP145" s="61"/>
      <c r="CQ145" s="61"/>
      <c r="CR145" s="39">
        <v>9</v>
      </c>
      <c r="CS145" s="61"/>
      <c r="CT145" s="61"/>
      <c r="CU145" s="61"/>
      <c r="CV145" s="61"/>
      <c r="CW145" s="61"/>
      <c r="CX145" s="61"/>
      <c r="CY145" s="61"/>
      <c r="CZ145" s="52">
        <v>1</v>
      </c>
      <c r="DA145" s="52">
        <v>1</v>
      </c>
      <c r="DB145" s="52">
        <v>126</v>
      </c>
      <c r="DC145" s="52">
        <v>745</v>
      </c>
      <c r="DD145" s="52">
        <v>85</v>
      </c>
      <c r="DE145" s="61">
        <v>1845</v>
      </c>
      <c r="DF145" s="39">
        <v>0</v>
      </c>
      <c r="DG145" s="39">
        <v>0</v>
      </c>
      <c r="DH145" s="52">
        <v>1</v>
      </c>
      <c r="DI145" s="52">
        <v>204</v>
      </c>
      <c r="DJ145" s="61"/>
      <c r="DK145" s="39">
        <v>68</v>
      </c>
      <c r="DL145" s="61">
        <v>1232.5</v>
      </c>
      <c r="DM145" s="39">
        <v>168</v>
      </c>
      <c r="DN145" s="61"/>
      <c r="DO145" s="61">
        <v>952</v>
      </c>
      <c r="DP145" s="61"/>
      <c r="DQ145" s="39">
        <v>500.5</v>
      </c>
      <c r="DR145" s="39">
        <v>739.28</v>
      </c>
      <c r="DS145" s="39">
        <v>93</v>
      </c>
      <c r="DT145" s="61">
        <v>15</v>
      </c>
      <c r="DU145" s="52">
        <v>7</v>
      </c>
      <c r="DV145" s="52">
        <v>7</v>
      </c>
      <c r="DW145" s="52">
        <v>1</v>
      </c>
      <c r="DX145" s="39" t="str">
        <f t="shared" si="9"/>
        <v>внутренние</v>
      </c>
      <c r="DY145" s="52"/>
      <c r="DZ145" s="61"/>
      <c r="EA145" s="61"/>
      <c r="EB145" s="61"/>
      <c r="EC145" s="61"/>
      <c r="ED145" s="61"/>
      <c r="EE145" s="52">
        <v>12</v>
      </c>
      <c r="EF145" s="52">
        <v>107.22</v>
      </c>
      <c r="EG145" s="52">
        <v>38</v>
      </c>
      <c r="EH145" s="52">
        <f t="shared" si="12"/>
        <v>182.4</v>
      </c>
      <c r="EI145" s="52">
        <v>15.120000000000001</v>
      </c>
      <c r="EJ145" s="52"/>
      <c r="EK145" s="52">
        <v>8.370000000000001</v>
      </c>
      <c r="EL145" s="52">
        <v>8.64</v>
      </c>
      <c r="EM145" s="52">
        <v>31.68</v>
      </c>
      <c r="EN145" s="52">
        <v>18.2</v>
      </c>
      <c r="EO145" s="52">
        <v>32.4</v>
      </c>
      <c r="EP145" s="52">
        <v>31.1</v>
      </c>
      <c r="EQ145" s="52">
        <v>461</v>
      </c>
      <c r="ER145" s="52">
        <f t="shared" si="10"/>
        <v>1.83</v>
      </c>
      <c r="ES145" s="187" t="s">
        <v>1141</v>
      </c>
      <c r="ET145" s="187" t="s">
        <v>1139</v>
      </c>
      <c r="EU145" s="52">
        <v>0</v>
      </c>
      <c r="EV145" s="52">
        <v>2</v>
      </c>
      <c r="EW145" s="52">
        <v>0</v>
      </c>
      <c r="EX145" s="52">
        <v>0</v>
      </c>
      <c r="EY145" s="52">
        <v>3</v>
      </c>
      <c r="EZ145" s="52"/>
      <c r="FA145" s="52"/>
      <c r="FB145" s="52"/>
      <c r="FC145" s="52"/>
      <c r="FD145" s="52"/>
      <c r="FE145" s="52"/>
      <c r="FF145" s="52"/>
      <c r="FG145" s="52"/>
      <c r="FH145" s="52">
        <v>1</v>
      </c>
      <c r="FI145" s="72">
        <v>4</v>
      </c>
    </row>
    <row r="146" spans="1:165" x14ac:dyDescent="0.25">
      <c r="A146" s="56">
        <v>19367</v>
      </c>
      <c r="B146" s="36" t="str">
        <f t="shared" si="11"/>
        <v>Перекопская ул. д. 21 к. 2</v>
      </c>
      <c r="C146" s="57" t="s">
        <v>1071</v>
      </c>
      <c r="D146" s="58">
        <v>21</v>
      </c>
      <c r="E146" s="59">
        <v>2</v>
      </c>
      <c r="F146" s="39" t="s">
        <v>1012</v>
      </c>
      <c r="G146" s="60"/>
      <c r="H146" s="61"/>
      <c r="I146" s="62" t="s">
        <v>218</v>
      </c>
      <c r="J146" s="62"/>
      <c r="K146" s="62" t="s">
        <v>218</v>
      </c>
      <c r="L146" s="39" t="s">
        <v>1013</v>
      </c>
      <c r="M146" s="39" t="s">
        <v>1014</v>
      </c>
      <c r="N146" s="63">
        <v>1977</v>
      </c>
      <c r="O146" s="63">
        <v>1977</v>
      </c>
      <c r="P146" s="64" t="s">
        <v>1048</v>
      </c>
      <c r="Q146" s="61" t="s">
        <v>1016</v>
      </c>
      <c r="R146" s="63">
        <v>16</v>
      </c>
      <c r="S146" s="63">
        <v>16</v>
      </c>
      <c r="T146" s="65">
        <v>1</v>
      </c>
      <c r="U146" s="63">
        <v>1</v>
      </c>
      <c r="V146" s="63">
        <v>1</v>
      </c>
      <c r="W146" s="66">
        <v>112</v>
      </c>
      <c r="X146" s="67">
        <v>111</v>
      </c>
      <c r="Y146" s="61">
        <v>1</v>
      </c>
      <c r="Z146" s="39">
        <v>1</v>
      </c>
      <c r="AA146" s="61">
        <v>32</v>
      </c>
      <c r="AB146" s="61">
        <v>33</v>
      </c>
      <c r="AC146" s="42">
        <v>6</v>
      </c>
      <c r="AD146" s="61">
        <v>32</v>
      </c>
      <c r="AE146" s="61"/>
      <c r="AF146" s="61">
        <v>1</v>
      </c>
      <c r="AG146" s="68">
        <v>1</v>
      </c>
      <c r="AH146" s="69">
        <v>5413.8999999999969</v>
      </c>
      <c r="AI146" s="70">
        <v>5406.6999999999971</v>
      </c>
      <c r="AJ146" s="71">
        <v>7.2</v>
      </c>
      <c r="AK146" s="72">
        <v>1894</v>
      </c>
      <c r="AL146" s="61">
        <v>138.9</v>
      </c>
      <c r="AM146" s="73">
        <v>254</v>
      </c>
      <c r="AN146" s="73">
        <v>644</v>
      </c>
      <c r="AO146" s="61"/>
      <c r="AP146" s="64">
        <v>498</v>
      </c>
      <c r="AQ146" s="42">
        <v>109.49000000000001</v>
      </c>
      <c r="AR146" s="42">
        <v>534.51</v>
      </c>
      <c r="AS146" s="42">
        <v>18</v>
      </c>
      <c r="AT146" s="72" t="s">
        <v>1036</v>
      </c>
      <c r="AU146" s="72" t="s">
        <v>1034</v>
      </c>
      <c r="AV146" s="67">
        <v>111</v>
      </c>
      <c r="AW146" s="61"/>
      <c r="AX146" s="61"/>
      <c r="AY146" s="61"/>
      <c r="AZ146" s="61" t="s">
        <v>1019</v>
      </c>
      <c r="BA146" s="61" t="s">
        <v>218</v>
      </c>
      <c r="BB146" s="61" t="s">
        <v>218</v>
      </c>
      <c r="BC146" s="61" t="s">
        <v>218</v>
      </c>
      <c r="BD146" s="61" t="s">
        <v>218</v>
      </c>
      <c r="BE146" s="61" t="s">
        <v>218</v>
      </c>
      <c r="BF146" s="61" t="s">
        <v>218</v>
      </c>
      <c r="BG146" s="61" t="s">
        <v>218</v>
      </c>
      <c r="BH146" s="61" t="s">
        <v>218</v>
      </c>
      <c r="BI146" s="61" t="s">
        <v>218</v>
      </c>
      <c r="BJ146" s="61" t="s">
        <v>218</v>
      </c>
      <c r="BK146" s="61" t="s">
        <v>218</v>
      </c>
      <c r="BL146" s="61" t="s">
        <v>218</v>
      </c>
      <c r="BM146" s="61" t="s">
        <v>218</v>
      </c>
      <c r="BN146" s="61" t="s">
        <v>218</v>
      </c>
      <c r="BO146" s="61" t="s">
        <v>218</v>
      </c>
      <c r="BP146" s="61" t="s">
        <v>218</v>
      </c>
      <c r="BQ146" s="61" t="s">
        <v>1020</v>
      </c>
      <c r="BR146" s="61"/>
      <c r="BS146" s="59" t="s">
        <v>1021</v>
      </c>
      <c r="BT146" s="52">
        <v>13290</v>
      </c>
      <c r="BU146" s="61">
        <v>2</v>
      </c>
      <c r="BV146" s="61" t="s">
        <v>1017</v>
      </c>
      <c r="BW146" s="52">
        <v>297.5</v>
      </c>
      <c r="BX146" s="52">
        <v>146</v>
      </c>
      <c r="BY146" s="52">
        <v>297.5</v>
      </c>
      <c r="BZ146" s="52">
        <v>146</v>
      </c>
      <c r="CA146" s="61" t="s">
        <v>1024</v>
      </c>
      <c r="CB146" s="52">
        <v>7520</v>
      </c>
      <c r="CC146" s="78">
        <v>0</v>
      </c>
      <c r="CD146" s="61">
        <v>1</v>
      </c>
      <c r="CE146" s="61">
        <v>836</v>
      </c>
      <c r="CF146" s="61" t="s">
        <v>1023</v>
      </c>
      <c r="CG146" s="39">
        <v>0</v>
      </c>
      <c r="CH146" s="39">
        <v>0</v>
      </c>
      <c r="CI146" s="72">
        <v>498</v>
      </c>
      <c r="CJ146" s="74" t="s">
        <v>1032</v>
      </c>
      <c r="CK146" s="61">
        <v>1</v>
      </c>
      <c r="CL146" s="61">
        <v>42.08</v>
      </c>
      <c r="CM146" s="75">
        <v>15</v>
      </c>
      <c r="CN146" s="39"/>
      <c r="CO146" s="39"/>
      <c r="CP146" s="61"/>
      <c r="CQ146" s="61"/>
      <c r="CR146" s="39">
        <v>3.2</v>
      </c>
      <c r="CS146" s="61"/>
      <c r="CT146" s="61"/>
      <c r="CU146" s="61"/>
      <c r="CV146" s="61"/>
      <c r="CW146" s="61"/>
      <c r="CX146" s="61"/>
      <c r="CY146" s="61"/>
      <c r="CZ146" s="39">
        <v>0</v>
      </c>
      <c r="DA146" s="52">
        <v>1</v>
      </c>
      <c r="DB146" s="39">
        <v>0</v>
      </c>
      <c r="DC146" s="52">
        <v>1305.5999999999999</v>
      </c>
      <c r="DD146" s="52">
        <v>163</v>
      </c>
      <c r="DE146" s="61">
        <v>1189.2</v>
      </c>
      <c r="DF146" s="61">
        <v>0</v>
      </c>
      <c r="DG146" s="39">
        <v>0</v>
      </c>
      <c r="DH146" s="52">
        <v>1</v>
      </c>
      <c r="DI146" s="52">
        <v>334</v>
      </c>
      <c r="DJ146" s="61"/>
      <c r="DK146" s="39">
        <v>76</v>
      </c>
      <c r="DL146" s="61">
        <v>1638</v>
      </c>
      <c r="DM146" s="39">
        <v>111</v>
      </c>
      <c r="DN146" s="61"/>
      <c r="DO146" s="61">
        <v>1638</v>
      </c>
      <c r="DP146" s="61"/>
      <c r="DQ146" s="39">
        <v>553</v>
      </c>
      <c r="DR146" s="39">
        <v>0</v>
      </c>
      <c r="DS146" s="39">
        <v>0</v>
      </c>
      <c r="DT146" s="61">
        <v>7</v>
      </c>
      <c r="DU146" s="39">
        <v>0</v>
      </c>
      <c r="DV146" s="52">
        <v>14</v>
      </c>
      <c r="DW146" s="52">
        <v>1</v>
      </c>
      <c r="DX146" s="39" t="str">
        <f t="shared" si="9"/>
        <v>внутренние</v>
      </c>
      <c r="DY146" s="52"/>
      <c r="DZ146" s="61"/>
      <c r="EA146" s="61"/>
      <c r="EB146" s="61"/>
      <c r="EC146" s="61"/>
      <c r="ED146" s="61"/>
      <c r="EE146" s="52">
        <v>15</v>
      </c>
      <c r="EF146" s="52">
        <v>23.2</v>
      </c>
      <c r="EG146" s="52">
        <v>34</v>
      </c>
      <c r="EH146" s="52">
        <f t="shared" si="12"/>
        <v>163.19999999999999</v>
      </c>
      <c r="EI146" s="52">
        <v>6.72</v>
      </c>
      <c r="EJ146" s="52"/>
      <c r="EK146" s="52">
        <v>2.79</v>
      </c>
      <c r="EL146" s="52">
        <v>3.84</v>
      </c>
      <c r="EM146" s="52">
        <v>14.08</v>
      </c>
      <c r="EN146" s="52">
        <v>12.35</v>
      </c>
      <c r="EO146" s="52">
        <v>10.8</v>
      </c>
      <c r="EP146" s="52">
        <v>9.8000000000000007</v>
      </c>
      <c r="EQ146" s="52">
        <v>231</v>
      </c>
      <c r="ER146" s="52">
        <f t="shared" si="10"/>
        <v>0.92</v>
      </c>
      <c r="ES146" s="187" t="s">
        <v>1141</v>
      </c>
      <c r="ET146" s="187" t="s">
        <v>1139</v>
      </c>
      <c r="EU146" s="52">
        <v>0</v>
      </c>
      <c r="EV146" s="52">
        <v>1</v>
      </c>
      <c r="EW146" s="52">
        <v>0</v>
      </c>
      <c r="EX146" s="52">
        <v>0</v>
      </c>
      <c r="EY146" s="52">
        <v>3</v>
      </c>
      <c r="EZ146" s="52"/>
      <c r="FA146" s="52"/>
      <c r="FB146" s="52"/>
      <c r="FC146" s="52"/>
      <c r="FD146" s="52"/>
      <c r="FE146" s="52"/>
      <c r="FF146" s="52"/>
      <c r="FG146" s="52"/>
      <c r="FH146" s="52">
        <v>1</v>
      </c>
      <c r="FI146" s="72">
        <v>2</v>
      </c>
    </row>
    <row r="147" spans="1:165" x14ac:dyDescent="0.25">
      <c r="A147" s="56">
        <v>31191</v>
      </c>
      <c r="B147" s="36" t="str">
        <f t="shared" si="11"/>
        <v>Перекопская ул. д. 22 к. 1</v>
      </c>
      <c r="C147" s="84" t="s">
        <v>1071</v>
      </c>
      <c r="D147" s="58">
        <v>22</v>
      </c>
      <c r="E147" s="59">
        <v>1</v>
      </c>
      <c r="F147" s="39" t="s">
        <v>1012</v>
      </c>
      <c r="G147" s="60"/>
      <c r="H147" s="39"/>
      <c r="I147" s="62" t="s">
        <v>218</v>
      </c>
      <c r="J147" s="62"/>
      <c r="K147" s="62" t="s">
        <v>218</v>
      </c>
      <c r="L147" s="39" t="s">
        <v>1013</v>
      </c>
      <c r="M147" s="39" t="s">
        <v>1014</v>
      </c>
      <c r="N147" s="63">
        <v>1976</v>
      </c>
      <c r="O147" s="63">
        <v>1976</v>
      </c>
      <c r="P147" s="64" t="s">
        <v>1033</v>
      </c>
      <c r="Q147" s="61" t="s">
        <v>1016</v>
      </c>
      <c r="R147" s="63">
        <v>9</v>
      </c>
      <c r="S147" s="63">
        <v>9</v>
      </c>
      <c r="T147" s="65">
        <v>8</v>
      </c>
      <c r="U147" s="63">
        <v>8</v>
      </c>
      <c r="V147" s="63"/>
      <c r="W147" s="66">
        <v>287</v>
      </c>
      <c r="X147" s="67">
        <v>286</v>
      </c>
      <c r="Y147" s="61">
        <v>1</v>
      </c>
      <c r="Z147" s="39">
        <v>0</v>
      </c>
      <c r="AA147" s="61">
        <v>0</v>
      </c>
      <c r="AB147" s="61">
        <v>144</v>
      </c>
      <c r="AC147" s="42">
        <v>8</v>
      </c>
      <c r="AD147" s="61"/>
      <c r="AE147" s="61"/>
      <c r="AF147" s="61">
        <v>0</v>
      </c>
      <c r="AG147" s="68">
        <v>1</v>
      </c>
      <c r="AH147" s="69">
        <v>13937.9</v>
      </c>
      <c r="AI147" s="70">
        <v>13879.5</v>
      </c>
      <c r="AJ147" s="71">
        <v>58.4</v>
      </c>
      <c r="AK147" s="72">
        <v>3773</v>
      </c>
      <c r="AL147" s="61">
        <v>0</v>
      </c>
      <c r="AM147" s="85">
        <v>1547</v>
      </c>
      <c r="AN147" s="73">
        <v>139</v>
      </c>
      <c r="AO147" s="61"/>
      <c r="AP147" s="64">
        <v>0</v>
      </c>
      <c r="AQ147" s="42">
        <v>323.18</v>
      </c>
      <c r="AR147" s="42">
        <v>1362.82</v>
      </c>
      <c r="AS147" s="42">
        <v>48</v>
      </c>
      <c r="AT147" s="72" t="s">
        <v>1017</v>
      </c>
      <c r="AU147" s="72" t="s">
        <v>1034</v>
      </c>
      <c r="AV147" s="67">
        <v>286</v>
      </c>
      <c r="AW147" s="61"/>
      <c r="AX147" s="61"/>
      <c r="AY147" s="61"/>
      <c r="AZ147" s="61" t="s">
        <v>1019</v>
      </c>
      <c r="BA147" s="61" t="s">
        <v>218</v>
      </c>
      <c r="BB147" s="61" t="s">
        <v>218</v>
      </c>
      <c r="BC147" s="61" t="s">
        <v>218</v>
      </c>
      <c r="BD147" s="61" t="s">
        <v>218</v>
      </c>
      <c r="BE147" s="61" t="s">
        <v>218</v>
      </c>
      <c r="BF147" s="61" t="s">
        <v>218</v>
      </c>
      <c r="BG147" s="61" t="s">
        <v>218</v>
      </c>
      <c r="BH147" s="61" t="s">
        <v>218</v>
      </c>
      <c r="BI147" s="61" t="s">
        <v>218</v>
      </c>
      <c r="BJ147" s="61" t="s">
        <v>218</v>
      </c>
      <c r="BK147" s="61" t="s">
        <v>218</v>
      </c>
      <c r="BL147" s="61" t="s">
        <v>218</v>
      </c>
      <c r="BM147" s="61" t="s">
        <v>218</v>
      </c>
      <c r="BN147" s="61" t="s">
        <v>218</v>
      </c>
      <c r="BO147" s="61" t="s">
        <v>218</v>
      </c>
      <c r="BP147" s="61" t="s">
        <v>218</v>
      </c>
      <c r="BQ147" s="61" t="s">
        <v>1020</v>
      </c>
      <c r="BR147" s="61"/>
      <c r="BS147" s="59" t="s">
        <v>1021</v>
      </c>
      <c r="BT147" s="52">
        <v>36274</v>
      </c>
      <c r="BU147" s="61">
        <v>9</v>
      </c>
      <c r="BV147" s="61" t="s">
        <v>1017</v>
      </c>
      <c r="BW147" s="52">
        <v>3608</v>
      </c>
      <c r="BX147" s="52">
        <v>1904</v>
      </c>
      <c r="BY147" s="52">
        <v>3608</v>
      </c>
      <c r="BZ147" s="52">
        <v>1904</v>
      </c>
      <c r="CA147" s="61" t="s">
        <v>1040</v>
      </c>
      <c r="CB147" s="52">
        <v>12324</v>
      </c>
      <c r="CC147" s="53">
        <v>2856</v>
      </c>
      <c r="CD147" s="39">
        <v>1</v>
      </c>
      <c r="CE147" s="61">
        <v>2296</v>
      </c>
      <c r="CF147" s="61" t="s">
        <v>1023</v>
      </c>
      <c r="CG147" s="52">
        <v>408</v>
      </c>
      <c r="CH147" s="39">
        <v>0</v>
      </c>
      <c r="CI147" s="72">
        <v>2087</v>
      </c>
      <c r="CJ147" s="74" t="s">
        <v>1032</v>
      </c>
      <c r="CK147" s="61">
        <v>8</v>
      </c>
      <c r="CL147" s="61">
        <v>189.35999999999999</v>
      </c>
      <c r="CM147" s="75">
        <v>40</v>
      </c>
      <c r="CN147" s="39"/>
      <c r="CO147" s="39"/>
      <c r="CP147" s="61"/>
      <c r="CQ147" s="61"/>
      <c r="CR147" s="39">
        <v>8</v>
      </c>
      <c r="CS147" s="61"/>
      <c r="CT147" s="61"/>
      <c r="CU147" s="61"/>
      <c r="CV147" s="61"/>
      <c r="CW147" s="61"/>
      <c r="CX147" s="61"/>
      <c r="CY147" s="61"/>
      <c r="CZ147" s="52">
        <v>2</v>
      </c>
      <c r="DA147" s="52">
        <v>4</v>
      </c>
      <c r="DB147" s="52">
        <v>216</v>
      </c>
      <c r="DC147" s="52">
        <v>928</v>
      </c>
      <c r="DD147" s="52">
        <v>672</v>
      </c>
      <c r="DE147" s="61">
        <v>4104</v>
      </c>
      <c r="DF147" s="39">
        <v>0</v>
      </c>
      <c r="DG147" s="39">
        <v>0</v>
      </c>
      <c r="DH147" s="52">
        <v>8</v>
      </c>
      <c r="DI147" s="52">
        <v>896</v>
      </c>
      <c r="DJ147" s="61"/>
      <c r="DK147" s="39">
        <v>336</v>
      </c>
      <c r="DL147" s="61">
        <v>7064</v>
      </c>
      <c r="DM147" s="39">
        <v>286</v>
      </c>
      <c r="DN147" s="61"/>
      <c r="DO147" s="61">
        <v>3498</v>
      </c>
      <c r="DP147" s="61"/>
      <c r="DQ147" s="39">
        <v>2992</v>
      </c>
      <c r="DR147" s="39">
        <v>0</v>
      </c>
      <c r="DS147" s="39">
        <v>0</v>
      </c>
      <c r="DT147" s="61">
        <v>32</v>
      </c>
      <c r="DU147" s="52">
        <v>32</v>
      </c>
      <c r="DV147" s="39">
        <v>0</v>
      </c>
      <c r="DW147" s="39">
        <v>0</v>
      </c>
      <c r="DX147" s="39" t="str">
        <f t="shared" si="9"/>
        <v>внутренние</v>
      </c>
      <c r="DY147" s="52"/>
      <c r="DZ147" s="61"/>
      <c r="EA147" s="61"/>
      <c r="EB147" s="61"/>
      <c r="EC147" s="61"/>
      <c r="ED147" s="61"/>
      <c r="EE147" s="52">
        <v>72</v>
      </c>
      <c r="EF147" s="52">
        <v>215.2</v>
      </c>
      <c r="EG147" s="52">
        <v>68</v>
      </c>
      <c r="EH147" s="52">
        <f t="shared" si="12"/>
        <v>326.39999999999998</v>
      </c>
      <c r="EI147" s="52">
        <v>30.24</v>
      </c>
      <c r="EJ147" s="52"/>
      <c r="EK147" s="52">
        <v>22.32</v>
      </c>
      <c r="EL147" s="52">
        <v>17.28</v>
      </c>
      <c r="EM147" s="52">
        <v>174.24</v>
      </c>
      <c r="EN147" s="52">
        <v>31.200000000000003</v>
      </c>
      <c r="EO147" s="52">
        <v>30.4</v>
      </c>
      <c r="EP147" s="52">
        <v>20.8</v>
      </c>
      <c r="EQ147" s="52">
        <v>736</v>
      </c>
      <c r="ER147" s="52">
        <f t="shared" si="10"/>
        <v>2.92</v>
      </c>
      <c r="ES147" s="187" t="s">
        <v>1138</v>
      </c>
      <c r="ET147" s="187" t="s">
        <v>1139</v>
      </c>
      <c r="EU147" s="52">
        <v>0</v>
      </c>
      <c r="EV147" s="52">
        <v>3</v>
      </c>
      <c r="EW147" s="52">
        <v>0</v>
      </c>
      <c r="EX147" s="52">
        <v>0</v>
      </c>
      <c r="EY147" s="52">
        <v>1</v>
      </c>
      <c r="EZ147" s="52"/>
      <c r="FA147" s="52"/>
      <c r="FB147" s="52"/>
      <c r="FC147" s="52"/>
      <c r="FD147" s="52"/>
      <c r="FE147" s="52"/>
      <c r="FF147" s="52"/>
      <c r="FG147" s="52"/>
      <c r="FH147" s="39">
        <v>0</v>
      </c>
      <c r="FI147" s="72">
        <v>10</v>
      </c>
    </row>
    <row r="148" spans="1:165" x14ac:dyDescent="0.25">
      <c r="A148" s="56">
        <v>31192</v>
      </c>
      <c r="B148" s="36" t="str">
        <f t="shared" si="11"/>
        <v>Перекопская ул. д. 22</v>
      </c>
      <c r="C148" s="84" t="s">
        <v>1071</v>
      </c>
      <c r="D148" s="58">
        <v>22</v>
      </c>
      <c r="E148" s="59"/>
      <c r="F148" s="39" t="s">
        <v>1012</v>
      </c>
      <c r="G148" s="60"/>
      <c r="H148" s="61"/>
      <c r="I148" s="62" t="s">
        <v>218</v>
      </c>
      <c r="J148" s="62"/>
      <c r="K148" s="62" t="s">
        <v>218</v>
      </c>
      <c r="L148" s="39" t="s">
        <v>1013</v>
      </c>
      <c r="M148" s="39" t="s">
        <v>1014</v>
      </c>
      <c r="N148" s="63">
        <v>1976</v>
      </c>
      <c r="O148" s="63">
        <v>1976</v>
      </c>
      <c r="P148" s="64" t="s">
        <v>1033</v>
      </c>
      <c r="Q148" s="61" t="s">
        <v>1016</v>
      </c>
      <c r="R148" s="63">
        <v>9</v>
      </c>
      <c r="S148" s="63">
        <v>9</v>
      </c>
      <c r="T148" s="65">
        <v>8</v>
      </c>
      <c r="U148" s="63">
        <v>8</v>
      </c>
      <c r="V148" s="63"/>
      <c r="W148" s="66">
        <v>287</v>
      </c>
      <c r="X148" s="67">
        <v>287</v>
      </c>
      <c r="Y148" s="61">
        <v>0</v>
      </c>
      <c r="Z148" s="39">
        <v>0</v>
      </c>
      <c r="AA148" s="61">
        <v>0</v>
      </c>
      <c r="AB148" s="61">
        <v>144</v>
      </c>
      <c r="AC148" s="42">
        <v>8</v>
      </c>
      <c r="AD148" s="61"/>
      <c r="AE148" s="61"/>
      <c r="AF148" s="61">
        <v>0</v>
      </c>
      <c r="AG148" s="68">
        <v>1</v>
      </c>
      <c r="AH148" s="69">
        <v>13868.1</v>
      </c>
      <c r="AI148" s="70">
        <v>13868.1</v>
      </c>
      <c r="AJ148" s="71">
        <v>0</v>
      </c>
      <c r="AK148" s="72">
        <v>3759.4</v>
      </c>
      <c r="AL148" s="61">
        <v>0</v>
      </c>
      <c r="AM148" s="85">
        <v>1551</v>
      </c>
      <c r="AN148" s="73">
        <v>149</v>
      </c>
      <c r="AO148" s="61"/>
      <c r="AP148" s="64">
        <v>0</v>
      </c>
      <c r="AQ148" s="42">
        <v>324.01</v>
      </c>
      <c r="AR148" s="42">
        <v>1375.99</v>
      </c>
      <c r="AS148" s="42">
        <v>48</v>
      </c>
      <c r="AT148" s="72" t="s">
        <v>1017</v>
      </c>
      <c r="AU148" s="72" t="s">
        <v>1034</v>
      </c>
      <c r="AV148" s="67">
        <v>287</v>
      </c>
      <c r="AW148" s="61"/>
      <c r="AX148" s="61"/>
      <c r="AY148" s="61"/>
      <c r="AZ148" s="61" t="s">
        <v>1019</v>
      </c>
      <c r="BA148" s="61" t="s">
        <v>218</v>
      </c>
      <c r="BB148" s="61" t="s">
        <v>218</v>
      </c>
      <c r="BC148" s="61" t="s">
        <v>218</v>
      </c>
      <c r="BD148" s="61" t="s">
        <v>218</v>
      </c>
      <c r="BE148" s="61" t="s">
        <v>218</v>
      </c>
      <c r="BF148" s="61" t="s">
        <v>218</v>
      </c>
      <c r="BG148" s="61" t="s">
        <v>218</v>
      </c>
      <c r="BH148" s="61" t="s">
        <v>218</v>
      </c>
      <c r="BI148" s="61" t="s">
        <v>218</v>
      </c>
      <c r="BJ148" s="61" t="s">
        <v>218</v>
      </c>
      <c r="BK148" s="61" t="s">
        <v>218</v>
      </c>
      <c r="BL148" s="61" t="s">
        <v>218</v>
      </c>
      <c r="BM148" s="61" t="s">
        <v>218</v>
      </c>
      <c r="BN148" s="61" t="s">
        <v>218</v>
      </c>
      <c r="BO148" s="61" t="s">
        <v>218</v>
      </c>
      <c r="BP148" s="61" t="s">
        <v>218</v>
      </c>
      <c r="BQ148" s="61" t="s">
        <v>1020</v>
      </c>
      <c r="BR148" s="61"/>
      <c r="BS148" s="59" t="s">
        <v>1021</v>
      </c>
      <c r="BT148" s="52">
        <v>36274</v>
      </c>
      <c r="BU148" s="61">
        <v>9</v>
      </c>
      <c r="BV148" s="61" t="s">
        <v>1017</v>
      </c>
      <c r="BW148" s="52">
        <v>3608</v>
      </c>
      <c r="BX148" s="52">
        <v>1904</v>
      </c>
      <c r="BY148" s="52">
        <v>3608</v>
      </c>
      <c r="BZ148" s="52">
        <v>1904</v>
      </c>
      <c r="CA148" s="61" t="s">
        <v>1040</v>
      </c>
      <c r="CB148" s="52">
        <v>12324</v>
      </c>
      <c r="CC148" s="53">
        <v>2856</v>
      </c>
      <c r="CD148" s="61">
        <v>1</v>
      </c>
      <c r="CE148" s="61">
        <v>2265</v>
      </c>
      <c r="CF148" s="61" t="s">
        <v>1023</v>
      </c>
      <c r="CG148" s="52">
        <v>408</v>
      </c>
      <c r="CH148" s="39">
        <v>0</v>
      </c>
      <c r="CI148" s="72">
        <v>2059.4</v>
      </c>
      <c r="CJ148" s="74" t="s">
        <v>1032</v>
      </c>
      <c r="CK148" s="61">
        <v>8</v>
      </c>
      <c r="CL148" s="61">
        <v>189.35999999999999</v>
      </c>
      <c r="CM148" s="75">
        <v>40</v>
      </c>
      <c r="CN148" s="39"/>
      <c r="CO148" s="39"/>
      <c r="CP148" s="61"/>
      <c r="CQ148" s="61"/>
      <c r="CR148" s="39">
        <v>15.2</v>
      </c>
      <c r="CS148" s="61"/>
      <c r="CT148" s="61"/>
      <c r="CU148" s="61"/>
      <c r="CV148" s="61"/>
      <c r="CW148" s="61"/>
      <c r="CX148" s="61"/>
      <c r="CY148" s="61"/>
      <c r="CZ148" s="52">
        <v>2</v>
      </c>
      <c r="DA148" s="52">
        <v>4</v>
      </c>
      <c r="DB148" s="52">
        <v>216</v>
      </c>
      <c r="DC148" s="52">
        <v>928</v>
      </c>
      <c r="DD148" s="52">
        <v>672</v>
      </c>
      <c r="DE148" s="61">
        <v>4104</v>
      </c>
      <c r="DF148" s="61">
        <v>0</v>
      </c>
      <c r="DG148" s="39">
        <v>0</v>
      </c>
      <c r="DH148" s="52">
        <v>8</v>
      </c>
      <c r="DI148" s="52">
        <v>896</v>
      </c>
      <c r="DJ148" s="61"/>
      <c r="DK148" s="39">
        <v>336</v>
      </c>
      <c r="DL148" s="61">
        <v>7064</v>
      </c>
      <c r="DM148" s="39">
        <v>287</v>
      </c>
      <c r="DN148" s="61"/>
      <c r="DO148" s="61">
        <v>3498</v>
      </c>
      <c r="DP148" s="61"/>
      <c r="DQ148" s="39">
        <v>2992</v>
      </c>
      <c r="DR148" s="39">
        <v>0</v>
      </c>
      <c r="DS148" s="39">
        <v>0</v>
      </c>
      <c r="DT148" s="61">
        <v>32</v>
      </c>
      <c r="DU148" s="52">
        <v>32</v>
      </c>
      <c r="DV148" s="39">
        <v>0</v>
      </c>
      <c r="DW148" s="39">
        <v>0</v>
      </c>
      <c r="DX148" s="39" t="str">
        <f t="shared" si="9"/>
        <v>внутренние</v>
      </c>
      <c r="DY148" s="52"/>
      <c r="DZ148" s="61"/>
      <c r="EA148" s="61"/>
      <c r="EB148" s="61"/>
      <c r="EC148" s="61"/>
      <c r="ED148" s="61"/>
      <c r="EE148" s="52">
        <v>72</v>
      </c>
      <c r="EF148" s="52">
        <v>215.2</v>
      </c>
      <c r="EG148" s="52">
        <v>68</v>
      </c>
      <c r="EH148" s="52">
        <f t="shared" si="12"/>
        <v>326.39999999999998</v>
      </c>
      <c r="EI148" s="52">
        <v>30.24</v>
      </c>
      <c r="EJ148" s="52"/>
      <c r="EK148" s="52">
        <v>22.32</v>
      </c>
      <c r="EL148" s="52">
        <v>17.28</v>
      </c>
      <c r="EM148" s="52">
        <v>174.24</v>
      </c>
      <c r="EN148" s="52">
        <v>31.200000000000003</v>
      </c>
      <c r="EO148" s="52">
        <v>30.4</v>
      </c>
      <c r="EP148" s="52">
        <v>20.6</v>
      </c>
      <c r="EQ148" s="52">
        <v>639</v>
      </c>
      <c r="ER148" s="52">
        <f t="shared" si="10"/>
        <v>2.5299999999999998</v>
      </c>
      <c r="ES148" s="187" t="s">
        <v>1138</v>
      </c>
      <c r="ET148" s="187" t="s">
        <v>1139</v>
      </c>
      <c r="EU148" s="52">
        <v>0</v>
      </c>
      <c r="EV148" s="52">
        <v>2</v>
      </c>
      <c r="EW148" s="52">
        <v>0</v>
      </c>
      <c r="EX148" s="52">
        <v>0</v>
      </c>
      <c r="EY148" s="52">
        <v>2</v>
      </c>
      <c r="EZ148" s="52"/>
      <c r="FA148" s="52"/>
      <c r="FB148" s="52"/>
      <c r="FC148" s="52"/>
      <c r="FD148" s="52"/>
      <c r="FE148" s="52"/>
      <c r="FF148" s="52"/>
      <c r="FG148" s="52"/>
      <c r="FH148" s="39">
        <v>0</v>
      </c>
      <c r="FI148" s="72">
        <v>10</v>
      </c>
    </row>
    <row r="149" spans="1:165" x14ac:dyDescent="0.25">
      <c r="A149" s="56">
        <v>31193</v>
      </c>
      <c r="B149" s="36" t="str">
        <f t="shared" si="11"/>
        <v>Перекопская ул. д. 24</v>
      </c>
      <c r="C149" s="84" t="s">
        <v>1071</v>
      </c>
      <c r="D149" s="58">
        <v>24</v>
      </c>
      <c r="E149" s="59"/>
      <c r="F149" s="39" t="s">
        <v>1012</v>
      </c>
      <c r="G149" s="60"/>
      <c r="H149" s="39"/>
      <c r="I149" s="62" t="s">
        <v>218</v>
      </c>
      <c r="J149" s="62"/>
      <c r="K149" s="62" t="s">
        <v>218</v>
      </c>
      <c r="L149" s="39" t="s">
        <v>1013</v>
      </c>
      <c r="M149" s="39" t="s">
        <v>1014</v>
      </c>
      <c r="N149" s="63">
        <v>1976</v>
      </c>
      <c r="O149" s="63">
        <v>1976</v>
      </c>
      <c r="P149" s="64" t="s">
        <v>1033</v>
      </c>
      <c r="Q149" s="61" t="s">
        <v>1016</v>
      </c>
      <c r="R149" s="63">
        <v>9</v>
      </c>
      <c r="S149" s="63">
        <v>9</v>
      </c>
      <c r="T149" s="65">
        <v>4</v>
      </c>
      <c r="U149" s="63">
        <v>4</v>
      </c>
      <c r="V149" s="63"/>
      <c r="W149" s="66">
        <v>144</v>
      </c>
      <c r="X149" s="67">
        <v>144</v>
      </c>
      <c r="Y149" s="61">
        <v>0</v>
      </c>
      <c r="Z149" s="39">
        <v>0</v>
      </c>
      <c r="AA149" s="61">
        <v>36</v>
      </c>
      <c r="AB149" s="61">
        <v>36</v>
      </c>
      <c r="AC149" s="42">
        <v>8</v>
      </c>
      <c r="AD149" s="61"/>
      <c r="AE149" s="61"/>
      <c r="AF149" s="61">
        <v>0</v>
      </c>
      <c r="AG149" s="68">
        <v>1</v>
      </c>
      <c r="AH149" s="69">
        <v>7117.6000000000022</v>
      </c>
      <c r="AI149" s="70">
        <v>7117.6000000000022</v>
      </c>
      <c r="AJ149" s="71">
        <v>0</v>
      </c>
      <c r="AK149" s="72">
        <v>1903.1</v>
      </c>
      <c r="AL149" s="61">
        <v>202.8</v>
      </c>
      <c r="AM149" s="85">
        <v>772</v>
      </c>
      <c r="AN149" s="73">
        <v>85</v>
      </c>
      <c r="AO149" s="61"/>
      <c r="AP149" s="64">
        <v>0</v>
      </c>
      <c r="AQ149" s="42">
        <v>158.79</v>
      </c>
      <c r="AR149" s="42">
        <v>698.21</v>
      </c>
      <c r="AS149" s="42">
        <v>38.4</v>
      </c>
      <c r="AT149" s="72" t="s">
        <v>1017</v>
      </c>
      <c r="AU149" s="72" t="s">
        <v>1034</v>
      </c>
      <c r="AV149" s="67">
        <v>144</v>
      </c>
      <c r="AW149" s="61"/>
      <c r="AX149" s="61"/>
      <c r="AY149" s="61"/>
      <c r="AZ149" s="61" t="s">
        <v>1019</v>
      </c>
      <c r="BA149" s="61" t="s">
        <v>218</v>
      </c>
      <c r="BB149" s="61" t="s">
        <v>218</v>
      </c>
      <c r="BC149" s="61" t="s">
        <v>218</v>
      </c>
      <c r="BD149" s="61" t="s">
        <v>218</v>
      </c>
      <c r="BE149" s="61" t="s">
        <v>218</v>
      </c>
      <c r="BF149" s="61" t="s">
        <v>218</v>
      </c>
      <c r="BG149" s="61" t="s">
        <v>218</v>
      </c>
      <c r="BH149" s="61" t="s">
        <v>218</v>
      </c>
      <c r="BI149" s="61" t="s">
        <v>218</v>
      </c>
      <c r="BJ149" s="61" t="s">
        <v>218</v>
      </c>
      <c r="BK149" s="61" t="s">
        <v>218</v>
      </c>
      <c r="BL149" s="61" t="s">
        <v>218</v>
      </c>
      <c r="BM149" s="61" t="s">
        <v>218</v>
      </c>
      <c r="BN149" s="61" t="s">
        <v>218</v>
      </c>
      <c r="BO149" s="61" t="s">
        <v>218</v>
      </c>
      <c r="BP149" s="61" t="s">
        <v>218</v>
      </c>
      <c r="BQ149" s="61" t="s">
        <v>1020</v>
      </c>
      <c r="BR149" s="61"/>
      <c r="BS149" s="59" t="s">
        <v>1021</v>
      </c>
      <c r="BT149" s="52">
        <v>11268</v>
      </c>
      <c r="BU149" s="61">
        <v>5</v>
      </c>
      <c r="BV149" s="59" t="s">
        <v>1017</v>
      </c>
      <c r="BW149" s="52">
        <v>1560</v>
      </c>
      <c r="BX149" s="52">
        <v>835</v>
      </c>
      <c r="BY149" s="52">
        <v>1560</v>
      </c>
      <c r="BZ149" s="52">
        <v>835</v>
      </c>
      <c r="CA149" s="61" t="s">
        <v>1040</v>
      </c>
      <c r="CB149" s="52">
        <v>5180</v>
      </c>
      <c r="CC149" s="53">
        <v>3221</v>
      </c>
      <c r="CD149" s="39">
        <v>1</v>
      </c>
      <c r="CE149" s="61">
        <v>1154</v>
      </c>
      <c r="CF149" s="61" t="s">
        <v>1023</v>
      </c>
      <c r="CG149" s="39">
        <v>0</v>
      </c>
      <c r="CH149" s="39">
        <v>0</v>
      </c>
      <c r="CI149" s="72">
        <v>1046.0999999999999</v>
      </c>
      <c r="CJ149" s="74" t="s">
        <v>1032</v>
      </c>
      <c r="CK149" s="61">
        <v>4</v>
      </c>
      <c r="CL149" s="61">
        <v>94.679999999999993</v>
      </c>
      <c r="CM149" s="75">
        <v>32</v>
      </c>
      <c r="CN149" s="39"/>
      <c r="CO149" s="39"/>
      <c r="CP149" s="61"/>
      <c r="CQ149" s="61"/>
      <c r="CR149" s="39">
        <v>6</v>
      </c>
      <c r="CS149" s="61"/>
      <c r="CT149" s="61"/>
      <c r="CU149" s="61"/>
      <c r="CV149" s="61"/>
      <c r="CW149" s="61"/>
      <c r="CX149" s="61"/>
      <c r="CY149" s="61"/>
      <c r="CZ149" s="52">
        <v>36</v>
      </c>
      <c r="DA149" s="52">
        <v>20</v>
      </c>
      <c r="DB149" s="52">
        <v>540</v>
      </c>
      <c r="DC149" s="52">
        <v>2356</v>
      </c>
      <c r="DD149" s="52">
        <v>224</v>
      </c>
      <c r="DE149" s="61">
        <v>3564</v>
      </c>
      <c r="DF149" s="39">
        <v>0</v>
      </c>
      <c r="DG149" s="39">
        <v>0</v>
      </c>
      <c r="DH149" s="52">
        <v>4</v>
      </c>
      <c r="DI149" s="52">
        <v>504</v>
      </c>
      <c r="DJ149" s="61"/>
      <c r="DK149" s="39">
        <v>106</v>
      </c>
      <c r="DL149" s="61">
        <v>1648</v>
      </c>
      <c r="DM149" s="39">
        <v>144</v>
      </c>
      <c r="DN149" s="61"/>
      <c r="DO149" s="61">
        <v>1528</v>
      </c>
      <c r="DP149" s="61"/>
      <c r="DQ149" s="39">
        <v>1264</v>
      </c>
      <c r="DR149" s="39">
        <v>0</v>
      </c>
      <c r="DS149" s="39">
        <v>161</v>
      </c>
      <c r="DT149" s="61">
        <v>16</v>
      </c>
      <c r="DU149" s="52">
        <v>16</v>
      </c>
      <c r="DV149" s="52">
        <v>16</v>
      </c>
      <c r="DW149" s="39">
        <v>0</v>
      </c>
      <c r="DX149" s="39" t="str">
        <f t="shared" si="9"/>
        <v>внутренние</v>
      </c>
      <c r="DY149" s="52"/>
      <c r="DZ149" s="61"/>
      <c r="EA149" s="61"/>
      <c r="EB149" s="61"/>
      <c r="EC149" s="61"/>
      <c r="ED149" s="61"/>
      <c r="EE149" s="52">
        <v>36</v>
      </c>
      <c r="EF149" s="52">
        <v>107.6</v>
      </c>
      <c r="EG149" s="52">
        <v>28</v>
      </c>
      <c r="EH149" s="52">
        <f t="shared" si="12"/>
        <v>134.4</v>
      </c>
      <c r="EI149" s="52">
        <v>15.12</v>
      </c>
      <c r="EJ149" s="52"/>
      <c r="EK149" s="52">
        <v>11.16</v>
      </c>
      <c r="EL149" s="52">
        <v>8.64</v>
      </c>
      <c r="EM149" s="52">
        <v>87.12</v>
      </c>
      <c r="EN149" s="52">
        <v>15.600000000000001</v>
      </c>
      <c r="EO149" s="52">
        <v>43.2</v>
      </c>
      <c r="EP149" s="52">
        <v>10.5</v>
      </c>
      <c r="EQ149" s="52">
        <v>402</v>
      </c>
      <c r="ER149" s="52">
        <f t="shared" si="10"/>
        <v>1.59</v>
      </c>
      <c r="ES149" s="187" t="s">
        <v>1138</v>
      </c>
      <c r="ET149" s="187" t="s">
        <v>1139</v>
      </c>
      <c r="EU149" s="52">
        <v>0</v>
      </c>
      <c r="EV149" s="52">
        <v>1</v>
      </c>
      <c r="EW149" s="52">
        <v>0</v>
      </c>
      <c r="EX149" s="52">
        <v>0</v>
      </c>
      <c r="EY149" s="52">
        <v>2</v>
      </c>
      <c r="EZ149" s="52"/>
      <c r="FA149" s="52"/>
      <c r="FB149" s="52"/>
      <c r="FC149" s="52"/>
      <c r="FD149" s="52"/>
      <c r="FE149" s="52"/>
      <c r="FF149" s="52"/>
      <c r="FG149" s="52"/>
      <c r="FH149" s="39">
        <v>0</v>
      </c>
      <c r="FI149" s="72">
        <v>5</v>
      </c>
    </row>
    <row r="150" spans="1:165" x14ac:dyDescent="0.25">
      <c r="A150" s="56">
        <v>19368</v>
      </c>
      <c r="B150" s="36" t="str">
        <f t="shared" si="11"/>
        <v>Перекопская ул. д. 25 к. 1</v>
      </c>
      <c r="C150" s="57" t="s">
        <v>1071</v>
      </c>
      <c r="D150" s="58">
        <v>25</v>
      </c>
      <c r="E150" s="59">
        <v>1</v>
      </c>
      <c r="F150" s="39" t="s">
        <v>1012</v>
      </c>
      <c r="G150" s="60"/>
      <c r="H150" s="61"/>
      <c r="I150" s="62" t="s">
        <v>218</v>
      </c>
      <c r="J150" s="62"/>
      <c r="K150" s="62" t="s">
        <v>218</v>
      </c>
      <c r="L150" s="39" t="s">
        <v>1013</v>
      </c>
      <c r="M150" s="39" t="s">
        <v>1014</v>
      </c>
      <c r="N150" s="63">
        <v>1963</v>
      </c>
      <c r="O150" s="63">
        <v>1963</v>
      </c>
      <c r="P150" s="64" t="s">
        <v>1047</v>
      </c>
      <c r="Q150" s="61" t="s">
        <v>1016</v>
      </c>
      <c r="R150" s="63">
        <v>5</v>
      </c>
      <c r="S150" s="63">
        <v>5</v>
      </c>
      <c r="T150" s="65">
        <v>3</v>
      </c>
      <c r="U150" s="63"/>
      <c r="V150" s="63"/>
      <c r="W150" s="66">
        <v>60</v>
      </c>
      <c r="X150" s="67">
        <v>60</v>
      </c>
      <c r="Y150" s="61">
        <v>0</v>
      </c>
      <c r="Z150" s="39">
        <v>0</v>
      </c>
      <c r="AA150" s="61">
        <v>15</v>
      </c>
      <c r="AB150" s="61">
        <v>15</v>
      </c>
      <c r="AC150" s="42">
        <v>0</v>
      </c>
      <c r="AD150" s="61"/>
      <c r="AE150" s="61"/>
      <c r="AF150" s="61">
        <v>1</v>
      </c>
      <c r="AG150" s="68">
        <v>1</v>
      </c>
      <c r="AH150" s="69">
        <v>2580.3000000000002</v>
      </c>
      <c r="AI150" s="70">
        <v>2580.3000000000002</v>
      </c>
      <c r="AJ150" s="71">
        <v>0</v>
      </c>
      <c r="AK150" s="72">
        <v>1607</v>
      </c>
      <c r="AL150" s="61">
        <v>84.6</v>
      </c>
      <c r="AM150" s="85">
        <v>262</v>
      </c>
      <c r="AN150" s="73">
        <v>10</v>
      </c>
      <c r="AO150" s="61"/>
      <c r="AP150" s="64">
        <v>667.5</v>
      </c>
      <c r="AQ150" s="42">
        <v>110.33</v>
      </c>
      <c r="AR150" s="42">
        <v>163.67000000000002</v>
      </c>
      <c r="AS150" s="42">
        <v>0</v>
      </c>
      <c r="AT150" s="72" t="s">
        <v>1036</v>
      </c>
      <c r="AU150" s="72" t="s">
        <v>1018</v>
      </c>
      <c r="AV150" s="67">
        <v>60</v>
      </c>
      <c r="AW150" s="61"/>
      <c r="AX150" s="61"/>
      <c r="AY150" s="61"/>
      <c r="AZ150" s="61" t="s">
        <v>1019</v>
      </c>
      <c r="BA150" s="61" t="s">
        <v>218</v>
      </c>
      <c r="BB150" s="61" t="s">
        <v>218</v>
      </c>
      <c r="BC150" s="61" t="s">
        <v>218</v>
      </c>
      <c r="BD150" s="61" t="s">
        <v>218</v>
      </c>
      <c r="BE150" s="61" t="s">
        <v>218</v>
      </c>
      <c r="BF150" s="61" t="s">
        <v>218</v>
      </c>
      <c r="BG150" s="61" t="s">
        <v>218</v>
      </c>
      <c r="BH150" s="61" t="s">
        <v>218</v>
      </c>
      <c r="BI150" s="61" t="s">
        <v>218</v>
      </c>
      <c r="BJ150" s="61" t="s">
        <v>218</v>
      </c>
      <c r="BK150" s="61" t="s">
        <v>218</v>
      </c>
      <c r="BL150" s="61" t="s">
        <v>218</v>
      </c>
      <c r="BM150" s="61" t="s">
        <v>218</v>
      </c>
      <c r="BN150" s="61" t="s">
        <v>218</v>
      </c>
      <c r="BO150" s="61" t="s">
        <v>218</v>
      </c>
      <c r="BP150" s="61" t="s">
        <v>218</v>
      </c>
      <c r="BQ150" s="59" t="s">
        <v>1020</v>
      </c>
      <c r="BR150" s="61"/>
      <c r="BS150" s="59" t="s">
        <v>1021</v>
      </c>
      <c r="BT150" s="52">
        <v>4320</v>
      </c>
      <c r="BU150" s="61">
        <v>4</v>
      </c>
      <c r="BV150" s="61" t="s">
        <v>1017</v>
      </c>
      <c r="BW150" s="52">
        <v>1827.5</v>
      </c>
      <c r="BX150" s="52">
        <v>831</v>
      </c>
      <c r="BY150" s="52">
        <v>827.5</v>
      </c>
      <c r="BZ150" s="52">
        <v>331</v>
      </c>
      <c r="CA150" s="61" t="s">
        <v>1024</v>
      </c>
      <c r="CB150" s="52">
        <v>1458</v>
      </c>
      <c r="CC150" s="53">
        <v>1354.8</v>
      </c>
      <c r="CD150" s="61">
        <v>1</v>
      </c>
      <c r="CE150" s="61">
        <v>734</v>
      </c>
      <c r="CF150" s="61" t="s">
        <v>1023</v>
      </c>
      <c r="CG150" s="52">
        <v>125.1</v>
      </c>
      <c r="CH150" s="52">
        <v>197.9</v>
      </c>
      <c r="CI150" s="72">
        <v>667.5</v>
      </c>
      <c r="CJ150" s="74"/>
      <c r="CK150" s="61">
        <v>0</v>
      </c>
      <c r="CL150" s="61">
        <v>0</v>
      </c>
      <c r="CM150" s="75">
        <v>0</v>
      </c>
      <c r="CN150" s="39"/>
      <c r="CO150" s="39"/>
      <c r="CP150" s="61"/>
      <c r="CQ150" s="61"/>
      <c r="CR150" s="39">
        <v>0</v>
      </c>
      <c r="CS150" s="61"/>
      <c r="CT150" s="61"/>
      <c r="CU150" s="61"/>
      <c r="CV150" s="61"/>
      <c r="CW150" s="61"/>
      <c r="CX150" s="61"/>
      <c r="CY150" s="61"/>
      <c r="CZ150" s="52">
        <v>1</v>
      </c>
      <c r="DA150" s="52">
        <v>1</v>
      </c>
      <c r="DB150" s="52">
        <v>180</v>
      </c>
      <c r="DC150" s="52">
        <v>1300</v>
      </c>
      <c r="DD150" s="52">
        <v>33</v>
      </c>
      <c r="DE150" s="61">
        <v>1317.5</v>
      </c>
      <c r="DF150" s="61">
        <v>0</v>
      </c>
      <c r="DG150" s="39">
        <v>0</v>
      </c>
      <c r="DH150" s="52">
        <v>3</v>
      </c>
      <c r="DI150" s="52">
        <v>187</v>
      </c>
      <c r="DJ150" s="61"/>
      <c r="DK150" s="39">
        <v>39</v>
      </c>
      <c r="DL150" s="61">
        <v>724.5</v>
      </c>
      <c r="DM150" s="39">
        <v>60</v>
      </c>
      <c r="DN150" s="61"/>
      <c r="DO150" s="61">
        <v>474.21999999999997</v>
      </c>
      <c r="DP150" s="61"/>
      <c r="DQ150" s="39">
        <v>666</v>
      </c>
      <c r="DR150" s="39">
        <v>484</v>
      </c>
      <c r="DS150" s="39">
        <v>87</v>
      </c>
      <c r="DT150" s="61">
        <v>12</v>
      </c>
      <c r="DU150" s="52">
        <v>12</v>
      </c>
      <c r="DV150" s="52">
        <v>15</v>
      </c>
      <c r="DW150" s="39">
        <v>0</v>
      </c>
      <c r="DX150" s="39" t="str">
        <f t="shared" si="9"/>
        <v>наружные</v>
      </c>
      <c r="DY150" s="52"/>
      <c r="DZ150" s="61"/>
      <c r="EA150" s="61"/>
      <c r="EB150" s="61"/>
      <c r="EC150" s="61"/>
      <c r="ED150" s="61"/>
      <c r="EE150" s="52">
        <v>12</v>
      </c>
      <c r="EF150" s="52">
        <v>22.1</v>
      </c>
      <c r="EG150" s="52">
        <v>6</v>
      </c>
      <c r="EH150" s="52">
        <f t="shared" si="12"/>
        <v>28.799999999999997</v>
      </c>
      <c r="EI150" s="52">
        <v>5.76</v>
      </c>
      <c r="EJ150" s="52"/>
      <c r="EK150" s="52">
        <v>8.370000000000001</v>
      </c>
      <c r="EL150" s="52">
        <v>3.5999999999999996</v>
      </c>
      <c r="EM150" s="52">
        <v>13.200000000000001</v>
      </c>
      <c r="EN150" s="52">
        <v>6.5</v>
      </c>
      <c r="EO150" s="52">
        <v>0</v>
      </c>
      <c r="EP150" s="52">
        <v>0</v>
      </c>
      <c r="EQ150" s="52">
        <v>153</v>
      </c>
      <c r="ER150" s="52">
        <f t="shared" si="10"/>
        <v>0</v>
      </c>
      <c r="ES150" s="187" t="s">
        <v>1019</v>
      </c>
      <c r="ET150" s="187">
        <v>0</v>
      </c>
      <c r="EU150" s="52">
        <v>0</v>
      </c>
      <c r="EV150" s="52">
        <v>1</v>
      </c>
      <c r="EW150" s="52">
        <v>0</v>
      </c>
      <c r="EX150" s="52">
        <v>0</v>
      </c>
      <c r="EY150" s="52">
        <v>1</v>
      </c>
      <c r="EZ150" s="52"/>
      <c r="FA150" s="52"/>
      <c r="FB150" s="52"/>
      <c r="FC150" s="52"/>
      <c r="FD150" s="52"/>
      <c r="FE150" s="52"/>
      <c r="FF150" s="52"/>
      <c r="FG150" s="52"/>
      <c r="FH150" s="39">
        <v>0</v>
      </c>
      <c r="FI150" s="72">
        <v>4</v>
      </c>
    </row>
    <row r="151" spans="1:165" x14ac:dyDescent="0.25">
      <c r="A151" s="56">
        <v>19369</v>
      </c>
      <c r="B151" s="36" t="str">
        <f t="shared" si="11"/>
        <v>Перекопская ул. д. 25 к. 2</v>
      </c>
      <c r="C151" s="57" t="s">
        <v>1071</v>
      </c>
      <c r="D151" s="58">
        <v>25</v>
      </c>
      <c r="E151" s="59">
        <v>2</v>
      </c>
      <c r="F151" s="39" t="s">
        <v>1012</v>
      </c>
      <c r="G151" s="60"/>
      <c r="H151" s="39"/>
      <c r="I151" s="62" t="s">
        <v>218</v>
      </c>
      <c r="J151" s="62"/>
      <c r="K151" s="62" t="s">
        <v>218</v>
      </c>
      <c r="L151" s="39" t="s">
        <v>1013</v>
      </c>
      <c r="M151" s="39" t="s">
        <v>1014</v>
      </c>
      <c r="N151" s="63">
        <v>1963</v>
      </c>
      <c r="O151" s="63">
        <v>1963</v>
      </c>
      <c r="P151" s="64" t="s">
        <v>1047</v>
      </c>
      <c r="Q151" s="61" t="s">
        <v>1016</v>
      </c>
      <c r="R151" s="63">
        <v>5</v>
      </c>
      <c r="S151" s="63">
        <v>5</v>
      </c>
      <c r="T151" s="65">
        <v>3</v>
      </c>
      <c r="U151" s="63"/>
      <c r="V151" s="63"/>
      <c r="W151" s="66">
        <v>60</v>
      </c>
      <c r="X151" s="67">
        <v>60</v>
      </c>
      <c r="Y151" s="61">
        <v>0</v>
      </c>
      <c r="Z151" s="39">
        <v>0</v>
      </c>
      <c r="AA151" s="61">
        <v>15</v>
      </c>
      <c r="AB151" s="61">
        <v>15</v>
      </c>
      <c r="AC151" s="42">
        <v>0</v>
      </c>
      <c r="AD151" s="61"/>
      <c r="AE151" s="61"/>
      <c r="AF151" s="61">
        <v>1</v>
      </c>
      <c r="AG151" s="68">
        <v>1</v>
      </c>
      <c r="AH151" s="69">
        <v>2584.2999999999993</v>
      </c>
      <c r="AI151" s="70">
        <v>2584.2999999999993</v>
      </c>
      <c r="AJ151" s="71">
        <v>0</v>
      </c>
      <c r="AK151" s="72">
        <v>1603.2</v>
      </c>
      <c r="AL151" s="61">
        <v>84.6</v>
      </c>
      <c r="AM151" s="85">
        <v>256</v>
      </c>
      <c r="AN151" s="73">
        <v>16</v>
      </c>
      <c r="AO151" s="61"/>
      <c r="AP151" s="64">
        <v>665.6</v>
      </c>
      <c r="AQ151" s="42">
        <v>109.57000000000001</v>
      </c>
      <c r="AR151" s="42">
        <v>164.43</v>
      </c>
      <c r="AS151" s="42">
        <v>0</v>
      </c>
      <c r="AT151" s="72" t="s">
        <v>1036</v>
      </c>
      <c r="AU151" s="72" t="s">
        <v>1018</v>
      </c>
      <c r="AV151" s="67">
        <v>60</v>
      </c>
      <c r="AW151" s="61"/>
      <c r="AX151" s="61"/>
      <c r="AY151" s="61"/>
      <c r="AZ151" s="61" t="s">
        <v>1019</v>
      </c>
      <c r="BA151" s="61" t="s">
        <v>218</v>
      </c>
      <c r="BB151" s="61" t="s">
        <v>218</v>
      </c>
      <c r="BC151" s="61" t="s">
        <v>218</v>
      </c>
      <c r="BD151" s="61" t="s">
        <v>218</v>
      </c>
      <c r="BE151" s="61" t="s">
        <v>218</v>
      </c>
      <c r="BF151" s="61" t="s">
        <v>218</v>
      </c>
      <c r="BG151" s="61" t="s">
        <v>218</v>
      </c>
      <c r="BH151" s="61" t="s">
        <v>218</v>
      </c>
      <c r="BI151" s="61" t="s">
        <v>218</v>
      </c>
      <c r="BJ151" s="61" t="s">
        <v>218</v>
      </c>
      <c r="BK151" s="61" t="s">
        <v>218</v>
      </c>
      <c r="BL151" s="61" t="s">
        <v>218</v>
      </c>
      <c r="BM151" s="61" t="s">
        <v>218</v>
      </c>
      <c r="BN151" s="61" t="s">
        <v>218</v>
      </c>
      <c r="BO151" s="61" t="s">
        <v>218</v>
      </c>
      <c r="BP151" s="61" t="s">
        <v>218</v>
      </c>
      <c r="BQ151" s="59" t="s">
        <v>1020</v>
      </c>
      <c r="BR151" s="61"/>
      <c r="BS151" s="59" t="s">
        <v>1021</v>
      </c>
      <c r="BT151" s="52">
        <v>4320</v>
      </c>
      <c r="BU151" s="61">
        <v>4</v>
      </c>
      <c r="BV151" s="61" t="s">
        <v>1017</v>
      </c>
      <c r="BW151" s="52">
        <v>1827.5</v>
      </c>
      <c r="BX151" s="52">
        <v>831</v>
      </c>
      <c r="BY151" s="52">
        <v>827.5</v>
      </c>
      <c r="BZ151" s="52">
        <v>331</v>
      </c>
      <c r="CA151" s="61" t="s">
        <v>1024</v>
      </c>
      <c r="CB151" s="52">
        <v>1458</v>
      </c>
      <c r="CC151" s="53">
        <v>1354.8</v>
      </c>
      <c r="CD151" s="39">
        <v>1</v>
      </c>
      <c r="CE151" s="61">
        <v>732</v>
      </c>
      <c r="CF151" s="61" t="s">
        <v>1023</v>
      </c>
      <c r="CG151" s="52">
        <v>125.1</v>
      </c>
      <c r="CH151" s="52">
        <v>197.9</v>
      </c>
      <c r="CI151" s="72">
        <v>665.6</v>
      </c>
      <c r="CJ151" s="74"/>
      <c r="CK151" s="61">
        <v>0</v>
      </c>
      <c r="CL151" s="61">
        <v>0</v>
      </c>
      <c r="CM151" s="75">
        <v>0</v>
      </c>
      <c r="CN151" s="39"/>
      <c r="CO151" s="39"/>
      <c r="CP151" s="61"/>
      <c r="CQ151" s="61"/>
      <c r="CR151" s="39">
        <v>0</v>
      </c>
      <c r="CS151" s="61"/>
      <c r="CT151" s="61"/>
      <c r="CU151" s="61"/>
      <c r="CV151" s="61"/>
      <c r="CW151" s="61"/>
      <c r="CX151" s="61"/>
      <c r="CY151" s="61"/>
      <c r="CZ151" s="52">
        <v>1</v>
      </c>
      <c r="DA151" s="52">
        <v>1</v>
      </c>
      <c r="DB151" s="52">
        <v>180</v>
      </c>
      <c r="DC151" s="52">
        <v>1300</v>
      </c>
      <c r="DD151" s="52">
        <v>33</v>
      </c>
      <c r="DE151" s="61">
        <v>1317.5</v>
      </c>
      <c r="DF151" s="39">
        <v>0</v>
      </c>
      <c r="DG151" s="39">
        <v>0</v>
      </c>
      <c r="DH151" s="52">
        <v>3</v>
      </c>
      <c r="DI151" s="52">
        <v>187</v>
      </c>
      <c r="DJ151" s="61"/>
      <c r="DK151" s="39">
        <v>39</v>
      </c>
      <c r="DL151" s="61">
        <v>724.5</v>
      </c>
      <c r="DM151" s="39">
        <v>60</v>
      </c>
      <c r="DN151" s="61"/>
      <c r="DO151" s="61">
        <v>474.21999999999997</v>
      </c>
      <c r="DP151" s="61"/>
      <c r="DQ151" s="39">
        <v>666</v>
      </c>
      <c r="DR151" s="39">
        <v>484</v>
      </c>
      <c r="DS151" s="39">
        <v>87</v>
      </c>
      <c r="DT151" s="61">
        <v>12</v>
      </c>
      <c r="DU151" s="52">
        <v>12</v>
      </c>
      <c r="DV151" s="52">
        <v>15</v>
      </c>
      <c r="DW151" s="39">
        <v>0</v>
      </c>
      <c r="DX151" s="39" t="str">
        <f t="shared" si="9"/>
        <v>наружные</v>
      </c>
      <c r="DY151" s="52"/>
      <c r="DZ151" s="61"/>
      <c r="EA151" s="61"/>
      <c r="EB151" s="61"/>
      <c r="EC151" s="61"/>
      <c r="ED151" s="61"/>
      <c r="EE151" s="52">
        <v>12</v>
      </c>
      <c r="EF151" s="52">
        <v>22.1</v>
      </c>
      <c r="EG151" s="52">
        <v>6</v>
      </c>
      <c r="EH151" s="52">
        <f t="shared" si="12"/>
        <v>28.799999999999997</v>
      </c>
      <c r="EI151" s="52">
        <v>5.76</v>
      </c>
      <c r="EJ151" s="52"/>
      <c r="EK151" s="52">
        <v>8.370000000000001</v>
      </c>
      <c r="EL151" s="52">
        <v>3.5999999999999996</v>
      </c>
      <c r="EM151" s="52">
        <v>13.200000000000001</v>
      </c>
      <c r="EN151" s="52">
        <v>6.5</v>
      </c>
      <c r="EO151" s="52">
        <v>0</v>
      </c>
      <c r="EP151" s="52">
        <v>0</v>
      </c>
      <c r="EQ151" s="52">
        <v>158</v>
      </c>
      <c r="ER151" s="52">
        <f t="shared" si="10"/>
        <v>0</v>
      </c>
      <c r="ES151" s="187" t="s">
        <v>1019</v>
      </c>
      <c r="ET151" s="187">
        <v>0</v>
      </c>
      <c r="EU151" s="52">
        <v>0</v>
      </c>
      <c r="EV151" s="52">
        <v>1</v>
      </c>
      <c r="EW151" s="52">
        <v>0</v>
      </c>
      <c r="EX151" s="52">
        <v>0</v>
      </c>
      <c r="EY151" s="52">
        <v>1</v>
      </c>
      <c r="EZ151" s="52"/>
      <c r="FA151" s="52"/>
      <c r="FB151" s="52"/>
      <c r="FC151" s="52"/>
      <c r="FD151" s="52"/>
      <c r="FE151" s="52"/>
      <c r="FF151" s="52"/>
      <c r="FG151" s="52"/>
      <c r="FH151" s="39">
        <v>0</v>
      </c>
      <c r="FI151" s="72">
        <v>4</v>
      </c>
    </row>
    <row r="152" spans="1:165" s="111" customFormat="1" x14ac:dyDescent="0.25">
      <c r="A152" s="86">
        <v>31190</v>
      </c>
      <c r="B152" s="87" t="str">
        <f t="shared" si="11"/>
        <v>Перекопская ул. д. 26 к. 1</v>
      </c>
      <c r="C152" s="88" t="s">
        <v>1071</v>
      </c>
      <c r="D152" s="89">
        <v>26</v>
      </c>
      <c r="E152" s="90">
        <v>1</v>
      </c>
      <c r="F152" s="91" t="s">
        <v>1012</v>
      </c>
      <c r="G152" s="92"/>
      <c r="H152" s="93"/>
      <c r="I152" s="94" t="s">
        <v>218</v>
      </c>
      <c r="J152" s="94"/>
      <c r="K152" s="94" t="s">
        <v>218</v>
      </c>
      <c r="L152" s="91" t="s">
        <v>1013</v>
      </c>
      <c r="M152" s="91" t="s">
        <v>1014</v>
      </c>
      <c r="N152" s="95">
        <v>1976</v>
      </c>
      <c r="O152" s="95">
        <v>1976</v>
      </c>
      <c r="P152" s="96" t="s">
        <v>1042</v>
      </c>
      <c r="Q152" s="93" t="s">
        <v>1016</v>
      </c>
      <c r="R152" s="95">
        <v>17</v>
      </c>
      <c r="S152" s="95">
        <v>17</v>
      </c>
      <c r="T152" s="97">
        <v>2</v>
      </c>
      <c r="U152" s="95">
        <v>4</v>
      </c>
      <c r="V152" s="95"/>
      <c r="W152" s="98">
        <v>129</v>
      </c>
      <c r="X152" s="99">
        <v>128</v>
      </c>
      <c r="Y152" s="93">
        <v>1</v>
      </c>
      <c r="Z152" s="91">
        <v>1</v>
      </c>
      <c r="AA152" s="93">
        <v>0</v>
      </c>
      <c r="AB152" s="93">
        <v>0</v>
      </c>
      <c r="AC152" s="100">
        <v>4</v>
      </c>
      <c r="AD152" s="93">
        <v>32</v>
      </c>
      <c r="AE152" s="93"/>
      <c r="AF152" s="93">
        <v>1</v>
      </c>
      <c r="AG152" s="101">
        <v>1</v>
      </c>
      <c r="AH152" s="102">
        <v>8148.6</v>
      </c>
      <c r="AI152" s="103">
        <v>8134.3</v>
      </c>
      <c r="AJ152" s="104">
        <v>14.3</v>
      </c>
      <c r="AK152" s="105">
        <v>2717.4</v>
      </c>
      <c r="AL152" s="93">
        <v>320</v>
      </c>
      <c r="AM152" s="106">
        <v>418</v>
      </c>
      <c r="AN152" s="107">
        <v>834</v>
      </c>
      <c r="AO152" s="93"/>
      <c r="AP152" s="96">
        <v>732.7</v>
      </c>
      <c r="AQ152" s="42">
        <v>179.89</v>
      </c>
      <c r="AR152" s="42">
        <v>646.11</v>
      </c>
      <c r="AS152" s="42">
        <v>0</v>
      </c>
      <c r="AT152" s="105" t="s">
        <v>1017</v>
      </c>
      <c r="AU152" s="105" t="s">
        <v>1072</v>
      </c>
      <c r="AV152" s="99">
        <v>128</v>
      </c>
      <c r="AW152" s="93"/>
      <c r="AX152" s="93"/>
      <c r="AY152" s="93"/>
      <c r="AZ152" s="93" t="s">
        <v>1019</v>
      </c>
      <c r="BA152" s="93" t="s">
        <v>218</v>
      </c>
      <c r="BB152" s="93" t="s">
        <v>218</v>
      </c>
      <c r="BC152" s="93" t="s">
        <v>218</v>
      </c>
      <c r="BD152" s="93" t="s">
        <v>218</v>
      </c>
      <c r="BE152" s="93" t="s">
        <v>218</v>
      </c>
      <c r="BF152" s="93" t="s">
        <v>218</v>
      </c>
      <c r="BG152" s="93" t="s">
        <v>218</v>
      </c>
      <c r="BH152" s="93" t="s">
        <v>218</v>
      </c>
      <c r="BI152" s="93" t="s">
        <v>218</v>
      </c>
      <c r="BJ152" s="93" t="s">
        <v>218</v>
      </c>
      <c r="BK152" s="93" t="s">
        <v>218</v>
      </c>
      <c r="BL152" s="93" t="s">
        <v>218</v>
      </c>
      <c r="BM152" s="93" t="s">
        <v>218</v>
      </c>
      <c r="BN152" s="93" t="s">
        <v>218</v>
      </c>
      <c r="BO152" s="93" t="s">
        <v>218</v>
      </c>
      <c r="BP152" s="93" t="s">
        <v>218</v>
      </c>
      <c r="BQ152" s="93" t="s">
        <v>1020</v>
      </c>
      <c r="BR152" s="93"/>
      <c r="BS152" s="90" t="s">
        <v>1021</v>
      </c>
      <c r="BT152" s="91">
        <v>0</v>
      </c>
      <c r="BU152" s="93">
        <v>3</v>
      </c>
      <c r="BV152" s="90" t="s">
        <v>1017</v>
      </c>
      <c r="BW152" s="91">
        <v>0</v>
      </c>
      <c r="BX152" s="91">
        <v>0</v>
      </c>
      <c r="BY152" s="91">
        <v>0</v>
      </c>
      <c r="BZ152" s="91">
        <v>0</v>
      </c>
      <c r="CA152" s="93" t="s">
        <v>1024</v>
      </c>
      <c r="CB152" s="91">
        <v>0</v>
      </c>
      <c r="CC152" s="108">
        <v>0</v>
      </c>
      <c r="CD152" s="93">
        <v>1</v>
      </c>
      <c r="CE152" s="93">
        <v>834</v>
      </c>
      <c r="CF152" s="93" t="s">
        <v>1023</v>
      </c>
      <c r="CG152" s="91">
        <v>0</v>
      </c>
      <c r="CH152" s="91">
        <v>0</v>
      </c>
      <c r="CI152" s="105">
        <v>732.7</v>
      </c>
      <c r="CJ152" s="109" t="s">
        <v>1032</v>
      </c>
      <c r="CK152" s="93">
        <v>2</v>
      </c>
      <c r="CL152" s="93">
        <v>84.16</v>
      </c>
      <c r="CM152" s="110">
        <v>0</v>
      </c>
      <c r="CN152" s="91"/>
      <c r="CO152" s="91"/>
      <c r="CP152" s="93"/>
      <c r="CQ152" s="93"/>
      <c r="CR152" s="39">
        <v>14</v>
      </c>
      <c r="CS152" s="93"/>
      <c r="CT152" s="93"/>
      <c r="CU152" s="93"/>
      <c r="CV152" s="93"/>
      <c r="CW152" s="93"/>
      <c r="CX152" s="93"/>
      <c r="CY152" s="93"/>
      <c r="CZ152" s="91">
        <v>0</v>
      </c>
      <c r="DA152" s="91">
        <v>0</v>
      </c>
      <c r="DB152" s="91">
        <v>0</v>
      </c>
      <c r="DC152" s="91">
        <v>0</v>
      </c>
      <c r="DD152" s="91">
        <v>0</v>
      </c>
      <c r="DE152" s="93">
        <v>0</v>
      </c>
      <c r="DF152" s="93">
        <v>0</v>
      </c>
      <c r="DG152" s="91">
        <v>0</v>
      </c>
      <c r="DH152" s="91">
        <v>0</v>
      </c>
      <c r="DI152" s="91">
        <v>0</v>
      </c>
      <c r="DJ152" s="93"/>
      <c r="DK152" s="91">
        <v>0</v>
      </c>
      <c r="DL152" s="93">
        <v>0</v>
      </c>
      <c r="DM152" s="91">
        <v>128</v>
      </c>
      <c r="DN152" s="93"/>
      <c r="DO152" s="93">
        <v>0</v>
      </c>
      <c r="DP152" s="93"/>
      <c r="DQ152" s="91">
        <v>0</v>
      </c>
      <c r="DR152" s="91">
        <v>0</v>
      </c>
      <c r="DS152" s="91">
        <v>0</v>
      </c>
      <c r="DT152" s="93">
        <v>8</v>
      </c>
      <c r="DU152" s="91">
        <v>0</v>
      </c>
      <c r="DV152" s="91">
        <v>0</v>
      </c>
      <c r="DW152" s="91">
        <v>0</v>
      </c>
      <c r="DX152" s="39" t="str">
        <f t="shared" si="9"/>
        <v>внутренние</v>
      </c>
      <c r="DY152" s="91"/>
      <c r="DZ152" s="93"/>
      <c r="EA152" s="93"/>
      <c r="EB152" s="93"/>
      <c r="EC152" s="93"/>
      <c r="ED152" s="93"/>
      <c r="EE152" s="91">
        <v>0</v>
      </c>
      <c r="EF152" s="52">
        <v>49.3</v>
      </c>
      <c r="EG152" s="91">
        <v>0</v>
      </c>
      <c r="EH152" s="52">
        <f t="shared" si="12"/>
        <v>0</v>
      </c>
      <c r="EI152" s="52">
        <v>14.28</v>
      </c>
      <c r="EJ152" s="52"/>
      <c r="EK152" s="52">
        <v>5.58</v>
      </c>
      <c r="EL152" s="52">
        <v>30.6</v>
      </c>
      <c r="EM152" s="52">
        <v>29.92</v>
      </c>
      <c r="EN152" s="52">
        <v>14.3</v>
      </c>
      <c r="EO152" s="52">
        <v>21.6</v>
      </c>
      <c r="EP152" s="52">
        <v>13.4</v>
      </c>
      <c r="EQ152" s="52">
        <v>326</v>
      </c>
      <c r="ER152" s="52">
        <f t="shared" si="10"/>
        <v>1.29</v>
      </c>
      <c r="ES152" s="187" t="s">
        <v>1138</v>
      </c>
      <c r="ET152" s="187" t="s">
        <v>1139</v>
      </c>
      <c r="EU152" s="52">
        <v>0</v>
      </c>
      <c r="EV152" s="52">
        <v>1</v>
      </c>
      <c r="EW152" s="52">
        <v>0</v>
      </c>
      <c r="EX152" s="52">
        <v>0</v>
      </c>
      <c r="EY152" s="52">
        <v>3</v>
      </c>
      <c r="EZ152" s="52"/>
      <c r="FA152" s="52"/>
      <c r="FB152" s="52"/>
      <c r="FC152" s="52"/>
      <c r="FD152" s="52"/>
      <c r="FE152" s="52"/>
      <c r="FF152" s="52"/>
      <c r="FG152" s="52"/>
      <c r="FH152" s="91">
        <v>0</v>
      </c>
      <c r="FI152" s="105">
        <v>3</v>
      </c>
    </row>
    <row r="153" spans="1:165" x14ac:dyDescent="0.25">
      <c r="A153" s="56">
        <v>31189</v>
      </c>
      <c r="B153" s="36" t="str">
        <f t="shared" si="11"/>
        <v>Перекопская ул. д. 26</v>
      </c>
      <c r="C153" s="84" t="s">
        <v>1071</v>
      </c>
      <c r="D153" s="58">
        <v>26</v>
      </c>
      <c r="E153" s="59"/>
      <c r="F153" s="39" t="s">
        <v>1012</v>
      </c>
      <c r="G153" s="60"/>
      <c r="H153" s="39"/>
      <c r="I153" s="62" t="s">
        <v>218</v>
      </c>
      <c r="J153" s="62"/>
      <c r="K153" s="62" t="s">
        <v>218</v>
      </c>
      <c r="L153" s="39" t="s">
        <v>1013</v>
      </c>
      <c r="M153" s="39" t="s">
        <v>1014</v>
      </c>
      <c r="N153" s="63">
        <v>1976</v>
      </c>
      <c r="O153" s="63">
        <v>1976</v>
      </c>
      <c r="P153" s="64" t="s">
        <v>1033</v>
      </c>
      <c r="Q153" s="61" t="s">
        <v>1016</v>
      </c>
      <c r="R153" s="63">
        <v>9</v>
      </c>
      <c r="S153" s="63">
        <v>9</v>
      </c>
      <c r="T153" s="65">
        <v>4</v>
      </c>
      <c r="U153" s="63">
        <v>4</v>
      </c>
      <c r="V153" s="63"/>
      <c r="W153" s="66">
        <v>144</v>
      </c>
      <c r="X153" s="67">
        <v>144</v>
      </c>
      <c r="Y153" s="61">
        <v>0</v>
      </c>
      <c r="Z153" s="39">
        <v>0</v>
      </c>
      <c r="AA153" s="61">
        <v>36</v>
      </c>
      <c r="AB153" s="61">
        <v>36</v>
      </c>
      <c r="AC153" s="42">
        <v>8</v>
      </c>
      <c r="AD153" s="61"/>
      <c r="AE153" s="61"/>
      <c r="AF153" s="61">
        <v>0</v>
      </c>
      <c r="AG153" s="68">
        <v>1</v>
      </c>
      <c r="AH153" s="69">
        <v>6895.2000000000025</v>
      </c>
      <c r="AI153" s="70">
        <v>6895.2000000000025</v>
      </c>
      <c r="AJ153" s="71">
        <v>0</v>
      </c>
      <c r="AK153" s="72">
        <v>1892.7</v>
      </c>
      <c r="AL153" s="61">
        <v>202.8</v>
      </c>
      <c r="AM153" s="85">
        <v>772</v>
      </c>
      <c r="AN153" s="73">
        <v>65</v>
      </c>
      <c r="AO153" s="61"/>
      <c r="AP153" s="64">
        <v>0</v>
      </c>
      <c r="AQ153" s="42">
        <v>171.47</v>
      </c>
      <c r="AR153" s="42">
        <v>665.53</v>
      </c>
      <c r="AS153" s="42">
        <v>38.4</v>
      </c>
      <c r="AT153" s="72" t="s">
        <v>1017</v>
      </c>
      <c r="AU153" s="72" t="s">
        <v>1034</v>
      </c>
      <c r="AV153" s="67">
        <v>144</v>
      </c>
      <c r="AW153" s="61"/>
      <c r="AX153" s="61"/>
      <c r="AY153" s="61"/>
      <c r="AZ153" s="61" t="s">
        <v>1019</v>
      </c>
      <c r="BA153" s="61" t="s">
        <v>218</v>
      </c>
      <c r="BB153" s="61" t="s">
        <v>218</v>
      </c>
      <c r="BC153" s="61" t="s">
        <v>218</v>
      </c>
      <c r="BD153" s="61" t="s">
        <v>218</v>
      </c>
      <c r="BE153" s="61" t="s">
        <v>218</v>
      </c>
      <c r="BF153" s="61" t="s">
        <v>218</v>
      </c>
      <c r="BG153" s="61" t="s">
        <v>218</v>
      </c>
      <c r="BH153" s="61" t="s">
        <v>218</v>
      </c>
      <c r="BI153" s="61" t="s">
        <v>218</v>
      </c>
      <c r="BJ153" s="61" t="s">
        <v>218</v>
      </c>
      <c r="BK153" s="61" t="s">
        <v>218</v>
      </c>
      <c r="BL153" s="61" t="s">
        <v>218</v>
      </c>
      <c r="BM153" s="61" t="s">
        <v>218</v>
      </c>
      <c r="BN153" s="61" t="s">
        <v>218</v>
      </c>
      <c r="BO153" s="61" t="s">
        <v>218</v>
      </c>
      <c r="BP153" s="61" t="s">
        <v>218</v>
      </c>
      <c r="BQ153" s="61" t="s">
        <v>1020</v>
      </c>
      <c r="BR153" s="61"/>
      <c r="BS153" s="59" t="s">
        <v>1021</v>
      </c>
      <c r="BT153" s="52">
        <v>11268</v>
      </c>
      <c r="BU153" s="61">
        <v>5</v>
      </c>
      <c r="BV153" s="59" t="s">
        <v>1017</v>
      </c>
      <c r="BW153" s="52">
        <v>1560</v>
      </c>
      <c r="BX153" s="52">
        <v>835</v>
      </c>
      <c r="BY153" s="52">
        <v>1560</v>
      </c>
      <c r="BZ153" s="52">
        <v>835</v>
      </c>
      <c r="CA153" s="61" t="s">
        <v>1040</v>
      </c>
      <c r="CB153" s="52">
        <v>5180</v>
      </c>
      <c r="CC153" s="53">
        <v>3221</v>
      </c>
      <c r="CD153" s="39">
        <v>1</v>
      </c>
      <c r="CE153" s="61">
        <v>1161</v>
      </c>
      <c r="CF153" s="61" t="s">
        <v>1023</v>
      </c>
      <c r="CG153" s="39">
        <v>0</v>
      </c>
      <c r="CH153" s="39">
        <v>0</v>
      </c>
      <c r="CI153" s="72">
        <v>1055.7</v>
      </c>
      <c r="CJ153" s="74" t="s">
        <v>1032</v>
      </c>
      <c r="CK153" s="61">
        <v>4</v>
      </c>
      <c r="CL153" s="61">
        <v>94.679999999999993</v>
      </c>
      <c r="CM153" s="75">
        <v>32</v>
      </c>
      <c r="CN153" s="39"/>
      <c r="CO153" s="39"/>
      <c r="CP153" s="61"/>
      <c r="CQ153" s="61"/>
      <c r="CR153" s="39">
        <v>6.4</v>
      </c>
      <c r="CS153" s="61"/>
      <c r="CT153" s="61"/>
      <c r="CU153" s="61"/>
      <c r="CV153" s="61"/>
      <c r="CW153" s="61"/>
      <c r="CX153" s="61"/>
      <c r="CY153" s="61"/>
      <c r="CZ153" s="52">
        <v>36</v>
      </c>
      <c r="DA153" s="52">
        <v>20</v>
      </c>
      <c r="DB153" s="52">
        <v>540</v>
      </c>
      <c r="DC153" s="52">
        <v>2356</v>
      </c>
      <c r="DD153" s="52">
        <v>224</v>
      </c>
      <c r="DE153" s="61">
        <v>3564</v>
      </c>
      <c r="DF153" s="39">
        <v>0</v>
      </c>
      <c r="DG153" s="39">
        <v>0</v>
      </c>
      <c r="DH153" s="52">
        <v>4</v>
      </c>
      <c r="DI153" s="52">
        <v>504</v>
      </c>
      <c r="DJ153" s="61"/>
      <c r="DK153" s="39">
        <v>106</v>
      </c>
      <c r="DL153" s="61">
        <v>1648</v>
      </c>
      <c r="DM153" s="39">
        <v>144</v>
      </c>
      <c r="DN153" s="61"/>
      <c r="DO153" s="61">
        <v>1528</v>
      </c>
      <c r="DP153" s="61"/>
      <c r="DQ153" s="39">
        <v>1264</v>
      </c>
      <c r="DR153" s="39">
        <v>0</v>
      </c>
      <c r="DS153" s="39">
        <v>161</v>
      </c>
      <c r="DT153" s="61">
        <v>16</v>
      </c>
      <c r="DU153" s="52">
        <v>16</v>
      </c>
      <c r="DV153" s="52">
        <v>16</v>
      </c>
      <c r="DW153" s="39">
        <v>0</v>
      </c>
      <c r="DX153" s="39" t="str">
        <f t="shared" si="9"/>
        <v>внутренние</v>
      </c>
      <c r="DY153" s="52"/>
      <c r="DZ153" s="61"/>
      <c r="EA153" s="61"/>
      <c r="EB153" s="61"/>
      <c r="EC153" s="61"/>
      <c r="ED153" s="61"/>
      <c r="EE153" s="52">
        <v>36</v>
      </c>
      <c r="EF153" s="52">
        <v>107.6</v>
      </c>
      <c r="EG153" s="52">
        <v>28</v>
      </c>
      <c r="EH153" s="52">
        <f t="shared" si="12"/>
        <v>134.4</v>
      </c>
      <c r="EI153" s="52">
        <v>15.12</v>
      </c>
      <c r="EJ153" s="52"/>
      <c r="EK153" s="52">
        <v>11.16</v>
      </c>
      <c r="EL153" s="52">
        <v>8.64</v>
      </c>
      <c r="EM153" s="52">
        <v>87.12</v>
      </c>
      <c r="EN153" s="52">
        <v>15.600000000000001</v>
      </c>
      <c r="EO153" s="52">
        <v>43.2</v>
      </c>
      <c r="EP153" s="52">
        <v>11.4</v>
      </c>
      <c r="EQ153" s="52">
        <v>371</v>
      </c>
      <c r="ER153" s="52">
        <f t="shared" si="10"/>
        <v>1.47</v>
      </c>
      <c r="ES153" s="187" t="s">
        <v>1138</v>
      </c>
      <c r="ET153" s="187" t="s">
        <v>1139</v>
      </c>
      <c r="EU153" s="52">
        <v>0</v>
      </c>
      <c r="EV153" s="52">
        <v>1</v>
      </c>
      <c r="EW153" s="52">
        <v>0</v>
      </c>
      <c r="EX153" s="52">
        <v>0</v>
      </c>
      <c r="EY153" s="52">
        <v>2</v>
      </c>
      <c r="EZ153" s="52"/>
      <c r="FA153" s="52"/>
      <c r="FB153" s="52"/>
      <c r="FC153" s="52"/>
      <c r="FD153" s="52"/>
      <c r="FE153" s="52"/>
      <c r="FF153" s="52"/>
      <c r="FG153" s="52"/>
      <c r="FH153" s="39">
        <v>0</v>
      </c>
      <c r="FI153" s="72">
        <v>5</v>
      </c>
    </row>
    <row r="154" spans="1:165" x14ac:dyDescent="0.25">
      <c r="A154" s="56">
        <v>19370</v>
      </c>
      <c r="B154" s="36" t="str">
        <f t="shared" si="11"/>
        <v>Перекопская ул. д. 27 к. 1</v>
      </c>
      <c r="C154" s="57" t="s">
        <v>1071</v>
      </c>
      <c r="D154" s="58">
        <v>27</v>
      </c>
      <c r="E154" s="59">
        <v>1</v>
      </c>
      <c r="F154" s="39" t="s">
        <v>1012</v>
      </c>
      <c r="G154" s="60"/>
      <c r="H154" s="61"/>
      <c r="I154" s="62" t="s">
        <v>218</v>
      </c>
      <c r="J154" s="62"/>
      <c r="K154" s="62" t="s">
        <v>218</v>
      </c>
      <c r="L154" s="39" t="s">
        <v>1013</v>
      </c>
      <c r="M154" s="39" t="s">
        <v>1014</v>
      </c>
      <c r="N154" s="63">
        <v>1963</v>
      </c>
      <c r="O154" s="63">
        <v>1963</v>
      </c>
      <c r="P154" s="64" t="s">
        <v>1047</v>
      </c>
      <c r="Q154" s="61" t="s">
        <v>1016</v>
      </c>
      <c r="R154" s="63">
        <v>5</v>
      </c>
      <c r="S154" s="63">
        <v>5</v>
      </c>
      <c r="T154" s="65">
        <v>2</v>
      </c>
      <c r="U154" s="63"/>
      <c r="V154" s="63"/>
      <c r="W154" s="66">
        <v>41</v>
      </c>
      <c r="X154" s="67">
        <v>40</v>
      </c>
      <c r="Y154" s="61">
        <v>1</v>
      </c>
      <c r="Z154" s="39">
        <v>1</v>
      </c>
      <c r="AA154" s="61">
        <v>10</v>
      </c>
      <c r="AB154" s="61">
        <v>18</v>
      </c>
      <c r="AC154" s="42">
        <v>0</v>
      </c>
      <c r="AD154" s="61"/>
      <c r="AE154" s="61"/>
      <c r="AF154" s="61">
        <v>1</v>
      </c>
      <c r="AG154" s="68">
        <v>1</v>
      </c>
      <c r="AH154" s="69">
        <v>1642.3999999999999</v>
      </c>
      <c r="AI154" s="70">
        <v>1637.6</v>
      </c>
      <c r="AJ154" s="71">
        <v>4.8</v>
      </c>
      <c r="AK154" s="72">
        <v>1040.4000000000001</v>
      </c>
      <c r="AL154" s="61">
        <v>198.5</v>
      </c>
      <c r="AM154" s="85">
        <v>187</v>
      </c>
      <c r="AN154" s="73">
        <v>3</v>
      </c>
      <c r="AO154" s="61"/>
      <c r="AP154" s="64">
        <v>425.2</v>
      </c>
      <c r="AQ154" s="42">
        <v>82.149999999999991</v>
      </c>
      <c r="AR154" s="42">
        <v>123.85000000000001</v>
      </c>
      <c r="AS154" s="42">
        <v>0</v>
      </c>
      <c r="AT154" s="72" t="s">
        <v>1036</v>
      </c>
      <c r="AU154" s="72" t="s">
        <v>1018</v>
      </c>
      <c r="AV154" s="67">
        <v>40</v>
      </c>
      <c r="AW154" s="61"/>
      <c r="AX154" s="61"/>
      <c r="AY154" s="61"/>
      <c r="AZ154" s="61" t="s">
        <v>1019</v>
      </c>
      <c r="BA154" s="61" t="s">
        <v>218</v>
      </c>
      <c r="BB154" s="61" t="s">
        <v>218</v>
      </c>
      <c r="BC154" s="61" t="s">
        <v>218</v>
      </c>
      <c r="BD154" s="61" t="s">
        <v>218</v>
      </c>
      <c r="BE154" s="61" t="s">
        <v>218</v>
      </c>
      <c r="BF154" s="61" t="s">
        <v>218</v>
      </c>
      <c r="BG154" s="61" t="s">
        <v>218</v>
      </c>
      <c r="BH154" s="61" t="s">
        <v>218</v>
      </c>
      <c r="BI154" s="61" t="s">
        <v>218</v>
      </c>
      <c r="BJ154" s="61" t="s">
        <v>218</v>
      </c>
      <c r="BK154" s="61" t="s">
        <v>218</v>
      </c>
      <c r="BL154" s="61" t="s">
        <v>218</v>
      </c>
      <c r="BM154" s="61" t="s">
        <v>218</v>
      </c>
      <c r="BN154" s="61" t="s">
        <v>218</v>
      </c>
      <c r="BO154" s="61" t="s">
        <v>218</v>
      </c>
      <c r="BP154" s="61" t="s">
        <v>218</v>
      </c>
      <c r="BQ154" s="61" t="s">
        <v>1020</v>
      </c>
      <c r="BR154" s="61"/>
      <c r="BS154" s="59" t="s">
        <v>1021</v>
      </c>
      <c r="BT154" s="52">
        <v>3880</v>
      </c>
      <c r="BU154" s="61">
        <v>3</v>
      </c>
      <c r="BV154" s="61" t="s">
        <v>1017</v>
      </c>
      <c r="BW154" s="52">
        <v>492.5</v>
      </c>
      <c r="BX154" s="52">
        <v>197</v>
      </c>
      <c r="BY154" s="52">
        <v>492.5</v>
      </c>
      <c r="BZ154" s="52">
        <v>197</v>
      </c>
      <c r="CA154" s="61" t="s">
        <v>1024</v>
      </c>
      <c r="CB154" s="52">
        <v>926</v>
      </c>
      <c r="CC154" s="53">
        <v>861</v>
      </c>
      <c r="CD154" s="61">
        <v>1</v>
      </c>
      <c r="CE154" s="61">
        <v>468</v>
      </c>
      <c r="CF154" s="61" t="s">
        <v>1023</v>
      </c>
      <c r="CG154" s="52">
        <v>80</v>
      </c>
      <c r="CH154" s="52">
        <v>126.5</v>
      </c>
      <c r="CI154" s="72">
        <v>425.2</v>
      </c>
      <c r="CJ154" s="74"/>
      <c r="CK154" s="61">
        <v>0</v>
      </c>
      <c r="CL154" s="61">
        <v>0</v>
      </c>
      <c r="CM154" s="75">
        <v>0</v>
      </c>
      <c r="CN154" s="39"/>
      <c r="CO154" s="39"/>
      <c r="CP154" s="61"/>
      <c r="CQ154" s="61"/>
      <c r="CR154" s="39">
        <v>0</v>
      </c>
      <c r="CS154" s="61"/>
      <c r="CT154" s="61"/>
      <c r="CU154" s="61"/>
      <c r="CV154" s="61"/>
      <c r="CW154" s="61"/>
      <c r="CX154" s="61"/>
      <c r="CY154" s="61"/>
      <c r="CZ154" s="52">
        <v>1</v>
      </c>
      <c r="DA154" s="52">
        <v>1</v>
      </c>
      <c r="DB154" s="52">
        <v>81</v>
      </c>
      <c r="DC154" s="52">
        <v>200</v>
      </c>
      <c r="DD154" s="52">
        <v>24</v>
      </c>
      <c r="DE154" s="61">
        <v>1016.5</v>
      </c>
      <c r="DF154" s="61">
        <v>0</v>
      </c>
      <c r="DG154" s="39">
        <v>0</v>
      </c>
      <c r="DH154" s="52">
        <v>2</v>
      </c>
      <c r="DI154" s="52">
        <v>124</v>
      </c>
      <c r="DJ154" s="61"/>
      <c r="DK154" s="39">
        <v>52</v>
      </c>
      <c r="DL154" s="61">
        <v>467.5</v>
      </c>
      <c r="DM154" s="39">
        <v>40</v>
      </c>
      <c r="DN154" s="61"/>
      <c r="DO154" s="61">
        <v>483.5</v>
      </c>
      <c r="DP154" s="61"/>
      <c r="DQ154" s="39">
        <v>324</v>
      </c>
      <c r="DR154" s="39">
        <v>197</v>
      </c>
      <c r="DS154" s="39">
        <v>43</v>
      </c>
      <c r="DT154" s="61">
        <v>8</v>
      </c>
      <c r="DU154" s="52">
        <v>8</v>
      </c>
      <c r="DV154" s="52">
        <v>8</v>
      </c>
      <c r="DW154" s="39">
        <v>0</v>
      </c>
      <c r="DX154" s="39" t="str">
        <f t="shared" si="9"/>
        <v>наружные</v>
      </c>
      <c r="DY154" s="52"/>
      <c r="DZ154" s="61"/>
      <c r="EA154" s="61"/>
      <c r="EB154" s="61"/>
      <c r="EC154" s="61"/>
      <c r="ED154" s="61"/>
      <c r="EE154" s="52">
        <v>16</v>
      </c>
      <c r="EF154" s="52">
        <v>14.8</v>
      </c>
      <c r="EG154" s="52">
        <v>4</v>
      </c>
      <c r="EH154" s="52">
        <f t="shared" si="12"/>
        <v>19.2</v>
      </c>
      <c r="EI154" s="52">
        <v>3.84</v>
      </c>
      <c r="EJ154" s="52"/>
      <c r="EK154" s="52">
        <v>5.58</v>
      </c>
      <c r="EL154" s="52">
        <v>2.4</v>
      </c>
      <c r="EM154" s="52">
        <v>8.8000000000000007</v>
      </c>
      <c r="EN154" s="52">
        <v>4.55</v>
      </c>
      <c r="EO154" s="52">
        <v>0</v>
      </c>
      <c r="EP154" s="52">
        <v>0</v>
      </c>
      <c r="EQ154" s="52">
        <v>93</v>
      </c>
      <c r="ER154" s="52">
        <f t="shared" si="10"/>
        <v>0</v>
      </c>
      <c r="ES154" s="187" t="s">
        <v>1019</v>
      </c>
      <c r="ET154" s="187">
        <v>0</v>
      </c>
      <c r="EU154" s="52">
        <v>0</v>
      </c>
      <c r="EV154" s="52">
        <v>0</v>
      </c>
      <c r="EW154" s="52">
        <v>0</v>
      </c>
      <c r="EX154" s="52">
        <v>0</v>
      </c>
      <c r="EY154" s="52">
        <v>1</v>
      </c>
      <c r="EZ154" s="52"/>
      <c r="FA154" s="52"/>
      <c r="FB154" s="52"/>
      <c r="FC154" s="52"/>
      <c r="FD154" s="52"/>
      <c r="FE154" s="52"/>
      <c r="FF154" s="52"/>
      <c r="FG154" s="52"/>
      <c r="FH154" s="39">
        <v>0</v>
      </c>
      <c r="FI154" s="72">
        <v>3</v>
      </c>
    </row>
    <row r="155" spans="1:165" x14ac:dyDescent="0.25">
      <c r="A155" s="56">
        <v>19371</v>
      </c>
      <c r="B155" s="36" t="str">
        <f t="shared" si="11"/>
        <v>Перекопская ул. д. 27 к. 2</v>
      </c>
      <c r="C155" s="57" t="s">
        <v>1071</v>
      </c>
      <c r="D155" s="58">
        <v>27</v>
      </c>
      <c r="E155" s="59">
        <v>2</v>
      </c>
      <c r="F155" s="39" t="s">
        <v>1012</v>
      </c>
      <c r="G155" s="60"/>
      <c r="H155" s="39"/>
      <c r="I155" s="62" t="s">
        <v>218</v>
      </c>
      <c r="J155" s="62"/>
      <c r="K155" s="62" t="s">
        <v>218</v>
      </c>
      <c r="L155" s="39" t="s">
        <v>1013</v>
      </c>
      <c r="M155" s="39" t="s">
        <v>1014</v>
      </c>
      <c r="N155" s="63">
        <v>1963</v>
      </c>
      <c r="O155" s="63">
        <v>1963</v>
      </c>
      <c r="P155" s="64" t="s">
        <v>1047</v>
      </c>
      <c r="Q155" s="61" t="s">
        <v>1016</v>
      </c>
      <c r="R155" s="63">
        <v>5</v>
      </c>
      <c r="S155" s="63">
        <v>5</v>
      </c>
      <c r="T155" s="65">
        <v>3</v>
      </c>
      <c r="U155" s="63"/>
      <c r="V155" s="63"/>
      <c r="W155" s="66">
        <v>60</v>
      </c>
      <c r="X155" s="67">
        <v>60</v>
      </c>
      <c r="Y155" s="61">
        <v>0</v>
      </c>
      <c r="Z155" s="39">
        <v>0</v>
      </c>
      <c r="AA155" s="61">
        <v>15</v>
      </c>
      <c r="AB155" s="61">
        <v>15</v>
      </c>
      <c r="AC155" s="42">
        <v>0</v>
      </c>
      <c r="AD155" s="61"/>
      <c r="AE155" s="61"/>
      <c r="AF155" s="61">
        <v>1</v>
      </c>
      <c r="AG155" s="68">
        <v>1</v>
      </c>
      <c r="AH155" s="69">
        <v>2574.8000000000002</v>
      </c>
      <c r="AI155" s="70">
        <v>2574.8000000000002</v>
      </c>
      <c r="AJ155" s="71">
        <v>0</v>
      </c>
      <c r="AK155" s="72">
        <v>1624</v>
      </c>
      <c r="AL155" s="61">
        <v>84.6</v>
      </c>
      <c r="AM155" s="85">
        <v>284</v>
      </c>
      <c r="AN155" s="73"/>
      <c r="AO155" s="61"/>
      <c r="AP155" s="64">
        <v>670</v>
      </c>
      <c r="AQ155" s="42">
        <v>113.7</v>
      </c>
      <c r="AR155" s="42">
        <v>170.3</v>
      </c>
      <c r="AS155" s="42">
        <v>0</v>
      </c>
      <c r="AT155" s="72" t="s">
        <v>1036</v>
      </c>
      <c r="AU155" s="72" t="s">
        <v>1018</v>
      </c>
      <c r="AV155" s="67">
        <v>60</v>
      </c>
      <c r="AW155" s="61"/>
      <c r="AX155" s="61"/>
      <c r="AY155" s="61"/>
      <c r="AZ155" s="61" t="s">
        <v>1019</v>
      </c>
      <c r="BA155" s="61" t="s">
        <v>218</v>
      </c>
      <c r="BB155" s="61" t="s">
        <v>218</v>
      </c>
      <c r="BC155" s="61" t="s">
        <v>218</v>
      </c>
      <c r="BD155" s="61" t="s">
        <v>218</v>
      </c>
      <c r="BE155" s="61" t="s">
        <v>218</v>
      </c>
      <c r="BF155" s="61" t="s">
        <v>218</v>
      </c>
      <c r="BG155" s="61" t="s">
        <v>218</v>
      </c>
      <c r="BH155" s="61" t="s">
        <v>218</v>
      </c>
      <c r="BI155" s="61" t="s">
        <v>218</v>
      </c>
      <c r="BJ155" s="61" t="s">
        <v>218</v>
      </c>
      <c r="BK155" s="61" t="s">
        <v>218</v>
      </c>
      <c r="BL155" s="61" t="s">
        <v>218</v>
      </c>
      <c r="BM155" s="61" t="s">
        <v>218</v>
      </c>
      <c r="BN155" s="61" t="s">
        <v>218</v>
      </c>
      <c r="BO155" s="61" t="s">
        <v>218</v>
      </c>
      <c r="BP155" s="61" t="s">
        <v>218</v>
      </c>
      <c r="BQ155" s="61" t="s">
        <v>1020</v>
      </c>
      <c r="BR155" s="61"/>
      <c r="BS155" s="59" t="s">
        <v>1021</v>
      </c>
      <c r="BT155" s="52">
        <v>4320</v>
      </c>
      <c r="BU155" s="61">
        <v>4</v>
      </c>
      <c r="BV155" s="61" t="s">
        <v>1017</v>
      </c>
      <c r="BW155" s="52">
        <v>1827.5</v>
      </c>
      <c r="BX155" s="52">
        <v>831</v>
      </c>
      <c r="BY155" s="52">
        <v>827.5</v>
      </c>
      <c r="BZ155" s="52">
        <v>331</v>
      </c>
      <c r="CA155" s="61" t="s">
        <v>1024</v>
      </c>
      <c r="CB155" s="52">
        <v>1458</v>
      </c>
      <c r="CC155" s="53">
        <v>1354.8</v>
      </c>
      <c r="CD155" s="39">
        <v>1</v>
      </c>
      <c r="CE155" s="61">
        <v>737</v>
      </c>
      <c r="CF155" s="61" t="s">
        <v>1023</v>
      </c>
      <c r="CG155" s="52">
        <v>125.1</v>
      </c>
      <c r="CH155" s="52">
        <v>197.9</v>
      </c>
      <c r="CI155" s="72">
        <v>670</v>
      </c>
      <c r="CJ155" s="74"/>
      <c r="CK155" s="61">
        <v>0</v>
      </c>
      <c r="CL155" s="61">
        <v>0</v>
      </c>
      <c r="CM155" s="75">
        <v>0</v>
      </c>
      <c r="CN155" s="39"/>
      <c r="CO155" s="39"/>
      <c r="CP155" s="61"/>
      <c r="CQ155" s="61"/>
      <c r="CR155" s="39">
        <v>0</v>
      </c>
      <c r="CS155" s="61"/>
      <c r="CT155" s="61"/>
      <c r="CU155" s="61"/>
      <c r="CV155" s="61"/>
      <c r="CW155" s="61"/>
      <c r="CX155" s="61"/>
      <c r="CY155" s="61"/>
      <c r="CZ155" s="52">
        <v>1</v>
      </c>
      <c r="DA155" s="52">
        <v>1</v>
      </c>
      <c r="DB155" s="52">
        <v>180</v>
      </c>
      <c r="DC155" s="52">
        <v>1300</v>
      </c>
      <c r="DD155" s="52">
        <v>33</v>
      </c>
      <c r="DE155" s="61">
        <v>1317.5</v>
      </c>
      <c r="DF155" s="39">
        <v>0</v>
      </c>
      <c r="DG155" s="39">
        <v>0</v>
      </c>
      <c r="DH155" s="52">
        <v>3</v>
      </c>
      <c r="DI155" s="52">
        <v>187</v>
      </c>
      <c r="DJ155" s="61"/>
      <c r="DK155" s="39">
        <v>39</v>
      </c>
      <c r="DL155" s="61">
        <v>724.5</v>
      </c>
      <c r="DM155" s="39">
        <v>60</v>
      </c>
      <c r="DN155" s="61"/>
      <c r="DO155" s="61">
        <v>474.21999999999997</v>
      </c>
      <c r="DP155" s="61"/>
      <c r="DQ155" s="39">
        <v>666</v>
      </c>
      <c r="DR155" s="39">
        <v>484</v>
      </c>
      <c r="DS155" s="39">
        <v>87</v>
      </c>
      <c r="DT155" s="61">
        <v>12</v>
      </c>
      <c r="DU155" s="52">
        <v>12</v>
      </c>
      <c r="DV155" s="52">
        <v>15</v>
      </c>
      <c r="DW155" s="39">
        <v>0</v>
      </c>
      <c r="DX155" s="39" t="str">
        <f t="shared" si="9"/>
        <v>наружные</v>
      </c>
      <c r="DY155" s="52"/>
      <c r="DZ155" s="61"/>
      <c r="EA155" s="61"/>
      <c r="EB155" s="61"/>
      <c r="EC155" s="61"/>
      <c r="ED155" s="61"/>
      <c r="EE155" s="52">
        <v>12</v>
      </c>
      <c r="EF155" s="52">
        <v>22.1</v>
      </c>
      <c r="EG155" s="52">
        <v>6</v>
      </c>
      <c r="EH155" s="52">
        <f t="shared" si="12"/>
        <v>28.799999999999997</v>
      </c>
      <c r="EI155" s="52">
        <v>5.76</v>
      </c>
      <c r="EJ155" s="52"/>
      <c r="EK155" s="52">
        <v>8.370000000000001</v>
      </c>
      <c r="EL155" s="52">
        <v>3.5999999999999996</v>
      </c>
      <c r="EM155" s="52">
        <v>13.200000000000001</v>
      </c>
      <c r="EN155" s="52">
        <v>6.5</v>
      </c>
      <c r="EO155" s="52">
        <v>0</v>
      </c>
      <c r="EP155" s="52">
        <v>0</v>
      </c>
      <c r="EQ155" s="52">
        <v>145</v>
      </c>
      <c r="ER155" s="52">
        <f t="shared" si="10"/>
        <v>0</v>
      </c>
      <c r="ES155" s="187" t="s">
        <v>1019</v>
      </c>
      <c r="ET155" s="187">
        <v>0</v>
      </c>
      <c r="EU155" s="52">
        <v>0</v>
      </c>
      <c r="EV155" s="52">
        <v>1</v>
      </c>
      <c r="EW155" s="52">
        <v>0</v>
      </c>
      <c r="EX155" s="52">
        <v>0</v>
      </c>
      <c r="EY155" s="52">
        <v>1</v>
      </c>
      <c r="EZ155" s="52"/>
      <c r="FA155" s="52"/>
      <c r="FB155" s="52"/>
      <c r="FC155" s="52"/>
      <c r="FD155" s="52"/>
      <c r="FE155" s="52"/>
      <c r="FF155" s="52"/>
      <c r="FG155" s="52"/>
      <c r="FH155" s="39">
        <v>0</v>
      </c>
      <c r="FI155" s="72">
        <v>4</v>
      </c>
    </row>
    <row r="156" spans="1:165" x14ac:dyDescent="0.25">
      <c r="A156" s="56">
        <v>19372</v>
      </c>
      <c r="B156" s="36" t="str">
        <f t="shared" si="11"/>
        <v>Перекопская ул. д. 29</v>
      </c>
      <c r="C156" s="57" t="s">
        <v>1071</v>
      </c>
      <c r="D156" s="58">
        <v>29</v>
      </c>
      <c r="E156" s="59"/>
      <c r="F156" s="39" t="s">
        <v>1012</v>
      </c>
      <c r="G156" s="60"/>
      <c r="H156" s="61"/>
      <c r="I156" s="62" t="s">
        <v>218</v>
      </c>
      <c r="J156" s="62"/>
      <c r="K156" s="62" t="s">
        <v>218</v>
      </c>
      <c r="L156" s="39" t="s">
        <v>1013</v>
      </c>
      <c r="M156" s="39" t="s">
        <v>1014</v>
      </c>
      <c r="N156" s="63">
        <v>1962</v>
      </c>
      <c r="O156" s="63">
        <v>1962</v>
      </c>
      <c r="P156" s="64" t="s">
        <v>1047</v>
      </c>
      <c r="Q156" s="61" t="s">
        <v>1016</v>
      </c>
      <c r="R156" s="63">
        <v>5</v>
      </c>
      <c r="S156" s="63">
        <v>5</v>
      </c>
      <c r="T156" s="65">
        <v>3</v>
      </c>
      <c r="U156" s="63"/>
      <c r="V156" s="63"/>
      <c r="W156" s="66">
        <v>60</v>
      </c>
      <c r="X156" s="67">
        <v>60</v>
      </c>
      <c r="Y156" s="61">
        <v>0</v>
      </c>
      <c r="Z156" s="39">
        <v>0</v>
      </c>
      <c r="AA156" s="61">
        <v>15</v>
      </c>
      <c r="AB156" s="61">
        <v>15</v>
      </c>
      <c r="AC156" s="42">
        <v>0</v>
      </c>
      <c r="AD156" s="61"/>
      <c r="AE156" s="61"/>
      <c r="AF156" s="61">
        <v>1</v>
      </c>
      <c r="AG156" s="68">
        <v>1</v>
      </c>
      <c r="AH156" s="69">
        <v>2569</v>
      </c>
      <c r="AI156" s="70">
        <v>2569</v>
      </c>
      <c r="AJ156" s="71">
        <v>0</v>
      </c>
      <c r="AK156" s="72">
        <v>1625</v>
      </c>
      <c r="AL156" s="61">
        <v>84.6</v>
      </c>
      <c r="AM156" s="85">
        <v>296</v>
      </c>
      <c r="AN156" s="73"/>
      <c r="AO156" s="61"/>
      <c r="AP156" s="64">
        <v>664.5</v>
      </c>
      <c r="AQ156" s="42">
        <v>112.75</v>
      </c>
      <c r="AR156" s="42">
        <v>183.25</v>
      </c>
      <c r="AS156" s="42">
        <v>0</v>
      </c>
      <c r="AT156" s="72" t="s">
        <v>1036</v>
      </c>
      <c r="AU156" s="72" t="s">
        <v>1018</v>
      </c>
      <c r="AV156" s="67">
        <v>60</v>
      </c>
      <c r="AW156" s="61"/>
      <c r="AX156" s="61"/>
      <c r="AY156" s="61"/>
      <c r="AZ156" s="61" t="s">
        <v>1019</v>
      </c>
      <c r="BA156" s="61" t="s">
        <v>218</v>
      </c>
      <c r="BB156" s="61" t="s">
        <v>218</v>
      </c>
      <c r="BC156" s="61" t="s">
        <v>218</v>
      </c>
      <c r="BD156" s="61" t="s">
        <v>218</v>
      </c>
      <c r="BE156" s="61" t="s">
        <v>218</v>
      </c>
      <c r="BF156" s="61" t="s">
        <v>218</v>
      </c>
      <c r="BG156" s="61" t="s">
        <v>218</v>
      </c>
      <c r="BH156" s="61" t="s">
        <v>218</v>
      </c>
      <c r="BI156" s="61" t="s">
        <v>218</v>
      </c>
      <c r="BJ156" s="61" t="s">
        <v>218</v>
      </c>
      <c r="BK156" s="61" t="s">
        <v>218</v>
      </c>
      <c r="BL156" s="61" t="s">
        <v>218</v>
      </c>
      <c r="BM156" s="61" t="s">
        <v>218</v>
      </c>
      <c r="BN156" s="61" t="s">
        <v>218</v>
      </c>
      <c r="BO156" s="61" t="s">
        <v>218</v>
      </c>
      <c r="BP156" s="61" t="s">
        <v>218</v>
      </c>
      <c r="BQ156" s="61" t="s">
        <v>1020</v>
      </c>
      <c r="BR156" s="61"/>
      <c r="BS156" s="59" t="s">
        <v>1021</v>
      </c>
      <c r="BT156" s="52">
        <v>4320</v>
      </c>
      <c r="BU156" s="61">
        <v>4</v>
      </c>
      <c r="BV156" s="61" t="s">
        <v>1017</v>
      </c>
      <c r="BW156" s="52">
        <v>1827.5</v>
      </c>
      <c r="BX156" s="52">
        <v>831</v>
      </c>
      <c r="BY156" s="52">
        <v>827.5</v>
      </c>
      <c r="BZ156" s="52">
        <v>331</v>
      </c>
      <c r="CA156" s="61" t="s">
        <v>1024</v>
      </c>
      <c r="CB156" s="52">
        <v>1458</v>
      </c>
      <c r="CC156" s="53">
        <v>1354.8</v>
      </c>
      <c r="CD156" s="61">
        <v>1</v>
      </c>
      <c r="CE156" s="61">
        <v>732</v>
      </c>
      <c r="CF156" s="61" t="s">
        <v>1023</v>
      </c>
      <c r="CG156" s="52">
        <v>125.1</v>
      </c>
      <c r="CH156" s="52">
        <v>197.9</v>
      </c>
      <c r="CI156" s="72">
        <v>664.5</v>
      </c>
      <c r="CJ156" s="74"/>
      <c r="CK156" s="61">
        <v>0</v>
      </c>
      <c r="CL156" s="61">
        <v>0</v>
      </c>
      <c r="CM156" s="75">
        <v>0</v>
      </c>
      <c r="CN156" s="39"/>
      <c r="CO156" s="39"/>
      <c r="CP156" s="61"/>
      <c r="CQ156" s="61"/>
      <c r="CR156" s="39">
        <v>0</v>
      </c>
      <c r="CS156" s="61"/>
      <c r="CT156" s="61"/>
      <c r="CU156" s="61"/>
      <c r="CV156" s="61"/>
      <c r="CW156" s="61"/>
      <c r="CX156" s="61"/>
      <c r="CY156" s="61"/>
      <c r="CZ156" s="52">
        <v>1</v>
      </c>
      <c r="DA156" s="52">
        <v>1</v>
      </c>
      <c r="DB156" s="52">
        <v>180</v>
      </c>
      <c r="DC156" s="52">
        <v>1300</v>
      </c>
      <c r="DD156" s="52">
        <v>33</v>
      </c>
      <c r="DE156" s="61">
        <v>1317.5</v>
      </c>
      <c r="DF156" s="61">
        <v>0</v>
      </c>
      <c r="DG156" s="39">
        <v>0</v>
      </c>
      <c r="DH156" s="52">
        <v>3</v>
      </c>
      <c r="DI156" s="52">
        <v>187</v>
      </c>
      <c r="DJ156" s="61"/>
      <c r="DK156" s="39">
        <v>39</v>
      </c>
      <c r="DL156" s="61">
        <v>724.5</v>
      </c>
      <c r="DM156" s="39">
        <v>60</v>
      </c>
      <c r="DN156" s="61"/>
      <c r="DO156" s="61">
        <v>474.21999999999997</v>
      </c>
      <c r="DP156" s="61"/>
      <c r="DQ156" s="39">
        <v>666</v>
      </c>
      <c r="DR156" s="39">
        <v>484</v>
      </c>
      <c r="DS156" s="39">
        <v>87</v>
      </c>
      <c r="DT156" s="61">
        <v>12</v>
      </c>
      <c r="DU156" s="52">
        <v>12</v>
      </c>
      <c r="DV156" s="52">
        <v>15</v>
      </c>
      <c r="DW156" s="39">
        <v>0</v>
      </c>
      <c r="DX156" s="39" t="str">
        <f t="shared" si="9"/>
        <v>наружные</v>
      </c>
      <c r="DY156" s="52"/>
      <c r="DZ156" s="61"/>
      <c r="EA156" s="61"/>
      <c r="EB156" s="61"/>
      <c r="EC156" s="61"/>
      <c r="ED156" s="61"/>
      <c r="EE156" s="52">
        <v>12</v>
      </c>
      <c r="EF156" s="52">
        <v>22.1</v>
      </c>
      <c r="EG156" s="52">
        <v>6</v>
      </c>
      <c r="EH156" s="52">
        <f t="shared" si="12"/>
        <v>28.799999999999997</v>
      </c>
      <c r="EI156" s="52">
        <v>5.76</v>
      </c>
      <c r="EJ156" s="52"/>
      <c r="EK156" s="52">
        <v>8.370000000000001</v>
      </c>
      <c r="EL156" s="52">
        <v>3.5999999999999996</v>
      </c>
      <c r="EM156" s="52">
        <v>13.200000000000001</v>
      </c>
      <c r="EN156" s="52">
        <v>6.5</v>
      </c>
      <c r="EO156" s="52">
        <v>0</v>
      </c>
      <c r="EP156" s="52">
        <v>0</v>
      </c>
      <c r="EQ156" s="52">
        <v>171</v>
      </c>
      <c r="ER156" s="52">
        <f t="shared" si="10"/>
        <v>0</v>
      </c>
      <c r="ES156" s="187" t="s">
        <v>1019</v>
      </c>
      <c r="ET156" s="187">
        <v>0</v>
      </c>
      <c r="EU156" s="52">
        <v>0</v>
      </c>
      <c r="EV156" s="52">
        <v>1</v>
      </c>
      <c r="EW156" s="52">
        <v>0</v>
      </c>
      <c r="EX156" s="52">
        <v>0</v>
      </c>
      <c r="EY156" s="52">
        <v>1</v>
      </c>
      <c r="EZ156" s="52"/>
      <c r="FA156" s="52"/>
      <c r="FB156" s="52">
        <v>15</v>
      </c>
      <c r="FC156" s="52"/>
      <c r="FD156" s="52"/>
      <c r="FE156" s="52"/>
      <c r="FF156" s="52"/>
      <c r="FG156" s="52"/>
      <c r="FH156" s="39">
        <v>0</v>
      </c>
      <c r="FI156" s="72">
        <v>4</v>
      </c>
    </row>
    <row r="157" spans="1:165" x14ac:dyDescent="0.25">
      <c r="A157" s="56">
        <v>31187</v>
      </c>
      <c r="B157" s="36" t="str">
        <f t="shared" si="11"/>
        <v>Перекопская ул. д. 30</v>
      </c>
      <c r="C157" s="84" t="s">
        <v>1071</v>
      </c>
      <c r="D157" s="58">
        <v>30</v>
      </c>
      <c r="E157" s="59"/>
      <c r="F157" s="39" t="s">
        <v>1012</v>
      </c>
      <c r="G157" s="60"/>
      <c r="H157" s="39"/>
      <c r="I157" s="62" t="s">
        <v>218</v>
      </c>
      <c r="J157" s="62"/>
      <c r="K157" s="62" t="s">
        <v>218</v>
      </c>
      <c r="L157" s="39" t="s">
        <v>1013</v>
      </c>
      <c r="M157" s="39" t="s">
        <v>1014</v>
      </c>
      <c r="N157" s="63">
        <v>1976</v>
      </c>
      <c r="O157" s="63">
        <v>1976</v>
      </c>
      <c r="P157" s="64" t="s">
        <v>1033</v>
      </c>
      <c r="Q157" s="61" t="s">
        <v>1016</v>
      </c>
      <c r="R157" s="63">
        <v>9</v>
      </c>
      <c r="S157" s="63">
        <v>9</v>
      </c>
      <c r="T157" s="65">
        <v>4</v>
      </c>
      <c r="U157" s="63">
        <v>4</v>
      </c>
      <c r="V157" s="63"/>
      <c r="W157" s="66">
        <v>144</v>
      </c>
      <c r="X157" s="67">
        <v>144</v>
      </c>
      <c r="Y157" s="61">
        <v>0</v>
      </c>
      <c r="Z157" s="39">
        <v>0</v>
      </c>
      <c r="AA157" s="61">
        <v>36</v>
      </c>
      <c r="AB157" s="61">
        <v>36</v>
      </c>
      <c r="AC157" s="42">
        <v>8</v>
      </c>
      <c r="AD157" s="61"/>
      <c r="AE157" s="61"/>
      <c r="AF157" s="61">
        <v>0</v>
      </c>
      <c r="AG157" s="68">
        <v>1</v>
      </c>
      <c r="AH157" s="69">
        <v>6934.4</v>
      </c>
      <c r="AI157" s="70">
        <v>6934.4</v>
      </c>
      <c r="AJ157" s="71">
        <v>0</v>
      </c>
      <c r="AK157" s="72">
        <v>1870.6</v>
      </c>
      <c r="AL157" s="61">
        <v>202.8</v>
      </c>
      <c r="AM157" s="85">
        <v>749</v>
      </c>
      <c r="AN157" s="73">
        <v>89</v>
      </c>
      <c r="AO157" s="61"/>
      <c r="AP157" s="64">
        <v>0</v>
      </c>
      <c r="AQ157" s="42">
        <v>158.36000000000001</v>
      </c>
      <c r="AR157" s="42">
        <v>679.64</v>
      </c>
      <c r="AS157" s="42">
        <v>38.4</v>
      </c>
      <c r="AT157" s="72" t="s">
        <v>1017</v>
      </c>
      <c r="AU157" s="72" t="s">
        <v>1034</v>
      </c>
      <c r="AV157" s="67">
        <v>144</v>
      </c>
      <c r="AW157" s="61"/>
      <c r="AX157" s="61"/>
      <c r="AY157" s="61"/>
      <c r="AZ157" s="61" t="s">
        <v>1019</v>
      </c>
      <c r="BA157" s="61" t="s">
        <v>218</v>
      </c>
      <c r="BB157" s="61" t="s">
        <v>218</v>
      </c>
      <c r="BC157" s="61" t="s">
        <v>218</v>
      </c>
      <c r="BD157" s="61" t="s">
        <v>218</v>
      </c>
      <c r="BE157" s="61" t="s">
        <v>218</v>
      </c>
      <c r="BF157" s="61" t="s">
        <v>218</v>
      </c>
      <c r="BG157" s="61" t="s">
        <v>218</v>
      </c>
      <c r="BH157" s="61" t="s">
        <v>218</v>
      </c>
      <c r="BI157" s="61" t="s">
        <v>218</v>
      </c>
      <c r="BJ157" s="61" t="s">
        <v>218</v>
      </c>
      <c r="BK157" s="61" t="s">
        <v>218</v>
      </c>
      <c r="BL157" s="61" t="s">
        <v>218</v>
      </c>
      <c r="BM157" s="61" t="s">
        <v>218</v>
      </c>
      <c r="BN157" s="61" t="s">
        <v>218</v>
      </c>
      <c r="BO157" s="61" t="s">
        <v>218</v>
      </c>
      <c r="BP157" s="61" t="s">
        <v>218</v>
      </c>
      <c r="BQ157" s="61" t="s">
        <v>1020</v>
      </c>
      <c r="BR157" s="61"/>
      <c r="BS157" s="59" t="s">
        <v>1021</v>
      </c>
      <c r="BT157" s="52">
        <v>11268</v>
      </c>
      <c r="BU157" s="61">
        <v>5</v>
      </c>
      <c r="BV157" s="61" t="s">
        <v>1017</v>
      </c>
      <c r="BW157" s="52">
        <v>1560</v>
      </c>
      <c r="BX157" s="52">
        <v>835</v>
      </c>
      <c r="BY157" s="52">
        <v>1560</v>
      </c>
      <c r="BZ157" s="52">
        <v>835</v>
      </c>
      <c r="CA157" s="61" t="s">
        <v>1073</v>
      </c>
      <c r="CB157" s="52">
        <v>5180</v>
      </c>
      <c r="CC157" s="53">
        <v>3221</v>
      </c>
      <c r="CD157" s="39">
        <v>1</v>
      </c>
      <c r="CE157" s="61">
        <v>1135</v>
      </c>
      <c r="CF157" s="61" t="s">
        <v>1023</v>
      </c>
      <c r="CG157" s="39">
        <v>0</v>
      </c>
      <c r="CH157" s="39">
        <v>0</v>
      </c>
      <c r="CI157" s="72">
        <v>1032.5999999999999</v>
      </c>
      <c r="CJ157" s="74" t="s">
        <v>1032</v>
      </c>
      <c r="CK157" s="61">
        <v>4</v>
      </c>
      <c r="CL157" s="61">
        <v>94.679999999999993</v>
      </c>
      <c r="CM157" s="75">
        <v>32</v>
      </c>
      <c r="CN157" s="39"/>
      <c r="CO157" s="39"/>
      <c r="CP157" s="61"/>
      <c r="CQ157" s="61"/>
      <c r="CR157" s="39">
        <v>8.8000000000000007</v>
      </c>
      <c r="CS157" s="61"/>
      <c r="CT157" s="61"/>
      <c r="CU157" s="61"/>
      <c r="CV157" s="61"/>
      <c r="CW157" s="61"/>
      <c r="CX157" s="61"/>
      <c r="CY157" s="61"/>
      <c r="CZ157" s="52">
        <v>36</v>
      </c>
      <c r="DA157" s="52">
        <v>20</v>
      </c>
      <c r="DB157" s="52">
        <v>540</v>
      </c>
      <c r="DC157" s="52">
        <v>2356</v>
      </c>
      <c r="DD157" s="52">
        <v>224</v>
      </c>
      <c r="DE157" s="61">
        <v>3564</v>
      </c>
      <c r="DF157" s="39">
        <v>0</v>
      </c>
      <c r="DG157" s="39">
        <v>0</v>
      </c>
      <c r="DH157" s="52">
        <v>4</v>
      </c>
      <c r="DI157" s="52">
        <v>504</v>
      </c>
      <c r="DJ157" s="61"/>
      <c r="DK157" s="39">
        <v>106</v>
      </c>
      <c r="DL157" s="61">
        <v>1648</v>
      </c>
      <c r="DM157" s="39">
        <v>144</v>
      </c>
      <c r="DN157" s="61"/>
      <c r="DO157" s="61">
        <v>1528</v>
      </c>
      <c r="DP157" s="61"/>
      <c r="DQ157" s="39">
        <v>1264</v>
      </c>
      <c r="DR157" s="39">
        <v>0</v>
      </c>
      <c r="DS157" s="39">
        <v>161</v>
      </c>
      <c r="DT157" s="61">
        <v>16</v>
      </c>
      <c r="DU157" s="52">
        <v>16</v>
      </c>
      <c r="DV157" s="52">
        <v>16</v>
      </c>
      <c r="DW157" s="39">
        <v>0</v>
      </c>
      <c r="DX157" s="39" t="str">
        <f t="shared" si="9"/>
        <v>внутренние</v>
      </c>
      <c r="DY157" s="52"/>
      <c r="DZ157" s="61"/>
      <c r="EA157" s="61"/>
      <c r="EB157" s="61"/>
      <c r="EC157" s="61"/>
      <c r="ED157" s="61"/>
      <c r="EE157" s="52">
        <v>36</v>
      </c>
      <c r="EF157" s="52">
        <v>107.6</v>
      </c>
      <c r="EG157" s="52">
        <v>28</v>
      </c>
      <c r="EH157" s="52">
        <f t="shared" si="12"/>
        <v>134.4</v>
      </c>
      <c r="EI157" s="52">
        <v>15.12</v>
      </c>
      <c r="EJ157" s="52"/>
      <c r="EK157" s="52">
        <v>11.16</v>
      </c>
      <c r="EL157" s="52">
        <v>8.64</v>
      </c>
      <c r="EM157" s="52">
        <v>87.12</v>
      </c>
      <c r="EN157" s="52">
        <v>15.600000000000001</v>
      </c>
      <c r="EO157" s="52">
        <v>15.2</v>
      </c>
      <c r="EP157" s="52">
        <v>11.1</v>
      </c>
      <c r="EQ157" s="52">
        <v>323</v>
      </c>
      <c r="ER157" s="52">
        <f t="shared" si="10"/>
        <v>1.28</v>
      </c>
      <c r="ES157" s="187" t="s">
        <v>1138</v>
      </c>
      <c r="ET157" s="187" t="s">
        <v>1139</v>
      </c>
      <c r="EU157" s="52">
        <v>0</v>
      </c>
      <c r="EV157" s="52">
        <v>1</v>
      </c>
      <c r="EW157" s="52">
        <v>0</v>
      </c>
      <c r="EX157" s="52">
        <v>0</v>
      </c>
      <c r="EY157" s="52">
        <v>2</v>
      </c>
      <c r="EZ157" s="52"/>
      <c r="FA157" s="52"/>
      <c r="FB157" s="52"/>
      <c r="FC157" s="52"/>
      <c r="FD157" s="52"/>
      <c r="FE157" s="52"/>
      <c r="FF157" s="52"/>
      <c r="FG157" s="52"/>
      <c r="FH157" s="39">
        <v>0</v>
      </c>
      <c r="FI157" s="72">
        <v>5</v>
      </c>
    </row>
    <row r="158" spans="1:165" x14ac:dyDescent="0.25">
      <c r="A158" s="56">
        <v>31185</v>
      </c>
      <c r="B158" s="36" t="str">
        <f t="shared" si="11"/>
        <v>Перекопская ул. д. 34 к. 1</v>
      </c>
      <c r="C158" s="84" t="s">
        <v>1071</v>
      </c>
      <c r="D158" s="58">
        <v>34</v>
      </c>
      <c r="E158" s="59">
        <v>1</v>
      </c>
      <c r="F158" s="39" t="s">
        <v>1012</v>
      </c>
      <c r="G158" s="60"/>
      <c r="H158" s="61"/>
      <c r="I158" s="62" t="s">
        <v>218</v>
      </c>
      <c r="J158" s="62"/>
      <c r="K158" s="62" t="s">
        <v>218</v>
      </c>
      <c r="L158" s="39" t="s">
        <v>1013</v>
      </c>
      <c r="M158" s="39" t="s">
        <v>1014</v>
      </c>
      <c r="N158" s="63">
        <v>1976</v>
      </c>
      <c r="O158" s="63">
        <v>1976</v>
      </c>
      <c r="P158" s="64" t="s">
        <v>1033</v>
      </c>
      <c r="Q158" s="61" t="s">
        <v>1016</v>
      </c>
      <c r="R158" s="63">
        <v>9</v>
      </c>
      <c r="S158" s="63">
        <v>9</v>
      </c>
      <c r="T158" s="65">
        <v>6</v>
      </c>
      <c r="U158" s="63">
        <v>6</v>
      </c>
      <c r="V158" s="63"/>
      <c r="W158" s="76">
        <v>215</v>
      </c>
      <c r="X158" s="67">
        <v>215</v>
      </c>
      <c r="Y158" s="61">
        <v>0</v>
      </c>
      <c r="Z158" s="39">
        <v>0</v>
      </c>
      <c r="AA158" s="61">
        <v>36</v>
      </c>
      <c r="AB158" s="61">
        <v>36</v>
      </c>
      <c r="AC158" s="42">
        <v>8</v>
      </c>
      <c r="AD158" s="61"/>
      <c r="AE158" s="61"/>
      <c r="AF158" s="61">
        <v>0</v>
      </c>
      <c r="AG158" s="68">
        <v>1</v>
      </c>
      <c r="AH158" s="69">
        <v>10529.1</v>
      </c>
      <c r="AI158" s="70">
        <v>10529.1</v>
      </c>
      <c r="AJ158" s="71">
        <v>0</v>
      </c>
      <c r="AK158" s="72">
        <v>2807.6</v>
      </c>
      <c r="AL158" s="61">
        <v>202.8</v>
      </c>
      <c r="AM158" s="73">
        <v>1166</v>
      </c>
      <c r="AN158" s="73">
        <v>111</v>
      </c>
      <c r="AO158" s="61"/>
      <c r="AP158" s="64">
        <v>0</v>
      </c>
      <c r="AQ158" s="42">
        <v>244.35999999999999</v>
      </c>
      <c r="AR158" s="42">
        <v>1032.6400000000001</v>
      </c>
      <c r="AS158" s="42">
        <v>38.4</v>
      </c>
      <c r="AT158" s="72" t="s">
        <v>1017</v>
      </c>
      <c r="AU158" s="72" t="s">
        <v>1034</v>
      </c>
      <c r="AV158" s="67">
        <v>215</v>
      </c>
      <c r="AW158" s="61"/>
      <c r="AX158" s="61"/>
      <c r="AY158" s="61"/>
      <c r="AZ158" s="61" t="s">
        <v>1019</v>
      </c>
      <c r="BA158" s="61" t="s">
        <v>218</v>
      </c>
      <c r="BB158" s="61" t="s">
        <v>218</v>
      </c>
      <c r="BC158" s="61" t="s">
        <v>218</v>
      </c>
      <c r="BD158" s="61" t="s">
        <v>218</v>
      </c>
      <c r="BE158" s="61" t="s">
        <v>218</v>
      </c>
      <c r="BF158" s="61" t="s">
        <v>218</v>
      </c>
      <c r="BG158" s="61" t="s">
        <v>218</v>
      </c>
      <c r="BH158" s="61" t="s">
        <v>218</v>
      </c>
      <c r="BI158" s="61" t="s">
        <v>218</v>
      </c>
      <c r="BJ158" s="61" t="s">
        <v>218</v>
      </c>
      <c r="BK158" s="61" t="s">
        <v>218</v>
      </c>
      <c r="BL158" s="61" t="s">
        <v>218</v>
      </c>
      <c r="BM158" s="61" t="s">
        <v>218</v>
      </c>
      <c r="BN158" s="61" t="s">
        <v>218</v>
      </c>
      <c r="BO158" s="61" t="s">
        <v>218</v>
      </c>
      <c r="BP158" s="61" t="s">
        <v>218</v>
      </c>
      <c r="BQ158" s="61" t="s">
        <v>1020</v>
      </c>
      <c r="BR158" s="61"/>
      <c r="BS158" s="59" t="s">
        <v>1021</v>
      </c>
      <c r="BT158" s="52">
        <v>11268</v>
      </c>
      <c r="BU158" s="61">
        <v>7</v>
      </c>
      <c r="BV158" s="61" t="s">
        <v>1017</v>
      </c>
      <c r="BW158" s="52">
        <v>1560</v>
      </c>
      <c r="BX158" s="52">
        <v>835</v>
      </c>
      <c r="BY158" s="52">
        <v>1560</v>
      </c>
      <c r="BZ158" s="52">
        <v>835</v>
      </c>
      <c r="CA158" s="61" t="s">
        <v>1040</v>
      </c>
      <c r="CB158" s="52">
        <v>5180</v>
      </c>
      <c r="CC158" s="53">
        <v>3221</v>
      </c>
      <c r="CD158" s="61">
        <v>1</v>
      </c>
      <c r="CE158" s="61">
        <v>1688</v>
      </c>
      <c r="CF158" s="61" t="s">
        <v>1023</v>
      </c>
      <c r="CG158" s="39">
        <v>0</v>
      </c>
      <c r="CH158" s="39">
        <v>0</v>
      </c>
      <c r="CI158" s="72">
        <v>1530.6</v>
      </c>
      <c r="CJ158" s="74" t="s">
        <v>1032</v>
      </c>
      <c r="CK158" s="61">
        <v>6</v>
      </c>
      <c r="CL158" s="61">
        <v>142.01999999999998</v>
      </c>
      <c r="CM158" s="75">
        <v>32</v>
      </c>
      <c r="CN158" s="39"/>
      <c r="CO158" s="39"/>
      <c r="CP158" s="61"/>
      <c r="CQ158" s="61"/>
      <c r="CR158" s="39">
        <v>8.4</v>
      </c>
      <c r="CS158" s="61"/>
      <c r="CT158" s="61"/>
      <c r="CU158" s="61"/>
      <c r="CV158" s="61"/>
      <c r="CW158" s="61"/>
      <c r="CX158" s="61"/>
      <c r="CY158" s="61"/>
      <c r="CZ158" s="52">
        <v>36</v>
      </c>
      <c r="DA158" s="52">
        <v>20</v>
      </c>
      <c r="DB158" s="52">
        <v>540</v>
      </c>
      <c r="DC158" s="52">
        <v>2356</v>
      </c>
      <c r="DD158" s="52">
        <v>224</v>
      </c>
      <c r="DE158" s="61">
        <v>3564</v>
      </c>
      <c r="DF158" s="61">
        <v>0</v>
      </c>
      <c r="DG158" s="39">
        <v>0</v>
      </c>
      <c r="DH158" s="52">
        <v>4</v>
      </c>
      <c r="DI158" s="52">
        <v>504</v>
      </c>
      <c r="DJ158" s="61"/>
      <c r="DK158" s="39">
        <v>106</v>
      </c>
      <c r="DL158" s="61">
        <v>1648</v>
      </c>
      <c r="DM158" s="39">
        <v>215</v>
      </c>
      <c r="DN158" s="61"/>
      <c r="DO158" s="61">
        <v>1528</v>
      </c>
      <c r="DP158" s="61"/>
      <c r="DQ158" s="39">
        <v>1264</v>
      </c>
      <c r="DR158" s="39">
        <v>0</v>
      </c>
      <c r="DS158" s="39">
        <v>161</v>
      </c>
      <c r="DT158" s="61">
        <v>24</v>
      </c>
      <c r="DU158" s="52">
        <v>16</v>
      </c>
      <c r="DV158" s="52">
        <v>16</v>
      </c>
      <c r="DW158" s="39">
        <v>0</v>
      </c>
      <c r="DX158" s="39" t="str">
        <f t="shared" si="9"/>
        <v>внутренние</v>
      </c>
      <c r="DY158" s="52"/>
      <c r="DZ158" s="61"/>
      <c r="EA158" s="61"/>
      <c r="EB158" s="61"/>
      <c r="EC158" s="61"/>
      <c r="ED158" s="61"/>
      <c r="EE158" s="52">
        <v>36</v>
      </c>
      <c r="EF158" s="52">
        <v>161.4</v>
      </c>
      <c r="EG158" s="52">
        <v>28</v>
      </c>
      <c r="EH158" s="52">
        <f t="shared" si="12"/>
        <v>134.4</v>
      </c>
      <c r="EI158" s="52">
        <v>22.68</v>
      </c>
      <c r="EJ158" s="52"/>
      <c r="EK158" s="52">
        <v>16.740000000000002</v>
      </c>
      <c r="EL158" s="52">
        <v>12.96</v>
      </c>
      <c r="EM158" s="52">
        <v>130.68</v>
      </c>
      <c r="EN158" s="52">
        <v>23.400000000000002</v>
      </c>
      <c r="EO158" s="52">
        <v>22.8</v>
      </c>
      <c r="EP158" s="52">
        <v>15.6</v>
      </c>
      <c r="EQ158" s="52">
        <v>747</v>
      </c>
      <c r="ER158" s="52">
        <f t="shared" si="10"/>
        <v>2.96</v>
      </c>
      <c r="ES158" s="187" t="s">
        <v>1138</v>
      </c>
      <c r="ET158" s="187" t="s">
        <v>1139</v>
      </c>
      <c r="EU158" s="52">
        <v>0</v>
      </c>
      <c r="EV158" s="52">
        <v>3</v>
      </c>
      <c r="EW158" s="52">
        <v>0</v>
      </c>
      <c r="EX158" s="52">
        <v>0</v>
      </c>
      <c r="EY158" s="52">
        <v>2</v>
      </c>
      <c r="EZ158" s="52"/>
      <c r="FA158" s="52"/>
      <c r="FB158" s="52"/>
      <c r="FC158" s="52"/>
      <c r="FD158" s="52"/>
      <c r="FE158" s="52"/>
      <c r="FF158" s="52"/>
      <c r="FG158" s="52"/>
      <c r="FH158" s="39">
        <v>0</v>
      </c>
      <c r="FI158" s="72">
        <v>7</v>
      </c>
    </row>
    <row r="159" spans="1:165" x14ac:dyDescent="0.25">
      <c r="A159" s="56">
        <v>280208</v>
      </c>
      <c r="B159" s="36" t="str">
        <f t="shared" si="11"/>
        <v>Перекопская ул. д. 34 к. 2</v>
      </c>
      <c r="C159" s="84" t="s">
        <v>1071</v>
      </c>
      <c r="D159" s="58">
        <v>34</v>
      </c>
      <c r="E159" s="59">
        <v>2</v>
      </c>
      <c r="F159" s="39" t="s">
        <v>1012</v>
      </c>
      <c r="G159" s="60"/>
      <c r="H159" s="39"/>
      <c r="I159" s="62" t="s">
        <v>218</v>
      </c>
      <c r="J159" s="62"/>
      <c r="K159" s="62" t="s">
        <v>218</v>
      </c>
      <c r="L159" s="39" t="s">
        <v>1013</v>
      </c>
      <c r="M159" s="39" t="s">
        <v>1014</v>
      </c>
      <c r="N159" s="63">
        <v>2012</v>
      </c>
      <c r="O159" s="63">
        <v>2012</v>
      </c>
      <c r="P159" s="64" t="s">
        <v>1063</v>
      </c>
      <c r="Q159" s="61" t="s">
        <v>1016</v>
      </c>
      <c r="R159" s="63">
        <v>22</v>
      </c>
      <c r="S159" s="63">
        <v>22</v>
      </c>
      <c r="T159" s="65">
        <v>2</v>
      </c>
      <c r="U159" s="63">
        <v>4</v>
      </c>
      <c r="V159" s="63">
        <v>2</v>
      </c>
      <c r="W159" s="76">
        <v>165</v>
      </c>
      <c r="X159" s="67">
        <v>147</v>
      </c>
      <c r="Y159" s="61">
        <v>18</v>
      </c>
      <c r="Z159" s="39">
        <v>7</v>
      </c>
      <c r="AA159" s="61">
        <v>42</v>
      </c>
      <c r="AB159" s="61">
        <v>42</v>
      </c>
      <c r="AC159" s="42">
        <v>6</v>
      </c>
      <c r="AD159" s="61"/>
      <c r="AE159" s="61"/>
      <c r="AF159" s="61">
        <v>1</v>
      </c>
      <c r="AG159" s="68">
        <v>1</v>
      </c>
      <c r="AH159" s="69">
        <v>10223</v>
      </c>
      <c r="AI159" s="70">
        <v>9668.7000000000007</v>
      </c>
      <c r="AJ159" s="71">
        <v>554.29999999999995</v>
      </c>
      <c r="AK159" s="72">
        <v>4464.6000000000004</v>
      </c>
      <c r="AL159" s="61">
        <v>0</v>
      </c>
      <c r="AM159" s="73">
        <v>565</v>
      </c>
      <c r="AN159" s="73">
        <v>2311</v>
      </c>
      <c r="AO159" s="61"/>
      <c r="AP159" s="64">
        <v>794.3</v>
      </c>
      <c r="AQ159" s="42">
        <v>248.49</v>
      </c>
      <c r="AR159" s="42">
        <v>2627.51</v>
      </c>
      <c r="AS159" s="42">
        <v>50.4</v>
      </c>
      <c r="AT159" s="72" t="s">
        <v>1017</v>
      </c>
      <c r="AU159" s="72" t="s">
        <v>1034</v>
      </c>
      <c r="AV159" s="67">
        <v>147</v>
      </c>
      <c r="AW159" s="61"/>
      <c r="AX159" s="61"/>
      <c r="AY159" s="61"/>
      <c r="AZ159" s="61" t="s">
        <v>1019</v>
      </c>
      <c r="BA159" s="61" t="s">
        <v>218</v>
      </c>
      <c r="BB159" s="61" t="s">
        <v>218</v>
      </c>
      <c r="BC159" s="61" t="s">
        <v>218</v>
      </c>
      <c r="BD159" s="61" t="s">
        <v>218</v>
      </c>
      <c r="BE159" s="61" t="s">
        <v>218</v>
      </c>
      <c r="BF159" s="61" t="s">
        <v>218</v>
      </c>
      <c r="BG159" s="61" t="s">
        <v>218</v>
      </c>
      <c r="BH159" s="61" t="s">
        <v>218</v>
      </c>
      <c r="BI159" s="61" t="s">
        <v>218</v>
      </c>
      <c r="BJ159" s="61" t="s">
        <v>218</v>
      </c>
      <c r="BK159" s="61" t="s">
        <v>218</v>
      </c>
      <c r="BL159" s="61" t="s">
        <v>218</v>
      </c>
      <c r="BM159" s="61" t="s">
        <v>218</v>
      </c>
      <c r="BN159" s="61" t="s">
        <v>218</v>
      </c>
      <c r="BO159" s="61" t="s">
        <v>218</v>
      </c>
      <c r="BP159" s="61" t="s">
        <v>218</v>
      </c>
      <c r="BQ159" s="61" t="s">
        <v>1020</v>
      </c>
      <c r="BR159" s="61"/>
      <c r="BS159" s="59" t="s">
        <v>1021</v>
      </c>
      <c r="BT159" s="39">
        <v>16847.599999999999</v>
      </c>
      <c r="BU159" s="61">
        <v>3</v>
      </c>
      <c r="BV159" s="61" t="s">
        <v>1017</v>
      </c>
      <c r="BW159" s="39">
        <v>4460.7</v>
      </c>
      <c r="BX159" s="39"/>
      <c r="BY159" s="39">
        <v>4460.7</v>
      </c>
      <c r="BZ159" s="39">
        <v>1858</v>
      </c>
      <c r="CA159" s="61" t="s">
        <v>1024</v>
      </c>
      <c r="CB159" s="39">
        <v>15503.6</v>
      </c>
      <c r="CC159" s="78">
        <v>7208.2</v>
      </c>
      <c r="CD159" s="39">
        <v>1</v>
      </c>
      <c r="CE159" s="61">
        <v>844</v>
      </c>
      <c r="CF159" s="61" t="s">
        <v>1023</v>
      </c>
      <c r="CG159" s="39">
        <v>0</v>
      </c>
      <c r="CH159" s="39"/>
      <c r="CI159" s="72">
        <v>794.3</v>
      </c>
      <c r="CJ159" s="74" t="s">
        <v>1032</v>
      </c>
      <c r="CK159" s="61">
        <v>2</v>
      </c>
      <c r="CL159" s="61">
        <v>115.72</v>
      </c>
      <c r="CM159" s="75">
        <v>42</v>
      </c>
      <c r="CN159" s="39"/>
      <c r="CO159" s="39"/>
      <c r="CP159" s="61"/>
      <c r="CQ159" s="61"/>
      <c r="CR159" s="39">
        <v>10.8</v>
      </c>
      <c r="CS159" s="61"/>
      <c r="CT159" s="61"/>
      <c r="CU159" s="61"/>
      <c r="CV159" s="61"/>
      <c r="CW159" s="61"/>
      <c r="CX159" s="61"/>
      <c r="CY159" s="61"/>
      <c r="CZ159" s="39"/>
      <c r="DA159" s="39"/>
      <c r="DB159" s="39"/>
      <c r="DC159" s="39"/>
      <c r="DD159" s="39"/>
      <c r="DE159" s="61">
        <v>2475</v>
      </c>
      <c r="DF159" s="39">
        <v>0</v>
      </c>
      <c r="DG159" s="39"/>
      <c r="DH159" s="39"/>
      <c r="DI159" s="39"/>
      <c r="DJ159" s="61"/>
      <c r="DK159" s="39"/>
      <c r="DL159" s="61">
        <v>2202</v>
      </c>
      <c r="DM159" s="39">
        <v>147</v>
      </c>
      <c r="DN159" s="61"/>
      <c r="DO159" s="61">
        <v>2202</v>
      </c>
      <c r="DP159" s="61"/>
      <c r="DQ159" s="39"/>
      <c r="DR159" s="39"/>
      <c r="DS159" s="39"/>
      <c r="DT159" s="61">
        <v>6</v>
      </c>
      <c r="DU159" s="39"/>
      <c r="DV159" s="39"/>
      <c r="DW159" s="39">
        <v>2</v>
      </c>
      <c r="DX159" s="39" t="str">
        <f t="shared" si="9"/>
        <v>внутренние</v>
      </c>
      <c r="DY159" s="39"/>
      <c r="DZ159" s="61"/>
      <c r="EA159" s="61"/>
      <c r="EB159" s="61"/>
      <c r="EC159" s="61"/>
      <c r="ED159" s="61"/>
      <c r="EE159" s="39">
        <v>44</v>
      </c>
      <c r="EF159" s="52">
        <v>63.8</v>
      </c>
      <c r="EG159" s="39">
        <v>176</v>
      </c>
      <c r="EH159" s="52">
        <f t="shared" si="12"/>
        <v>844.8</v>
      </c>
      <c r="EI159" s="52">
        <v>18.48</v>
      </c>
      <c r="EJ159" s="52"/>
      <c r="EK159" s="52">
        <v>5.58</v>
      </c>
      <c r="EL159" s="52">
        <v>39.6</v>
      </c>
      <c r="EM159" s="52">
        <v>38.72</v>
      </c>
      <c r="EN159" s="52">
        <v>16.25</v>
      </c>
      <c r="EO159" s="52">
        <v>0</v>
      </c>
      <c r="EP159" s="52">
        <v>7.8</v>
      </c>
      <c r="EQ159" s="52">
        <v>290</v>
      </c>
      <c r="ER159" s="52">
        <f t="shared" si="10"/>
        <v>1.1499999999999999</v>
      </c>
      <c r="ES159" s="187" t="s">
        <v>1138</v>
      </c>
      <c r="ET159" s="187" t="s">
        <v>766</v>
      </c>
      <c r="EU159" s="52">
        <v>2</v>
      </c>
      <c r="EV159" s="52">
        <v>0</v>
      </c>
      <c r="EW159" s="52">
        <v>0</v>
      </c>
      <c r="EX159" s="52">
        <v>0</v>
      </c>
      <c r="EY159" s="52">
        <v>0</v>
      </c>
      <c r="EZ159" s="52"/>
      <c r="FA159" s="52"/>
      <c r="FB159" s="52"/>
      <c r="FC159" s="52"/>
      <c r="FD159" s="52"/>
      <c r="FE159" s="52"/>
      <c r="FF159" s="52"/>
      <c r="FG159" s="52"/>
      <c r="FH159" s="39">
        <v>0</v>
      </c>
      <c r="FI159" s="72">
        <v>3</v>
      </c>
    </row>
    <row r="160" spans="1:165" x14ac:dyDescent="0.25">
      <c r="A160" s="56">
        <v>280209</v>
      </c>
      <c r="B160" s="36" t="str">
        <f t="shared" si="11"/>
        <v>Перекопская ул. д. 34 к. 3</v>
      </c>
      <c r="C160" s="84" t="s">
        <v>1071</v>
      </c>
      <c r="D160" s="58">
        <v>34</v>
      </c>
      <c r="E160" s="59">
        <v>3</v>
      </c>
      <c r="F160" s="39" t="s">
        <v>1012</v>
      </c>
      <c r="G160" s="60"/>
      <c r="H160" s="61"/>
      <c r="I160" s="62" t="s">
        <v>218</v>
      </c>
      <c r="J160" s="62"/>
      <c r="K160" s="62" t="s">
        <v>218</v>
      </c>
      <c r="L160" s="39" t="s">
        <v>1013</v>
      </c>
      <c r="M160" s="39" t="s">
        <v>1014</v>
      </c>
      <c r="N160" s="63">
        <v>2012</v>
      </c>
      <c r="O160" s="63">
        <v>2012</v>
      </c>
      <c r="P160" s="64" t="s">
        <v>1063</v>
      </c>
      <c r="Q160" s="61" t="s">
        <v>1016</v>
      </c>
      <c r="R160" s="63">
        <v>22</v>
      </c>
      <c r="S160" s="63">
        <v>22</v>
      </c>
      <c r="T160" s="65">
        <v>4</v>
      </c>
      <c r="U160" s="63">
        <v>8</v>
      </c>
      <c r="V160" s="63">
        <v>4</v>
      </c>
      <c r="W160" s="76">
        <v>367</v>
      </c>
      <c r="X160" s="67">
        <v>336</v>
      </c>
      <c r="Y160" s="61">
        <v>31</v>
      </c>
      <c r="Z160" s="39">
        <v>13</v>
      </c>
      <c r="AA160" s="61">
        <v>88</v>
      </c>
      <c r="AB160" s="61">
        <v>88</v>
      </c>
      <c r="AC160" s="42">
        <v>12</v>
      </c>
      <c r="AD160" s="61">
        <v>92</v>
      </c>
      <c r="AE160" s="61"/>
      <c r="AF160" s="61">
        <v>1</v>
      </c>
      <c r="AG160" s="68">
        <v>1</v>
      </c>
      <c r="AH160" s="69">
        <v>41148.199999999997</v>
      </c>
      <c r="AI160" s="70">
        <v>17115.7</v>
      </c>
      <c r="AJ160" s="71">
        <v>24032.5</v>
      </c>
      <c r="AK160" s="72">
        <v>8319</v>
      </c>
      <c r="AL160" s="61">
        <v>0</v>
      </c>
      <c r="AM160" s="73">
        <v>1621</v>
      </c>
      <c r="AN160" s="73">
        <v>4038</v>
      </c>
      <c r="AO160" s="61"/>
      <c r="AP160" s="64">
        <v>1330</v>
      </c>
      <c r="AQ160" s="42">
        <v>475.95000000000005</v>
      </c>
      <c r="AR160" s="42">
        <v>5183.05</v>
      </c>
      <c r="AS160" s="42">
        <v>105.6</v>
      </c>
      <c r="AT160" s="72" t="s">
        <v>1017</v>
      </c>
      <c r="AU160" s="72" t="s">
        <v>1034</v>
      </c>
      <c r="AV160" s="67">
        <v>336</v>
      </c>
      <c r="AW160" s="61"/>
      <c r="AX160" s="61"/>
      <c r="AY160" s="61"/>
      <c r="AZ160" s="61" t="s">
        <v>1019</v>
      </c>
      <c r="BA160" s="61" t="s">
        <v>218</v>
      </c>
      <c r="BB160" s="61" t="s">
        <v>218</v>
      </c>
      <c r="BC160" s="61" t="s">
        <v>218</v>
      </c>
      <c r="BD160" s="61" t="s">
        <v>218</v>
      </c>
      <c r="BE160" s="61" t="s">
        <v>218</v>
      </c>
      <c r="BF160" s="61" t="s">
        <v>218</v>
      </c>
      <c r="BG160" s="61" t="s">
        <v>218</v>
      </c>
      <c r="BH160" s="61" t="s">
        <v>218</v>
      </c>
      <c r="BI160" s="61" t="s">
        <v>218</v>
      </c>
      <c r="BJ160" s="61" t="s">
        <v>218</v>
      </c>
      <c r="BK160" s="61" t="s">
        <v>218</v>
      </c>
      <c r="BL160" s="61" t="s">
        <v>218</v>
      </c>
      <c r="BM160" s="61" t="s">
        <v>218</v>
      </c>
      <c r="BN160" s="61" t="s">
        <v>218</v>
      </c>
      <c r="BO160" s="61" t="s">
        <v>218</v>
      </c>
      <c r="BP160" s="61" t="s">
        <v>218</v>
      </c>
      <c r="BQ160" s="59" t="s">
        <v>1020</v>
      </c>
      <c r="BR160" s="61"/>
      <c r="BS160" s="59" t="s">
        <v>1021</v>
      </c>
      <c r="BT160" s="39">
        <v>29260</v>
      </c>
      <c r="BU160" s="61">
        <v>5</v>
      </c>
      <c r="BV160" s="59" t="s">
        <v>1017</v>
      </c>
      <c r="BW160" s="39">
        <v>8921.4</v>
      </c>
      <c r="BX160" s="39"/>
      <c r="BY160" s="39">
        <v>8921.4</v>
      </c>
      <c r="BZ160" s="39">
        <v>1858</v>
      </c>
      <c r="CA160" s="61" t="s">
        <v>1024</v>
      </c>
      <c r="CB160" s="39">
        <v>52417.2</v>
      </c>
      <c r="CC160" s="78">
        <v>17375.599999999999</v>
      </c>
      <c r="CD160" s="61">
        <v>1</v>
      </c>
      <c r="CE160" s="61">
        <v>1463</v>
      </c>
      <c r="CF160" s="61" t="s">
        <v>1023</v>
      </c>
      <c r="CG160" s="39">
        <v>0</v>
      </c>
      <c r="CH160" s="39"/>
      <c r="CI160" s="72">
        <v>1330</v>
      </c>
      <c r="CJ160" s="74" t="s">
        <v>1032</v>
      </c>
      <c r="CK160" s="61">
        <v>4</v>
      </c>
      <c r="CL160" s="61">
        <v>231.44</v>
      </c>
      <c r="CM160" s="75">
        <v>88</v>
      </c>
      <c r="CN160" s="39"/>
      <c r="CO160" s="39"/>
      <c r="CP160" s="61"/>
      <c r="CQ160" s="61"/>
      <c r="CR160" s="39">
        <v>29.200000000000003</v>
      </c>
      <c r="CS160" s="61"/>
      <c r="CT160" s="61"/>
      <c r="CU160" s="61"/>
      <c r="CV160" s="61"/>
      <c r="CW160" s="61"/>
      <c r="CX160" s="61"/>
      <c r="CY160" s="61"/>
      <c r="CZ160" s="39"/>
      <c r="DA160" s="39"/>
      <c r="DB160" s="39"/>
      <c r="DC160" s="39"/>
      <c r="DD160" s="39"/>
      <c r="DE160" s="61">
        <v>4950</v>
      </c>
      <c r="DF160" s="61">
        <v>0</v>
      </c>
      <c r="DG160" s="39"/>
      <c r="DH160" s="39"/>
      <c r="DI160" s="39"/>
      <c r="DJ160" s="61"/>
      <c r="DK160" s="39"/>
      <c r="DL160" s="61">
        <v>4410</v>
      </c>
      <c r="DM160" s="39">
        <v>336</v>
      </c>
      <c r="DN160" s="61"/>
      <c r="DO160" s="61">
        <v>4410</v>
      </c>
      <c r="DP160" s="61"/>
      <c r="DQ160" s="39"/>
      <c r="DR160" s="39"/>
      <c r="DS160" s="39"/>
      <c r="DT160" s="61">
        <v>16</v>
      </c>
      <c r="DU160" s="39"/>
      <c r="DV160" s="39"/>
      <c r="DW160" s="39">
        <v>4</v>
      </c>
      <c r="DX160" s="39" t="str">
        <f t="shared" si="9"/>
        <v>внутренние</v>
      </c>
      <c r="DY160" s="39"/>
      <c r="DZ160" s="61"/>
      <c r="EA160" s="61"/>
      <c r="EB160" s="61"/>
      <c r="EC160" s="61"/>
      <c r="ED160" s="61"/>
      <c r="EE160" s="39">
        <v>88</v>
      </c>
      <c r="EF160" s="52">
        <v>127.6</v>
      </c>
      <c r="EG160" s="39">
        <v>528</v>
      </c>
      <c r="EH160" s="52">
        <f t="shared" si="12"/>
        <v>2534.4</v>
      </c>
      <c r="EI160" s="52">
        <v>36.96</v>
      </c>
      <c r="EJ160" s="52"/>
      <c r="EK160" s="52">
        <v>11.16</v>
      </c>
      <c r="EL160" s="52">
        <v>79.2</v>
      </c>
      <c r="EM160" s="52">
        <v>77.44</v>
      </c>
      <c r="EN160" s="52">
        <v>36.4</v>
      </c>
      <c r="EO160" s="52">
        <v>0</v>
      </c>
      <c r="EP160" s="52">
        <v>17.7</v>
      </c>
      <c r="EQ160" s="52">
        <v>532</v>
      </c>
      <c r="ER160" s="52">
        <f t="shared" si="10"/>
        <v>2.11</v>
      </c>
      <c r="ES160" s="187" t="s">
        <v>1138</v>
      </c>
      <c r="ET160" s="187" t="s">
        <v>766</v>
      </c>
      <c r="EU160" s="52">
        <v>4</v>
      </c>
      <c r="EV160" s="52">
        <v>1</v>
      </c>
      <c r="EW160" s="52">
        <v>1</v>
      </c>
      <c r="EX160" s="52">
        <v>0</v>
      </c>
      <c r="EY160" s="52">
        <v>0</v>
      </c>
      <c r="EZ160" s="52"/>
      <c r="FA160" s="52"/>
      <c r="FB160" s="52"/>
      <c r="FC160" s="52"/>
      <c r="FD160" s="52"/>
      <c r="FE160" s="52"/>
      <c r="FF160" s="52"/>
      <c r="FG160" s="52"/>
      <c r="FH160" s="39">
        <v>0</v>
      </c>
      <c r="FI160" s="72">
        <v>5</v>
      </c>
    </row>
    <row r="161" spans="1:165" x14ac:dyDescent="0.25">
      <c r="A161" s="56">
        <v>280210</v>
      </c>
      <c r="B161" s="36" t="str">
        <f t="shared" si="11"/>
        <v>Перекопская ул. д. 34 к. 4</v>
      </c>
      <c r="C161" s="84" t="s">
        <v>1071</v>
      </c>
      <c r="D161" s="58">
        <v>34</v>
      </c>
      <c r="E161" s="59">
        <v>4</v>
      </c>
      <c r="F161" s="39" t="s">
        <v>1012</v>
      </c>
      <c r="G161" s="60"/>
      <c r="H161" s="39"/>
      <c r="I161" s="62" t="s">
        <v>218</v>
      </c>
      <c r="J161" s="62"/>
      <c r="K161" s="62" t="s">
        <v>218</v>
      </c>
      <c r="L161" s="39" t="s">
        <v>1013</v>
      </c>
      <c r="M161" s="39" t="s">
        <v>1014</v>
      </c>
      <c r="N161" s="63">
        <v>2012</v>
      </c>
      <c r="O161" s="63">
        <v>2012</v>
      </c>
      <c r="P161" s="64" t="s">
        <v>1063</v>
      </c>
      <c r="Q161" s="61" t="s">
        <v>1016</v>
      </c>
      <c r="R161" s="63">
        <v>22</v>
      </c>
      <c r="S161" s="63">
        <v>22</v>
      </c>
      <c r="T161" s="65">
        <v>2</v>
      </c>
      <c r="U161" s="63">
        <v>4</v>
      </c>
      <c r="V161" s="63">
        <v>2</v>
      </c>
      <c r="W161" s="76">
        <v>159</v>
      </c>
      <c r="X161" s="67">
        <v>147</v>
      </c>
      <c r="Y161" s="61">
        <v>12</v>
      </c>
      <c r="Z161" s="39">
        <v>6</v>
      </c>
      <c r="AA161" s="61">
        <v>48</v>
      </c>
      <c r="AB161" s="61">
        <v>48</v>
      </c>
      <c r="AC161" s="42">
        <v>6</v>
      </c>
      <c r="AD161" s="61">
        <v>46</v>
      </c>
      <c r="AE161" s="61">
        <v>1</v>
      </c>
      <c r="AF161" s="61">
        <v>1</v>
      </c>
      <c r="AG161" s="68">
        <v>1</v>
      </c>
      <c r="AH161" s="69">
        <v>10130.5</v>
      </c>
      <c r="AI161" s="70">
        <v>9668.7999999999993</v>
      </c>
      <c r="AJ161" s="71">
        <v>461.7</v>
      </c>
      <c r="AK161" s="72">
        <v>4647</v>
      </c>
      <c r="AL161" s="61">
        <v>0</v>
      </c>
      <c r="AM161" s="73">
        <v>739</v>
      </c>
      <c r="AN161" s="73">
        <v>2304</v>
      </c>
      <c r="AO161" s="61">
        <v>613.29999999999995</v>
      </c>
      <c r="AP161" s="64">
        <v>802</v>
      </c>
      <c r="AQ161" s="42">
        <v>260.82</v>
      </c>
      <c r="AR161" s="42">
        <v>2782.18</v>
      </c>
      <c r="AS161" s="42">
        <v>50.4</v>
      </c>
      <c r="AT161" s="72" t="s">
        <v>1017</v>
      </c>
      <c r="AU161" s="72" t="s">
        <v>1034</v>
      </c>
      <c r="AV161" s="67">
        <v>147</v>
      </c>
      <c r="AW161" s="61"/>
      <c r="AX161" s="61"/>
      <c r="AY161" s="61"/>
      <c r="AZ161" s="61" t="s">
        <v>1019</v>
      </c>
      <c r="BA161" s="61" t="s">
        <v>218</v>
      </c>
      <c r="BB161" s="61" t="s">
        <v>218</v>
      </c>
      <c r="BC161" s="61" t="s">
        <v>218</v>
      </c>
      <c r="BD161" s="61" t="s">
        <v>218</v>
      </c>
      <c r="BE161" s="61" t="s">
        <v>218</v>
      </c>
      <c r="BF161" s="61" t="s">
        <v>218</v>
      </c>
      <c r="BG161" s="61" t="s">
        <v>218</v>
      </c>
      <c r="BH161" s="61" t="s">
        <v>218</v>
      </c>
      <c r="BI161" s="61" t="s">
        <v>218</v>
      </c>
      <c r="BJ161" s="61" t="s">
        <v>218</v>
      </c>
      <c r="BK161" s="61" t="s">
        <v>218</v>
      </c>
      <c r="BL161" s="61" t="s">
        <v>218</v>
      </c>
      <c r="BM161" s="61" t="s">
        <v>218</v>
      </c>
      <c r="BN161" s="61" t="s">
        <v>218</v>
      </c>
      <c r="BO161" s="61" t="s">
        <v>218</v>
      </c>
      <c r="BP161" s="61" t="s">
        <v>218</v>
      </c>
      <c r="BQ161" s="59" t="s">
        <v>1020</v>
      </c>
      <c r="BR161" s="61"/>
      <c r="BS161" s="59" t="s">
        <v>1021</v>
      </c>
      <c r="BT161" s="39">
        <v>16847.599999999999</v>
      </c>
      <c r="BU161" s="61">
        <v>3</v>
      </c>
      <c r="BV161" s="59" t="s">
        <v>1017</v>
      </c>
      <c r="BW161" s="39">
        <v>4460.7</v>
      </c>
      <c r="BX161" s="39"/>
      <c r="BY161" s="39">
        <v>4460.7</v>
      </c>
      <c r="BZ161" s="39">
        <v>1858</v>
      </c>
      <c r="CA161" s="61" t="s">
        <v>1024</v>
      </c>
      <c r="CB161" s="39">
        <v>15503.6</v>
      </c>
      <c r="CC161" s="78">
        <v>7208.2</v>
      </c>
      <c r="CD161" s="39">
        <v>1</v>
      </c>
      <c r="CE161" s="61">
        <v>814</v>
      </c>
      <c r="CF161" s="61" t="s">
        <v>1023</v>
      </c>
      <c r="CG161" s="39">
        <v>0</v>
      </c>
      <c r="CH161" s="39"/>
      <c r="CI161" s="72">
        <v>802</v>
      </c>
      <c r="CJ161" s="74" t="s">
        <v>1032</v>
      </c>
      <c r="CK161" s="61">
        <v>2</v>
      </c>
      <c r="CL161" s="61">
        <v>115.72</v>
      </c>
      <c r="CM161" s="75">
        <v>42</v>
      </c>
      <c r="CN161" s="39"/>
      <c r="CO161" s="39"/>
      <c r="CP161" s="61"/>
      <c r="CQ161" s="61"/>
      <c r="CR161" s="39">
        <v>15</v>
      </c>
      <c r="CS161" s="61"/>
      <c r="CT161" s="61"/>
      <c r="CU161" s="61"/>
      <c r="CV161" s="61"/>
      <c r="CW161" s="61"/>
      <c r="CX161" s="61"/>
      <c r="CY161" s="61"/>
      <c r="CZ161" s="39"/>
      <c r="DA161" s="39"/>
      <c r="DB161" s="39"/>
      <c r="DC161" s="39"/>
      <c r="DD161" s="39"/>
      <c r="DE161" s="61">
        <v>2475</v>
      </c>
      <c r="DF161" s="39">
        <v>0</v>
      </c>
      <c r="DG161" s="39"/>
      <c r="DH161" s="39"/>
      <c r="DI161" s="39"/>
      <c r="DJ161" s="61"/>
      <c r="DK161" s="39"/>
      <c r="DL161" s="61">
        <v>2202</v>
      </c>
      <c r="DM161" s="39">
        <v>147</v>
      </c>
      <c r="DN161" s="61"/>
      <c r="DO161" s="61">
        <v>2202</v>
      </c>
      <c r="DP161" s="61"/>
      <c r="DQ161" s="39"/>
      <c r="DR161" s="39"/>
      <c r="DS161" s="39"/>
      <c r="DT161" s="61">
        <v>6</v>
      </c>
      <c r="DU161" s="39"/>
      <c r="DV161" s="39"/>
      <c r="DW161" s="39">
        <v>2</v>
      </c>
      <c r="DX161" s="39" t="str">
        <f t="shared" si="9"/>
        <v>внутренние</v>
      </c>
      <c r="DY161" s="39"/>
      <c r="DZ161" s="61"/>
      <c r="EA161" s="61"/>
      <c r="EB161" s="61"/>
      <c r="EC161" s="61"/>
      <c r="ED161" s="61"/>
      <c r="EE161" s="39">
        <v>44</v>
      </c>
      <c r="EF161" s="52">
        <v>63.8</v>
      </c>
      <c r="EG161" s="39">
        <v>176</v>
      </c>
      <c r="EH161" s="52">
        <f t="shared" si="12"/>
        <v>844.8</v>
      </c>
      <c r="EI161" s="52">
        <v>18.48</v>
      </c>
      <c r="EJ161" s="52"/>
      <c r="EK161" s="52">
        <v>5.58</v>
      </c>
      <c r="EL161" s="52">
        <v>39.6</v>
      </c>
      <c r="EM161" s="52">
        <v>38.72</v>
      </c>
      <c r="EN161" s="52">
        <v>16.25</v>
      </c>
      <c r="EO161" s="52">
        <v>0</v>
      </c>
      <c r="EP161" s="52">
        <v>7</v>
      </c>
      <c r="EQ161" s="52">
        <v>287</v>
      </c>
      <c r="ER161" s="52">
        <f t="shared" si="10"/>
        <v>1.1399999999999999</v>
      </c>
      <c r="ES161" s="187" t="s">
        <v>1138</v>
      </c>
      <c r="ET161" s="187" t="s">
        <v>766</v>
      </c>
      <c r="EU161" s="52">
        <v>2</v>
      </c>
      <c r="EV161" s="52">
        <v>0</v>
      </c>
      <c r="EW161" s="52">
        <v>0</v>
      </c>
      <c r="EX161" s="52">
        <v>0</v>
      </c>
      <c r="EY161" s="52">
        <v>0</v>
      </c>
      <c r="EZ161" s="52"/>
      <c r="FA161" s="52"/>
      <c r="FB161" s="52"/>
      <c r="FC161" s="52"/>
      <c r="FD161" s="52"/>
      <c r="FE161" s="52"/>
      <c r="FF161" s="52"/>
      <c r="FG161" s="52"/>
      <c r="FH161" s="39">
        <v>0</v>
      </c>
      <c r="FI161" s="72">
        <v>3</v>
      </c>
    </row>
    <row r="162" spans="1:165" x14ac:dyDescent="0.25">
      <c r="A162" s="56">
        <v>31184</v>
      </c>
      <c r="B162" s="36" t="str">
        <f t="shared" si="11"/>
        <v>Перекопская ул. д. 34</v>
      </c>
      <c r="C162" s="84" t="s">
        <v>1071</v>
      </c>
      <c r="D162" s="58">
        <v>34</v>
      </c>
      <c r="E162" s="59"/>
      <c r="F162" s="39" t="s">
        <v>1012</v>
      </c>
      <c r="G162" s="60"/>
      <c r="H162" s="61"/>
      <c r="I162" s="62" t="s">
        <v>218</v>
      </c>
      <c r="J162" s="62"/>
      <c r="K162" s="62" t="s">
        <v>218</v>
      </c>
      <c r="L162" s="39" t="s">
        <v>1013</v>
      </c>
      <c r="M162" s="39" t="s">
        <v>1014</v>
      </c>
      <c r="N162" s="63">
        <v>1976</v>
      </c>
      <c r="O162" s="63">
        <v>1976</v>
      </c>
      <c r="P162" s="64" t="s">
        <v>1074</v>
      </c>
      <c r="Q162" s="61" t="s">
        <v>1016</v>
      </c>
      <c r="R162" s="63">
        <v>17</v>
      </c>
      <c r="S162" s="63">
        <v>17</v>
      </c>
      <c r="T162" s="65">
        <v>2</v>
      </c>
      <c r="U162" s="63">
        <v>2</v>
      </c>
      <c r="V162" s="63">
        <v>2</v>
      </c>
      <c r="W162" s="66">
        <v>129</v>
      </c>
      <c r="X162" s="67">
        <v>128</v>
      </c>
      <c r="Y162" s="61">
        <v>1</v>
      </c>
      <c r="Z162" s="39">
        <v>1</v>
      </c>
      <c r="AA162" s="61">
        <v>34</v>
      </c>
      <c r="AB162" s="61">
        <v>34</v>
      </c>
      <c r="AC162" s="42">
        <v>8</v>
      </c>
      <c r="AD162" s="61">
        <v>34</v>
      </c>
      <c r="AE162" s="61"/>
      <c r="AF162" s="61">
        <v>1</v>
      </c>
      <c r="AG162" s="68">
        <v>1</v>
      </c>
      <c r="AH162" s="69">
        <v>8157.5</v>
      </c>
      <c r="AI162" s="70">
        <v>8141.7</v>
      </c>
      <c r="AJ162" s="71">
        <v>15.8</v>
      </c>
      <c r="AK162" s="72">
        <v>2810.4</v>
      </c>
      <c r="AL162" s="61">
        <v>408</v>
      </c>
      <c r="AM162" s="85">
        <v>485</v>
      </c>
      <c r="AN162" s="73">
        <v>832</v>
      </c>
      <c r="AO162" s="61"/>
      <c r="AP162" s="64">
        <v>746.7</v>
      </c>
      <c r="AQ162" s="42">
        <v>165.72</v>
      </c>
      <c r="AR162" s="42">
        <v>606.28</v>
      </c>
      <c r="AS162" s="42">
        <v>38.4</v>
      </c>
      <c r="AT162" s="72" t="s">
        <v>1017</v>
      </c>
      <c r="AU162" s="72" t="s">
        <v>1034</v>
      </c>
      <c r="AV162" s="67">
        <v>128</v>
      </c>
      <c r="AW162" s="61"/>
      <c r="AX162" s="61"/>
      <c r="AY162" s="61"/>
      <c r="AZ162" s="61" t="s">
        <v>1019</v>
      </c>
      <c r="BA162" s="61" t="s">
        <v>218</v>
      </c>
      <c r="BB162" s="61" t="s">
        <v>218</v>
      </c>
      <c r="BC162" s="61" t="s">
        <v>218</v>
      </c>
      <c r="BD162" s="61" t="s">
        <v>218</v>
      </c>
      <c r="BE162" s="61" t="s">
        <v>218</v>
      </c>
      <c r="BF162" s="61" t="s">
        <v>218</v>
      </c>
      <c r="BG162" s="61" t="s">
        <v>218</v>
      </c>
      <c r="BH162" s="61" t="s">
        <v>218</v>
      </c>
      <c r="BI162" s="61" t="s">
        <v>218</v>
      </c>
      <c r="BJ162" s="61" t="s">
        <v>218</v>
      </c>
      <c r="BK162" s="61" t="s">
        <v>218</v>
      </c>
      <c r="BL162" s="61" t="s">
        <v>218</v>
      </c>
      <c r="BM162" s="61" t="s">
        <v>218</v>
      </c>
      <c r="BN162" s="61" t="s">
        <v>218</v>
      </c>
      <c r="BO162" s="61" t="s">
        <v>218</v>
      </c>
      <c r="BP162" s="61" t="s">
        <v>218</v>
      </c>
      <c r="BQ162" s="61" t="s">
        <v>1020</v>
      </c>
      <c r="BR162" s="61"/>
      <c r="BS162" s="59" t="s">
        <v>1021</v>
      </c>
      <c r="BT162" s="52">
        <v>30600</v>
      </c>
      <c r="BU162" s="61">
        <v>3</v>
      </c>
      <c r="BV162" s="59" t="s">
        <v>1017</v>
      </c>
      <c r="BW162" s="39">
        <v>3447</v>
      </c>
      <c r="BX162" s="39">
        <v>0</v>
      </c>
      <c r="BY162" s="39">
        <v>3447</v>
      </c>
      <c r="BZ162" s="39">
        <v>1122</v>
      </c>
      <c r="CA162" s="61" t="s">
        <v>1024</v>
      </c>
      <c r="CB162" s="52">
        <v>5990</v>
      </c>
      <c r="CC162" s="78">
        <v>2785</v>
      </c>
      <c r="CD162" s="61">
        <v>1</v>
      </c>
      <c r="CE162" s="61">
        <v>909</v>
      </c>
      <c r="CF162" s="61" t="s">
        <v>1023</v>
      </c>
      <c r="CG162" s="39">
        <v>124</v>
      </c>
      <c r="CH162" s="39">
        <v>86</v>
      </c>
      <c r="CI162" s="72">
        <v>746.7</v>
      </c>
      <c r="CJ162" s="74" t="s">
        <v>1032</v>
      </c>
      <c r="CK162" s="61">
        <v>2</v>
      </c>
      <c r="CL162" s="61">
        <v>84.16</v>
      </c>
      <c r="CM162" s="75">
        <v>32</v>
      </c>
      <c r="CN162" s="39"/>
      <c r="CO162" s="39"/>
      <c r="CP162" s="61"/>
      <c r="CQ162" s="61"/>
      <c r="CR162" s="39">
        <v>12.8</v>
      </c>
      <c r="CS162" s="61"/>
      <c r="CT162" s="61"/>
      <c r="CU162" s="61"/>
      <c r="CV162" s="61"/>
      <c r="CW162" s="61"/>
      <c r="CX162" s="61"/>
      <c r="CY162" s="61"/>
      <c r="CZ162" s="39">
        <v>1</v>
      </c>
      <c r="DA162" s="39">
        <v>2</v>
      </c>
      <c r="DB162" s="39">
        <v>102</v>
      </c>
      <c r="DC162" s="39">
        <v>2037</v>
      </c>
      <c r="DD162" s="39">
        <v>224</v>
      </c>
      <c r="DE162" s="61">
        <v>2105</v>
      </c>
      <c r="DF162" s="61">
        <v>0</v>
      </c>
      <c r="DG162" s="39">
        <v>0</v>
      </c>
      <c r="DH162" s="39">
        <v>2</v>
      </c>
      <c r="DI162" s="39">
        <v>0</v>
      </c>
      <c r="DJ162" s="61"/>
      <c r="DK162" s="39">
        <v>60</v>
      </c>
      <c r="DL162" s="61">
        <v>1658</v>
      </c>
      <c r="DM162" s="39">
        <v>128</v>
      </c>
      <c r="DN162" s="61"/>
      <c r="DO162" s="61">
        <v>1366</v>
      </c>
      <c r="DP162" s="61"/>
      <c r="DQ162" s="39">
        <v>150</v>
      </c>
      <c r="DR162" s="39">
        <v>0</v>
      </c>
      <c r="DS162" s="39">
        <v>0</v>
      </c>
      <c r="DT162" s="61">
        <v>8</v>
      </c>
      <c r="DU162" s="39">
        <v>12</v>
      </c>
      <c r="DV162" s="39">
        <v>12</v>
      </c>
      <c r="DW162" s="39">
        <v>2</v>
      </c>
      <c r="DX162" s="39" t="str">
        <f t="shared" si="9"/>
        <v>внутренние</v>
      </c>
      <c r="DY162" s="39"/>
      <c r="DZ162" s="61"/>
      <c r="EA162" s="61"/>
      <c r="EB162" s="61"/>
      <c r="EC162" s="61"/>
      <c r="ED162" s="61"/>
      <c r="EE162" s="39">
        <v>68</v>
      </c>
      <c r="EF162" s="52">
        <v>49.3</v>
      </c>
      <c r="EG162" s="39">
        <v>84</v>
      </c>
      <c r="EH162" s="52">
        <f t="shared" si="12"/>
        <v>403.2</v>
      </c>
      <c r="EI162" s="52">
        <v>14.28</v>
      </c>
      <c r="EJ162" s="52"/>
      <c r="EK162" s="52">
        <v>5.58</v>
      </c>
      <c r="EL162" s="52">
        <v>30.6</v>
      </c>
      <c r="EM162" s="52">
        <v>29.92</v>
      </c>
      <c r="EN162" s="52">
        <v>14.3</v>
      </c>
      <c r="EO162" s="52">
        <v>21.6</v>
      </c>
      <c r="EP162" s="52">
        <v>13.2</v>
      </c>
      <c r="EQ162" s="52">
        <v>314</v>
      </c>
      <c r="ER162" s="52">
        <f t="shared" si="10"/>
        <v>1.24</v>
      </c>
      <c r="ES162" s="187" t="s">
        <v>1138</v>
      </c>
      <c r="ET162" s="187" t="s">
        <v>1139</v>
      </c>
      <c r="EU162" s="52">
        <v>0</v>
      </c>
      <c r="EV162" s="52">
        <v>1</v>
      </c>
      <c r="EW162" s="52">
        <v>0</v>
      </c>
      <c r="EX162" s="52">
        <v>0</v>
      </c>
      <c r="EY162" s="52">
        <v>3</v>
      </c>
      <c r="EZ162" s="52"/>
      <c r="FA162" s="52"/>
      <c r="FB162" s="52"/>
      <c r="FC162" s="52"/>
      <c r="FD162" s="52"/>
      <c r="FE162" s="52"/>
      <c r="FF162" s="52"/>
      <c r="FG162" s="52"/>
      <c r="FH162" s="39">
        <v>0</v>
      </c>
      <c r="FI162" s="72">
        <v>3</v>
      </c>
    </row>
    <row r="163" spans="1:165" x14ac:dyDescent="0.25">
      <c r="A163" s="56">
        <v>280149</v>
      </c>
      <c r="B163" s="36" t="str">
        <f t="shared" si="11"/>
        <v>Профсоюзная ул. д. 25</v>
      </c>
      <c r="C163" s="57" t="s">
        <v>1075</v>
      </c>
      <c r="D163" s="58">
        <v>25</v>
      </c>
      <c r="E163" s="59"/>
      <c r="F163" s="39" t="s">
        <v>1012</v>
      </c>
      <c r="G163" s="60"/>
      <c r="H163" s="39"/>
      <c r="I163" s="62" t="s">
        <v>218</v>
      </c>
      <c r="J163" s="62"/>
      <c r="K163" s="62" t="s">
        <v>218</v>
      </c>
      <c r="L163" s="39" t="s">
        <v>1013</v>
      </c>
      <c r="M163" s="39" t="s">
        <v>1014</v>
      </c>
      <c r="N163" s="63">
        <v>2009</v>
      </c>
      <c r="O163" s="63">
        <v>2009</v>
      </c>
      <c r="P163" s="64" t="s">
        <v>1038</v>
      </c>
      <c r="Q163" s="61" t="s">
        <v>1016</v>
      </c>
      <c r="R163" s="63">
        <v>24</v>
      </c>
      <c r="S163" s="63">
        <v>24</v>
      </c>
      <c r="T163" s="65">
        <v>3</v>
      </c>
      <c r="U163" s="63">
        <v>3</v>
      </c>
      <c r="V163" s="63">
        <v>6</v>
      </c>
      <c r="W163" s="66">
        <v>292</v>
      </c>
      <c r="X163" s="67">
        <v>276</v>
      </c>
      <c r="Y163" s="61">
        <v>16</v>
      </c>
      <c r="Z163" s="39">
        <v>11</v>
      </c>
      <c r="AA163" s="61">
        <v>72</v>
      </c>
      <c r="AB163" s="61">
        <v>147</v>
      </c>
      <c r="AC163" s="42">
        <v>57</v>
      </c>
      <c r="AD163" s="61">
        <v>72</v>
      </c>
      <c r="AE163" s="61"/>
      <c r="AF163" s="61">
        <v>1</v>
      </c>
      <c r="AG163" s="68">
        <v>1</v>
      </c>
      <c r="AH163" s="69">
        <v>16135.5</v>
      </c>
      <c r="AI163" s="70">
        <v>15275.4</v>
      </c>
      <c r="AJ163" s="71">
        <v>860.1</v>
      </c>
      <c r="AK163" s="72">
        <v>6647.4</v>
      </c>
      <c r="AL163" s="61">
        <v>1566</v>
      </c>
      <c r="AM163" s="85">
        <v>1566</v>
      </c>
      <c r="AN163" s="73">
        <v>2815</v>
      </c>
      <c r="AO163" s="61"/>
      <c r="AP163" s="77">
        <v>1133.2</v>
      </c>
      <c r="AQ163" s="42">
        <v>280.27</v>
      </c>
      <c r="AR163" s="42">
        <v>3268.63</v>
      </c>
      <c r="AS163" s="42">
        <v>19.2</v>
      </c>
      <c r="AT163" s="72" t="s">
        <v>1076</v>
      </c>
      <c r="AU163" s="112" t="s">
        <v>1026</v>
      </c>
      <c r="AV163" s="67">
        <v>276</v>
      </c>
      <c r="AW163" s="61"/>
      <c r="AX163" s="61"/>
      <c r="AY163" s="61"/>
      <c r="AZ163" s="61" t="s">
        <v>1019</v>
      </c>
      <c r="BA163" s="61" t="s">
        <v>218</v>
      </c>
      <c r="BB163" s="61" t="s">
        <v>218</v>
      </c>
      <c r="BC163" s="61" t="s">
        <v>218</v>
      </c>
      <c r="BD163" s="61" t="s">
        <v>218</v>
      </c>
      <c r="BE163" s="61" t="s">
        <v>218</v>
      </c>
      <c r="BF163" s="61" t="s">
        <v>218</v>
      </c>
      <c r="BG163" s="61" t="s">
        <v>218</v>
      </c>
      <c r="BH163" s="61" t="s">
        <v>218</v>
      </c>
      <c r="BI163" s="61" t="s">
        <v>218</v>
      </c>
      <c r="BJ163" s="61" t="s">
        <v>218</v>
      </c>
      <c r="BK163" s="61" t="s">
        <v>218</v>
      </c>
      <c r="BL163" s="61" t="s">
        <v>218</v>
      </c>
      <c r="BM163" s="61" t="s">
        <v>218</v>
      </c>
      <c r="BN163" s="61" t="s">
        <v>218</v>
      </c>
      <c r="BO163" s="61" t="s">
        <v>218</v>
      </c>
      <c r="BP163" s="61" t="s">
        <v>218</v>
      </c>
      <c r="BQ163" s="61" t="s">
        <v>1020</v>
      </c>
      <c r="BR163" s="61"/>
      <c r="BS163" s="59" t="s">
        <v>1021</v>
      </c>
      <c r="BT163" s="52">
        <v>30650.400000000001</v>
      </c>
      <c r="BU163" s="61">
        <v>4</v>
      </c>
      <c r="BV163" s="61" t="s">
        <v>1017</v>
      </c>
      <c r="BW163" s="52">
        <v>13032.8</v>
      </c>
      <c r="BX163" s="52">
        <v>5213.1000000000004</v>
      </c>
      <c r="BY163" s="52">
        <v>3915</v>
      </c>
      <c r="BZ163" s="52">
        <v>1566</v>
      </c>
      <c r="CA163" s="61" t="s">
        <v>1040</v>
      </c>
      <c r="CB163" s="52">
        <v>13986.7</v>
      </c>
      <c r="CC163" s="53">
        <v>5827.9</v>
      </c>
      <c r="CD163" s="39">
        <v>1</v>
      </c>
      <c r="CE163" s="61">
        <v>1188</v>
      </c>
      <c r="CF163" s="61" t="s">
        <v>1023</v>
      </c>
      <c r="CG163" s="39">
        <v>0</v>
      </c>
      <c r="CH163" s="39">
        <v>0</v>
      </c>
      <c r="CI163" s="77">
        <v>1133.2</v>
      </c>
      <c r="CJ163" s="74" t="s">
        <v>1032</v>
      </c>
      <c r="CK163" s="61">
        <v>3</v>
      </c>
      <c r="CL163" s="61">
        <v>189.36</v>
      </c>
      <c r="CM163" s="75">
        <v>16</v>
      </c>
      <c r="CN163" s="39"/>
      <c r="CO163" s="39"/>
      <c r="CP163" s="61"/>
      <c r="CQ163" s="61"/>
      <c r="CR163" s="39">
        <v>43.5</v>
      </c>
      <c r="CS163" s="61"/>
      <c r="CT163" s="61"/>
      <c r="CU163" s="61"/>
      <c r="CV163" s="61"/>
      <c r="CW163" s="61"/>
      <c r="CX163" s="61"/>
      <c r="CY163" s="61"/>
      <c r="CZ163" s="52">
        <v>1</v>
      </c>
      <c r="DA163" s="52">
        <v>1</v>
      </c>
      <c r="DB163" s="52">
        <v>3710.7</v>
      </c>
      <c r="DC163" s="39">
        <v>0</v>
      </c>
      <c r="DD163" s="52">
        <v>723</v>
      </c>
      <c r="DE163" s="61">
        <v>634.79999999999995</v>
      </c>
      <c r="DF163" s="39">
        <v>0</v>
      </c>
      <c r="DG163" s="39">
        <v>0</v>
      </c>
      <c r="DH163" s="52">
        <v>1</v>
      </c>
      <c r="DI163" s="52">
        <v>1104</v>
      </c>
      <c r="DJ163" s="61"/>
      <c r="DK163" s="39">
        <v>81</v>
      </c>
      <c r="DL163" s="61">
        <v>4593.6000000000004</v>
      </c>
      <c r="DM163" s="39">
        <v>276</v>
      </c>
      <c r="DN163" s="61"/>
      <c r="DO163" s="61">
        <v>4593.6000000000004</v>
      </c>
      <c r="DP163" s="61"/>
      <c r="DQ163" s="39">
        <v>3009.6</v>
      </c>
      <c r="DR163" s="39">
        <v>0</v>
      </c>
      <c r="DS163" s="39">
        <v>0</v>
      </c>
      <c r="DT163" s="61">
        <v>12</v>
      </c>
      <c r="DU163" s="52">
        <v>168</v>
      </c>
      <c r="DV163" s="52">
        <v>48</v>
      </c>
      <c r="DW163" s="52">
        <v>1</v>
      </c>
      <c r="DX163" s="39" t="str">
        <f t="shared" si="9"/>
        <v>внутренние</v>
      </c>
      <c r="DY163" s="52"/>
      <c r="DZ163" s="61"/>
      <c r="EA163" s="61"/>
      <c r="EB163" s="61"/>
      <c r="EC163" s="61"/>
      <c r="ED163" s="61"/>
      <c r="EE163" s="52">
        <v>144</v>
      </c>
      <c r="EF163" s="52">
        <v>104.39999999999999</v>
      </c>
      <c r="EG163" s="52">
        <v>366</v>
      </c>
      <c r="EH163" s="52">
        <f t="shared" si="12"/>
        <v>1756.8</v>
      </c>
      <c r="EI163" s="52">
        <v>30.240000000000002</v>
      </c>
      <c r="EJ163" s="52"/>
      <c r="EK163" s="52">
        <v>8.370000000000001</v>
      </c>
      <c r="EL163" s="52">
        <v>64.800000000000011</v>
      </c>
      <c r="EM163" s="52">
        <v>63.36</v>
      </c>
      <c r="EN163" s="52">
        <v>29.900000000000002</v>
      </c>
      <c r="EO163" s="52">
        <v>43.8</v>
      </c>
      <c r="EP163" s="52">
        <v>13.1</v>
      </c>
      <c r="EQ163" s="52">
        <v>577</v>
      </c>
      <c r="ER163" s="52">
        <f t="shared" si="10"/>
        <v>2.29</v>
      </c>
      <c r="ES163" s="187" t="s">
        <v>1138</v>
      </c>
      <c r="ET163" s="187" t="s">
        <v>828</v>
      </c>
      <c r="EU163" s="52">
        <v>3</v>
      </c>
      <c r="EV163" s="52">
        <v>2</v>
      </c>
      <c r="EW163" s="52">
        <v>0</v>
      </c>
      <c r="EX163" s="52">
        <v>0</v>
      </c>
      <c r="EY163" s="52">
        <v>0</v>
      </c>
      <c r="EZ163" s="52"/>
      <c r="FA163" s="52"/>
      <c r="FB163" s="52"/>
      <c r="FC163" s="52"/>
      <c r="FD163" s="52"/>
      <c r="FE163" s="52"/>
      <c r="FF163" s="52"/>
      <c r="FG163" s="52"/>
      <c r="FH163" s="52">
        <v>1</v>
      </c>
      <c r="FI163" s="72">
        <v>5</v>
      </c>
    </row>
    <row r="164" spans="1:165" x14ac:dyDescent="0.25">
      <c r="A164" s="56">
        <v>20947</v>
      </c>
      <c r="B164" s="36" t="str">
        <f t="shared" si="11"/>
        <v>Профсоюзная ул. д. 27 к. 5</v>
      </c>
      <c r="C164" s="57" t="s">
        <v>1075</v>
      </c>
      <c r="D164" s="58">
        <v>27</v>
      </c>
      <c r="E164" s="59">
        <v>5</v>
      </c>
      <c r="F164" s="39" t="s">
        <v>1012</v>
      </c>
      <c r="G164" s="60"/>
      <c r="H164" s="61"/>
      <c r="I164" s="62" t="s">
        <v>218</v>
      </c>
      <c r="J164" s="62"/>
      <c r="K164" s="62" t="s">
        <v>218</v>
      </c>
      <c r="L164" s="39" t="s">
        <v>1013</v>
      </c>
      <c r="M164" s="39" t="s">
        <v>1014</v>
      </c>
      <c r="N164" s="63">
        <v>1961</v>
      </c>
      <c r="O164" s="63">
        <v>1961</v>
      </c>
      <c r="P164" s="113" t="s">
        <v>1028</v>
      </c>
      <c r="Q164" s="61" t="s">
        <v>1016</v>
      </c>
      <c r="R164" s="63">
        <v>5</v>
      </c>
      <c r="S164" s="63">
        <v>5</v>
      </c>
      <c r="T164" s="65">
        <v>4</v>
      </c>
      <c r="U164" s="63"/>
      <c r="V164" s="63"/>
      <c r="W164" s="66">
        <v>80</v>
      </c>
      <c r="X164" s="67">
        <v>80</v>
      </c>
      <c r="Y164" s="61">
        <v>0</v>
      </c>
      <c r="Z164" s="39">
        <v>0</v>
      </c>
      <c r="AA164" s="61">
        <v>20</v>
      </c>
      <c r="AB164" s="61">
        <v>36</v>
      </c>
      <c r="AC164" s="42">
        <v>0</v>
      </c>
      <c r="AD164" s="61"/>
      <c r="AE164" s="61"/>
      <c r="AF164" s="61">
        <v>1</v>
      </c>
      <c r="AG164" s="68">
        <v>1</v>
      </c>
      <c r="AH164" s="69">
        <v>3469.4999999999991</v>
      </c>
      <c r="AI164" s="70">
        <v>3469.4999999999991</v>
      </c>
      <c r="AJ164" s="71">
        <v>0</v>
      </c>
      <c r="AK164" s="72">
        <v>2218</v>
      </c>
      <c r="AL164" s="61">
        <v>397</v>
      </c>
      <c r="AM164" s="85">
        <v>354</v>
      </c>
      <c r="AN164" s="73">
        <v>69</v>
      </c>
      <c r="AO164" s="61"/>
      <c r="AP164" s="64">
        <v>897.5</v>
      </c>
      <c r="AQ164" s="42">
        <v>166.48000000000002</v>
      </c>
      <c r="AR164" s="42">
        <v>256.52</v>
      </c>
      <c r="AS164" s="42">
        <v>0</v>
      </c>
      <c r="AT164" s="72" t="s">
        <v>1017</v>
      </c>
      <c r="AU164" s="72" t="s">
        <v>1018</v>
      </c>
      <c r="AV164" s="67">
        <v>80</v>
      </c>
      <c r="AW164" s="61"/>
      <c r="AX164" s="61"/>
      <c r="AY164" s="61"/>
      <c r="AZ164" s="61" t="s">
        <v>1019</v>
      </c>
      <c r="BA164" s="61" t="s">
        <v>218</v>
      </c>
      <c r="BB164" s="61" t="s">
        <v>218</v>
      </c>
      <c r="BC164" s="61" t="s">
        <v>218</v>
      </c>
      <c r="BD164" s="61" t="s">
        <v>218</v>
      </c>
      <c r="BE164" s="61" t="s">
        <v>218</v>
      </c>
      <c r="BF164" s="61" t="s">
        <v>218</v>
      </c>
      <c r="BG164" s="61" t="s">
        <v>218</v>
      </c>
      <c r="BH164" s="61" t="s">
        <v>218</v>
      </c>
      <c r="BI164" s="61" t="s">
        <v>218</v>
      </c>
      <c r="BJ164" s="61" t="s">
        <v>218</v>
      </c>
      <c r="BK164" s="61" t="s">
        <v>218</v>
      </c>
      <c r="BL164" s="61" t="s">
        <v>218</v>
      </c>
      <c r="BM164" s="61" t="s">
        <v>218</v>
      </c>
      <c r="BN164" s="61" t="s">
        <v>218</v>
      </c>
      <c r="BO164" s="61" t="s">
        <v>218</v>
      </c>
      <c r="BP164" s="61" t="s">
        <v>218</v>
      </c>
      <c r="BQ164" s="61" t="s">
        <v>1020</v>
      </c>
      <c r="BR164" s="61"/>
      <c r="BS164" s="59" t="s">
        <v>1021</v>
      </c>
      <c r="BT164" s="52">
        <v>7760</v>
      </c>
      <c r="BU164" s="61">
        <v>5</v>
      </c>
      <c r="BV164" s="59" t="s">
        <v>1017</v>
      </c>
      <c r="BW164" s="52">
        <v>985</v>
      </c>
      <c r="BX164" s="52">
        <v>394</v>
      </c>
      <c r="BY164" s="52">
        <v>985</v>
      </c>
      <c r="BZ164" s="52">
        <v>394</v>
      </c>
      <c r="CA164" s="61" t="s">
        <v>1040</v>
      </c>
      <c r="CB164" s="52">
        <v>1852</v>
      </c>
      <c r="CC164" s="53">
        <v>1722</v>
      </c>
      <c r="CD164" s="61">
        <v>1</v>
      </c>
      <c r="CE164" s="61">
        <v>988</v>
      </c>
      <c r="CF164" s="61" t="s">
        <v>1023</v>
      </c>
      <c r="CG164" s="52">
        <v>160</v>
      </c>
      <c r="CH164" s="52">
        <v>253</v>
      </c>
      <c r="CI164" s="72">
        <v>897.5</v>
      </c>
      <c r="CJ164" s="72"/>
      <c r="CK164" s="61">
        <v>0</v>
      </c>
      <c r="CL164" s="61">
        <v>0</v>
      </c>
      <c r="CM164" s="75">
        <v>0</v>
      </c>
      <c r="CN164" s="39"/>
      <c r="CO164" s="39"/>
      <c r="CP164" s="61"/>
      <c r="CQ164" s="61"/>
      <c r="CR164" s="39">
        <v>0</v>
      </c>
      <c r="CS164" s="61"/>
      <c r="CT164" s="61"/>
      <c r="CU164" s="61"/>
      <c r="CV164" s="61"/>
      <c r="CW164" s="61"/>
      <c r="CX164" s="61"/>
      <c r="CY164" s="61"/>
      <c r="CZ164" s="52">
        <v>1</v>
      </c>
      <c r="DA164" s="52">
        <v>1</v>
      </c>
      <c r="DB164" s="52">
        <v>162</v>
      </c>
      <c r="DC164" s="52">
        <v>400</v>
      </c>
      <c r="DD164" s="52">
        <v>48</v>
      </c>
      <c r="DE164" s="61">
        <v>2032</v>
      </c>
      <c r="DF164" s="61">
        <v>0</v>
      </c>
      <c r="DG164" s="39">
        <v>0</v>
      </c>
      <c r="DH164" s="52">
        <v>4</v>
      </c>
      <c r="DI164" s="52">
        <v>248</v>
      </c>
      <c r="DJ164" s="61"/>
      <c r="DK164" s="39">
        <v>85</v>
      </c>
      <c r="DL164" s="61">
        <v>935</v>
      </c>
      <c r="DM164" s="39">
        <v>80</v>
      </c>
      <c r="DN164" s="61"/>
      <c r="DO164" s="61">
        <v>967</v>
      </c>
      <c r="DP164" s="61"/>
      <c r="DQ164" s="39">
        <v>648</v>
      </c>
      <c r="DR164" s="39">
        <v>594</v>
      </c>
      <c r="DS164" s="39">
        <v>87</v>
      </c>
      <c r="DT164" s="61">
        <v>16</v>
      </c>
      <c r="DU164" s="52">
        <v>16</v>
      </c>
      <c r="DV164" s="52">
        <v>16</v>
      </c>
      <c r="DW164" s="39">
        <v>0</v>
      </c>
      <c r="DX164" s="39" t="str">
        <f t="shared" si="9"/>
        <v>наружные</v>
      </c>
      <c r="DY164" s="52"/>
      <c r="DZ164" s="61"/>
      <c r="EA164" s="61"/>
      <c r="EB164" s="61"/>
      <c r="EC164" s="61"/>
      <c r="ED164" s="61"/>
      <c r="EE164" s="52">
        <v>32</v>
      </c>
      <c r="EF164" s="52">
        <v>29.44</v>
      </c>
      <c r="EG164" s="52">
        <v>8</v>
      </c>
      <c r="EH164" s="52">
        <f t="shared" si="12"/>
        <v>38.4</v>
      </c>
      <c r="EI164" s="52">
        <v>7.68</v>
      </c>
      <c r="EJ164" s="52"/>
      <c r="EK164" s="52">
        <v>11.16</v>
      </c>
      <c r="EL164" s="52">
        <v>4.8</v>
      </c>
      <c r="EM164" s="52">
        <v>17.600000000000001</v>
      </c>
      <c r="EN164" s="52">
        <v>9.1</v>
      </c>
      <c r="EO164" s="52">
        <v>0</v>
      </c>
      <c r="EP164" s="52">
        <v>0</v>
      </c>
      <c r="EQ164" s="52">
        <v>162</v>
      </c>
      <c r="ER164" s="52">
        <f t="shared" si="10"/>
        <v>0</v>
      </c>
      <c r="ES164" s="187" t="s">
        <v>1019</v>
      </c>
      <c r="ET164" s="187">
        <v>0</v>
      </c>
      <c r="EU164" s="52">
        <v>0</v>
      </c>
      <c r="EV164" s="52">
        <v>1</v>
      </c>
      <c r="EW164" s="52">
        <v>0</v>
      </c>
      <c r="EX164" s="52">
        <v>0</v>
      </c>
      <c r="EY164" s="52">
        <v>0</v>
      </c>
      <c r="EZ164" s="52"/>
      <c r="FA164" s="52"/>
      <c r="FB164" s="52"/>
      <c r="FC164" s="52"/>
      <c r="FD164" s="52"/>
      <c r="FE164" s="52"/>
      <c r="FF164" s="52"/>
      <c r="FG164" s="52"/>
      <c r="FH164" s="39">
        <v>0</v>
      </c>
      <c r="FI164" s="72">
        <v>5</v>
      </c>
    </row>
    <row r="165" spans="1:165" x14ac:dyDescent="0.25">
      <c r="A165" s="56">
        <v>20948</v>
      </c>
      <c r="B165" s="36" t="str">
        <f t="shared" si="11"/>
        <v>Профсоюзная ул. д. 27 к. 6</v>
      </c>
      <c r="C165" s="57" t="s">
        <v>1075</v>
      </c>
      <c r="D165" s="58">
        <v>27</v>
      </c>
      <c r="E165" s="59">
        <v>6</v>
      </c>
      <c r="F165" s="39" t="s">
        <v>1012</v>
      </c>
      <c r="G165" s="60"/>
      <c r="H165" s="39"/>
      <c r="I165" s="62" t="s">
        <v>218</v>
      </c>
      <c r="J165" s="62"/>
      <c r="K165" s="62" t="s">
        <v>218</v>
      </c>
      <c r="L165" s="39" t="s">
        <v>1013</v>
      </c>
      <c r="M165" s="39" t="s">
        <v>1014</v>
      </c>
      <c r="N165" s="63">
        <v>1961</v>
      </c>
      <c r="O165" s="63">
        <v>1961</v>
      </c>
      <c r="P165" s="113" t="s">
        <v>1028</v>
      </c>
      <c r="Q165" s="61" t="s">
        <v>1016</v>
      </c>
      <c r="R165" s="63">
        <v>5</v>
      </c>
      <c r="S165" s="63">
        <v>5</v>
      </c>
      <c r="T165" s="65">
        <v>4</v>
      </c>
      <c r="U165" s="63"/>
      <c r="V165" s="63"/>
      <c r="W165" s="66">
        <v>80</v>
      </c>
      <c r="X165" s="67">
        <v>79</v>
      </c>
      <c r="Y165" s="61">
        <v>1</v>
      </c>
      <c r="Z165" s="39">
        <v>0</v>
      </c>
      <c r="AA165" s="61">
        <v>20</v>
      </c>
      <c r="AB165" s="61">
        <v>36</v>
      </c>
      <c r="AC165" s="42">
        <v>0</v>
      </c>
      <c r="AD165" s="61"/>
      <c r="AE165" s="61"/>
      <c r="AF165" s="61">
        <v>1</v>
      </c>
      <c r="AG165" s="68">
        <v>1</v>
      </c>
      <c r="AH165" s="69">
        <v>3557.1000000000008</v>
      </c>
      <c r="AI165" s="70">
        <v>3512.0000000000009</v>
      </c>
      <c r="AJ165" s="71">
        <v>45.1</v>
      </c>
      <c r="AK165" s="72">
        <v>2229.1999999999998</v>
      </c>
      <c r="AL165" s="61">
        <v>397</v>
      </c>
      <c r="AM165" s="85">
        <v>354</v>
      </c>
      <c r="AN165" s="73">
        <v>70</v>
      </c>
      <c r="AO165" s="61"/>
      <c r="AP165" s="64">
        <v>902.6</v>
      </c>
      <c r="AQ165" s="42">
        <v>164.98000000000002</v>
      </c>
      <c r="AR165" s="42">
        <v>259.02</v>
      </c>
      <c r="AS165" s="42">
        <v>0</v>
      </c>
      <c r="AT165" s="72" t="s">
        <v>1017</v>
      </c>
      <c r="AU165" s="72" t="s">
        <v>1018</v>
      </c>
      <c r="AV165" s="67">
        <v>79</v>
      </c>
      <c r="AW165" s="61"/>
      <c r="AX165" s="61"/>
      <c r="AY165" s="61"/>
      <c r="AZ165" s="61" t="s">
        <v>1019</v>
      </c>
      <c r="BA165" s="61" t="s">
        <v>218</v>
      </c>
      <c r="BB165" s="61" t="s">
        <v>218</v>
      </c>
      <c r="BC165" s="61" t="s">
        <v>218</v>
      </c>
      <c r="BD165" s="61" t="s">
        <v>218</v>
      </c>
      <c r="BE165" s="61" t="s">
        <v>218</v>
      </c>
      <c r="BF165" s="61" t="s">
        <v>218</v>
      </c>
      <c r="BG165" s="61" t="s">
        <v>218</v>
      </c>
      <c r="BH165" s="61" t="s">
        <v>218</v>
      </c>
      <c r="BI165" s="61" t="s">
        <v>218</v>
      </c>
      <c r="BJ165" s="61" t="s">
        <v>218</v>
      </c>
      <c r="BK165" s="61" t="s">
        <v>218</v>
      </c>
      <c r="BL165" s="61" t="s">
        <v>218</v>
      </c>
      <c r="BM165" s="61" t="s">
        <v>218</v>
      </c>
      <c r="BN165" s="61" t="s">
        <v>218</v>
      </c>
      <c r="BO165" s="61" t="s">
        <v>218</v>
      </c>
      <c r="BP165" s="61" t="s">
        <v>218</v>
      </c>
      <c r="BQ165" s="61" t="s">
        <v>1020</v>
      </c>
      <c r="BR165" s="61"/>
      <c r="BS165" s="59" t="s">
        <v>1021</v>
      </c>
      <c r="BT165" s="52">
        <v>7760</v>
      </c>
      <c r="BU165" s="61">
        <v>5</v>
      </c>
      <c r="BV165" s="59" t="s">
        <v>1017</v>
      </c>
      <c r="BW165" s="52">
        <v>985</v>
      </c>
      <c r="BX165" s="52">
        <v>394</v>
      </c>
      <c r="BY165" s="52">
        <v>985</v>
      </c>
      <c r="BZ165" s="52">
        <v>394</v>
      </c>
      <c r="CA165" s="61" t="s">
        <v>1077</v>
      </c>
      <c r="CB165" s="52">
        <v>1852</v>
      </c>
      <c r="CC165" s="53">
        <v>1722</v>
      </c>
      <c r="CD165" s="39">
        <v>1</v>
      </c>
      <c r="CE165" s="61">
        <v>993</v>
      </c>
      <c r="CF165" s="61" t="s">
        <v>1023</v>
      </c>
      <c r="CG165" s="52">
        <v>160</v>
      </c>
      <c r="CH165" s="52">
        <v>253</v>
      </c>
      <c r="CI165" s="72">
        <v>902.6</v>
      </c>
      <c r="CJ165" s="72"/>
      <c r="CK165" s="61">
        <v>0</v>
      </c>
      <c r="CL165" s="61">
        <v>0</v>
      </c>
      <c r="CM165" s="75">
        <v>0</v>
      </c>
      <c r="CN165" s="39"/>
      <c r="CO165" s="39"/>
      <c r="CP165" s="61"/>
      <c r="CQ165" s="61"/>
      <c r="CR165" s="39">
        <v>0</v>
      </c>
      <c r="CS165" s="61"/>
      <c r="CT165" s="61"/>
      <c r="CU165" s="61"/>
      <c r="CV165" s="61"/>
      <c r="CW165" s="61"/>
      <c r="CX165" s="61"/>
      <c r="CY165" s="61"/>
      <c r="CZ165" s="52">
        <v>1</v>
      </c>
      <c r="DA165" s="52">
        <v>1</v>
      </c>
      <c r="DB165" s="52">
        <v>162</v>
      </c>
      <c r="DC165" s="52">
        <v>400</v>
      </c>
      <c r="DD165" s="52">
        <v>48</v>
      </c>
      <c r="DE165" s="61">
        <v>2032</v>
      </c>
      <c r="DF165" s="39">
        <v>0</v>
      </c>
      <c r="DG165" s="39">
        <v>0</v>
      </c>
      <c r="DH165" s="52">
        <v>4</v>
      </c>
      <c r="DI165" s="52">
        <v>248</v>
      </c>
      <c r="DJ165" s="61"/>
      <c r="DK165" s="39">
        <v>85</v>
      </c>
      <c r="DL165" s="61">
        <v>935</v>
      </c>
      <c r="DM165" s="39">
        <v>79</v>
      </c>
      <c r="DN165" s="61"/>
      <c r="DO165" s="61">
        <v>967</v>
      </c>
      <c r="DP165" s="61"/>
      <c r="DQ165" s="39">
        <v>648</v>
      </c>
      <c r="DR165" s="39">
        <v>594</v>
      </c>
      <c r="DS165" s="39">
        <v>87</v>
      </c>
      <c r="DT165" s="61">
        <v>16</v>
      </c>
      <c r="DU165" s="52">
        <v>16</v>
      </c>
      <c r="DV165" s="52">
        <v>16</v>
      </c>
      <c r="DW165" s="39">
        <v>0</v>
      </c>
      <c r="DX165" s="39" t="str">
        <f t="shared" si="9"/>
        <v>наружные</v>
      </c>
      <c r="DY165" s="52"/>
      <c r="DZ165" s="61"/>
      <c r="EA165" s="61"/>
      <c r="EB165" s="61"/>
      <c r="EC165" s="61"/>
      <c r="ED165" s="61"/>
      <c r="EE165" s="52">
        <v>32</v>
      </c>
      <c r="EF165" s="52">
        <v>29.44</v>
      </c>
      <c r="EG165" s="52">
        <v>8</v>
      </c>
      <c r="EH165" s="52">
        <f t="shared" si="12"/>
        <v>38.4</v>
      </c>
      <c r="EI165" s="52">
        <v>7.68</v>
      </c>
      <c r="EJ165" s="52"/>
      <c r="EK165" s="52">
        <v>11.16</v>
      </c>
      <c r="EL165" s="52">
        <v>4.8</v>
      </c>
      <c r="EM165" s="52">
        <v>17.600000000000001</v>
      </c>
      <c r="EN165" s="52">
        <v>9.1</v>
      </c>
      <c r="EO165" s="52">
        <v>0</v>
      </c>
      <c r="EP165" s="52">
        <v>0</v>
      </c>
      <c r="EQ165" s="52">
        <v>205</v>
      </c>
      <c r="ER165" s="52">
        <f t="shared" si="10"/>
        <v>0</v>
      </c>
      <c r="ES165" s="187" t="s">
        <v>1019</v>
      </c>
      <c r="ET165" s="187">
        <v>0</v>
      </c>
      <c r="EU165" s="52">
        <v>0</v>
      </c>
      <c r="EV165" s="52">
        <v>1</v>
      </c>
      <c r="EW165" s="52">
        <v>0</v>
      </c>
      <c r="EX165" s="52">
        <v>0</v>
      </c>
      <c r="EY165" s="52">
        <v>0</v>
      </c>
      <c r="EZ165" s="52"/>
      <c r="FA165" s="52"/>
      <c r="FB165" s="52"/>
      <c r="FC165" s="52"/>
      <c r="FD165" s="52"/>
      <c r="FE165" s="52"/>
      <c r="FF165" s="52"/>
      <c r="FG165" s="52"/>
      <c r="FH165" s="39">
        <v>0</v>
      </c>
      <c r="FI165" s="72">
        <v>5</v>
      </c>
    </row>
    <row r="166" spans="1:165" x14ac:dyDescent="0.25">
      <c r="A166" s="56">
        <v>20949</v>
      </c>
      <c r="B166" s="36" t="str">
        <f t="shared" si="11"/>
        <v>Профсоюзная ул. д. 27 к. 7</v>
      </c>
      <c r="C166" s="57" t="s">
        <v>1075</v>
      </c>
      <c r="D166" s="58">
        <v>27</v>
      </c>
      <c r="E166" s="59">
        <v>7</v>
      </c>
      <c r="F166" s="39" t="s">
        <v>1012</v>
      </c>
      <c r="G166" s="60"/>
      <c r="H166" s="61"/>
      <c r="I166" s="62" t="s">
        <v>218</v>
      </c>
      <c r="J166" s="62"/>
      <c r="K166" s="62" t="s">
        <v>218</v>
      </c>
      <c r="L166" s="39" t="s">
        <v>1013</v>
      </c>
      <c r="M166" s="39" t="s">
        <v>1014</v>
      </c>
      <c r="N166" s="63">
        <v>1961</v>
      </c>
      <c r="O166" s="63">
        <v>1961</v>
      </c>
      <c r="P166" s="113" t="s">
        <v>1028</v>
      </c>
      <c r="Q166" s="61" t="s">
        <v>1016</v>
      </c>
      <c r="R166" s="63">
        <v>5</v>
      </c>
      <c r="S166" s="63">
        <v>5</v>
      </c>
      <c r="T166" s="65">
        <v>4</v>
      </c>
      <c r="U166" s="63"/>
      <c r="V166" s="63"/>
      <c r="W166" s="66">
        <v>80</v>
      </c>
      <c r="X166" s="67">
        <v>80</v>
      </c>
      <c r="Y166" s="61">
        <v>0</v>
      </c>
      <c r="Z166" s="39">
        <v>0</v>
      </c>
      <c r="AA166" s="61">
        <v>20</v>
      </c>
      <c r="AB166" s="61">
        <v>36</v>
      </c>
      <c r="AC166" s="42">
        <v>0</v>
      </c>
      <c r="AD166" s="61"/>
      <c r="AE166" s="61"/>
      <c r="AF166" s="61">
        <v>1</v>
      </c>
      <c r="AG166" s="68">
        <v>1</v>
      </c>
      <c r="AH166" s="69">
        <v>3539.0000000000023</v>
      </c>
      <c r="AI166" s="70">
        <v>3539.0000000000023</v>
      </c>
      <c r="AJ166" s="71">
        <v>0</v>
      </c>
      <c r="AK166" s="72">
        <v>2216.1999999999998</v>
      </c>
      <c r="AL166" s="61">
        <v>397</v>
      </c>
      <c r="AM166" s="85">
        <v>389</v>
      </c>
      <c r="AN166" s="73">
        <v>8</v>
      </c>
      <c r="AO166" s="61"/>
      <c r="AP166" s="64">
        <v>909.6</v>
      </c>
      <c r="AQ166" s="42">
        <v>156.1</v>
      </c>
      <c r="AR166" s="42">
        <v>240.9</v>
      </c>
      <c r="AS166" s="42">
        <v>0</v>
      </c>
      <c r="AT166" s="72" t="s">
        <v>1017</v>
      </c>
      <c r="AU166" s="72" t="s">
        <v>1018</v>
      </c>
      <c r="AV166" s="67">
        <v>80</v>
      </c>
      <c r="AW166" s="61"/>
      <c r="AX166" s="61"/>
      <c r="AY166" s="61"/>
      <c r="AZ166" s="61" t="s">
        <v>1019</v>
      </c>
      <c r="BA166" s="61" t="s">
        <v>218</v>
      </c>
      <c r="BB166" s="61" t="s">
        <v>218</v>
      </c>
      <c r="BC166" s="61" t="s">
        <v>218</v>
      </c>
      <c r="BD166" s="61" t="s">
        <v>218</v>
      </c>
      <c r="BE166" s="61" t="s">
        <v>218</v>
      </c>
      <c r="BF166" s="61" t="s">
        <v>218</v>
      </c>
      <c r="BG166" s="61" t="s">
        <v>218</v>
      </c>
      <c r="BH166" s="61" t="s">
        <v>218</v>
      </c>
      <c r="BI166" s="61" t="s">
        <v>218</v>
      </c>
      <c r="BJ166" s="61" t="s">
        <v>218</v>
      </c>
      <c r="BK166" s="61" t="s">
        <v>218</v>
      </c>
      <c r="BL166" s="61" t="s">
        <v>218</v>
      </c>
      <c r="BM166" s="61" t="s">
        <v>218</v>
      </c>
      <c r="BN166" s="61" t="s">
        <v>218</v>
      </c>
      <c r="BO166" s="61" t="s">
        <v>218</v>
      </c>
      <c r="BP166" s="61" t="s">
        <v>218</v>
      </c>
      <c r="BQ166" s="61" t="s">
        <v>1020</v>
      </c>
      <c r="BR166" s="61"/>
      <c r="BS166" s="59" t="s">
        <v>1021</v>
      </c>
      <c r="BT166" s="52">
        <v>7760</v>
      </c>
      <c r="BU166" s="61">
        <v>5</v>
      </c>
      <c r="BV166" s="59" t="s">
        <v>1017</v>
      </c>
      <c r="BW166" s="52">
        <v>985</v>
      </c>
      <c r="BX166" s="52">
        <v>394</v>
      </c>
      <c r="BY166" s="52">
        <v>985</v>
      </c>
      <c r="BZ166" s="52">
        <v>394</v>
      </c>
      <c r="CA166" s="61" t="s">
        <v>1024</v>
      </c>
      <c r="CB166" s="52">
        <v>1852</v>
      </c>
      <c r="CC166" s="53">
        <v>1722</v>
      </c>
      <c r="CD166" s="61">
        <v>1</v>
      </c>
      <c r="CE166" s="61">
        <v>1001</v>
      </c>
      <c r="CF166" s="61" t="s">
        <v>1023</v>
      </c>
      <c r="CG166" s="52">
        <v>160</v>
      </c>
      <c r="CH166" s="52">
        <v>253</v>
      </c>
      <c r="CI166" s="72">
        <v>909.6</v>
      </c>
      <c r="CJ166" s="72"/>
      <c r="CK166" s="61">
        <v>0</v>
      </c>
      <c r="CL166" s="61">
        <v>0</v>
      </c>
      <c r="CM166" s="75">
        <v>0</v>
      </c>
      <c r="CN166" s="39"/>
      <c r="CO166" s="39"/>
      <c r="CP166" s="61"/>
      <c r="CQ166" s="61"/>
      <c r="CR166" s="39">
        <v>0</v>
      </c>
      <c r="CS166" s="61"/>
      <c r="CT166" s="61"/>
      <c r="CU166" s="61"/>
      <c r="CV166" s="61"/>
      <c r="CW166" s="61"/>
      <c r="CX166" s="61"/>
      <c r="CY166" s="61"/>
      <c r="CZ166" s="52">
        <v>1</v>
      </c>
      <c r="DA166" s="52">
        <v>1</v>
      </c>
      <c r="DB166" s="52">
        <v>162</v>
      </c>
      <c r="DC166" s="52">
        <v>400</v>
      </c>
      <c r="DD166" s="52">
        <v>48</v>
      </c>
      <c r="DE166" s="61">
        <v>2032</v>
      </c>
      <c r="DF166" s="61">
        <v>0</v>
      </c>
      <c r="DG166" s="39">
        <v>0</v>
      </c>
      <c r="DH166" s="52">
        <v>4</v>
      </c>
      <c r="DI166" s="52">
        <v>248</v>
      </c>
      <c r="DJ166" s="61"/>
      <c r="DK166" s="39">
        <v>85</v>
      </c>
      <c r="DL166" s="61">
        <v>935</v>
      </c>
      <c r="DM166" s="39">
        <v>80</v>
      </c>
      <c r="DN166" s="61"/>
      <c r="DO166" s="61">
        <v>967</v>
      </c>
      <c r="DP166" s="61"/>
      <c r="DQ166" s="39">
        <v>648</v>
      </c>
      <c r="DR166" s="39">
        <v>594</v>
      </c>
      <c r="DS166" s="39">
        <v>87</v>
      </c>
      <c r="DT166" s="61">
        <v>16</v>
      </c>
      <c r="DU166" s="52">
        <v>16</v>
      </c>
      <c r="DV166" s="52">
        <v>16</v>
      </c>
      <c r="DW166" s="39">
        <v>0</v>
      </c>
      <c r="DX166" s="39" t="str">
        <f t="shared" si="9"/>
        <v>наружные</v>
      </c>
      <c r="DY166" s="52"/>
      <c r="DZ166" s="61"/>
      <c r="EA166" s="61"/>
      <c r="EB166" s="61"/>
      <c r="EC166" s="61"/>
      <c r="ED166" s="61"/>
      <c r="EE166" s="52">
        <v>32</v>
      </c>
      <c r="EF166" s="52">
        <v>29.44</v>
      </c>
      <c r="EG166" s="52">
        <v>8</v>
      </c>
      <c r="EH166" s="52">
        <f t="shared" si="12"/>
        <v>38.4</v>
      </c>
      <c r="EI166" s="52">
        <v>7.68</v>
      </c>
      <c r="EJ166" s="52"/>
      <c r="EK166" s="52">
        <v>11.16</v>
      </c>
      <c r="EL166" s="52">
        <v>4.8</v>
      </c>
      <c r="EM166" s="52">
        <v>17.600000000000001</v>
      </c>
      <c r="EN166" s="52">
        <v>9.1</v>
      </c>
      <c r="EO166" s="52">
        <v>0</v>
      </c>
      <c r="EP166" s="52">
        <v>0</v>
      </c>
      <c r="EQ166" s="52">
        <v>219</v>
      </c>
      <c r="ER166" s="52">
        <f t="shared" si="10"/>
        <v>0</v>
      </c>
      <c r="ES166" s="187" t="s">
        <v>1019</v>
      </c>
      <c r="ET166" s="187">
        <v>0</v>
      </c>
      <c r="EU166" s="52">
        <v>0</v>
      </c>
      <c r="EV166" s="52">
        <v>1</v>
      </c>
      <c r="EW166" s="52">
        <v>0</v>
      </c>
      <c r="EX166" s="52">
        <v>0</v>
      </c>
      <c r="EY166" s="52">
        <v>0</v>
      </c>
      <c r="EZ166" s="52"/>
      <c r="FA166" s="52"/>
      <c r="FB166" s="52">
        <v>20</v>
      </c>
      <c r="FC166" s="52"/>
      <c r="FD166" s="52"/>
      <c r="FE166" s="52"/>
      <c r="FF166" s="52"/>
      <c r="FG166" s="52"/>
      <c r="FH166" s="39">
        <v>0</v>
      </c>
      <c r="FI166" s="72">
        <v>5</v>
      </c>
    </row>
    <row r="167" spans="1:165" x14ac:dyDescent="0.25">
      <c r="A167" s="56">
        <v>20951</v>
      </c>
      <c r="B167" s="36" t="str">
        <f t="shared" si="11"/>
        <v>Профсоюзная ул. д. 29 к. 1</v>
      </c>
      <c r="C167" s="57" t="s">
        <v>1075</v>
      </c>
      <c r="D167" s="58">
        <v>29</v>
      </c>
      <c r="E167" s="59">
        <v>1</v>
      </c>
      <c r="F167" s="39" t="s">
        <v>1012</v>
      </c>
      <c r="G167" s="60"/>
      <c r="H167" s="39"/>
      <c r="I167" s="62" t="s">
        <v>218</v>
      </c>
      <c r="J167" s="62"/>
      <c r="K167" s="62" t="s">
        <v>218</v>
      </c>
      <c r="L167" s="39" t="s">
        <v>1013</v>
      </c>
      <c r="M167" s="39" t="s">
        <v>1014</v>
      </c>
      <c r="N167" s="63">
        <v>1961</v>
      </c>
      <c r="O167" s="63">
        <v>1961</v>
      </c>
      <c r="P167" s="113" t="s">
        <v>1015</v>
      </c>
      <c r="Q167" s="61" t="s">
        <v>1016</v>
      </c>
      <c r="R167" s="63">
        <v>5</v>
      </c>
      <c r="S167" s="63">
        <v>5</v>
      </c>
      <c r="T167" s="65">
        <v>4</v>
      </c>
      <c r="U167" s="63"/>
      <c r="V167" s="63"/>
      <c r="W167" s="66">
        <v>81</v>
      </c>
      <c r="X167" s="67">
        <v>80</v>
      </c>
      <c r="Y167" s="61">
        <v>1</v>
      </c>
      <c r="Z167" s="39">
        <v>1</v>
      </c>
      <c r="AA167" s="61">
        <v>20</v>
      </c>
      <c r="AB167" s="61">
        <v>36</v>
      </c>
      <c r="AC167" s="42">
        <v>0</v>
      </c>
      <c r="AD167" s="61"/>
      <c r="AE167" s="61"/>
      <c r="AF167" s="61">
        <v>1</v>
      </c>
      <c r="AG167" s="68">
        <v>1</v>
      </c>
      <c r="AH167" s="69">
        <v>3594.6000000000004</v>
      </c>
      <c r="AI167" s="70">
        <v>3591.3</v>
      </c>
      <c r="AJ167" s="71">
        <v>3.3</v>
      </c>
      <c r="AK167" s="72">
        <v>2217.6</v>
      </c>
      <c r="AL167" s="61">
        <v>397</v>
      </c>
      <c r="AM167" s="85">
        <v>318</v>
      </c>
      <c r="AN167" s="73">
        <v>72</v>
      </c>
      <c r="AO167" s="61"/>
      <c r="AP167" s="64">
        <v>913.8</v>
      </c>
      <c r="AQ167" s="42">
        <v>153.47</v>
      </c>
      <c r="AR167" s="42">
        <v>236.53</v>
      </c>
      <c r="AS167" s="42">
        <v>0</v>
      </c>
      <c r="AT167" s="72" t="s">
        <v>1017</v>
      </c>
      <c r="AU167" s="72" t="s">
        <v>1018</v>
      </c>
      <c r="AV167" s="67">
        <v>80</v>
      </c>
      <c r="AW167" s="61"/>
      <c r="AX167" s="61"/>
      <c r="AY167" s="61"/>
      <c r="AZ167" s="61" t="s">
        <v>1019</v>
      </c>
      <c r="BA167" s="61" t="s">
        <v>218</v>
      </c>
      <c r="BB167" s="61" t="s">
        <v>218</v>
      </c>
      <c r="BC167" s="61" t="s">
        <v>218</v>
      </c>
      <c r="BD167" s="61" t="s">
        <v>218</v>
      </c>
      <c r="BE167" s="61" t="s">
        <v>218</v>
      </c>
      <c r="BF167" s="61" t="s">
        <v>218</v>
      </c>
      <c r="BG167" s="61" t="s">
        <v>218</v>
      </c>
      <c r="BH167" s="61" t="s">
        <v>218</v>
      </c>
      <c r="BI167" s="61" t="s">
        <v>218</v>
      </c>
      <c r="BJ167" s="61" t="s">
        <v>218</v>
      </c>
      <c r="BK167" s="61" t="s">
        <v>218</v>
      </c>
      <c r="BL167" s="61" t="s">
        <v>218</v>
      </c>
      <c r="BM167" s="61" t="s">
        <v>218</v>
      </c>
      <c r="BN167" s="61" t="s">
        <v>218</v>
      </c>
      <c r="BO167" s="61" t="s">
        <v>218</v>
      </c>
      <c r="BP167" s="61" t="s">
        <v>218</v>
      </c>
      <c r="BQ167" s="61" t="s">
        <v>1020</v>
      </c>
      <c r="BR167" s="61"/>
      <c r="BS167" s="59" t="s">
        <v>1021</v>
      </c>
      <c r="BT167" s="52">
        <v>7760</v>
      </c>
      <c r="BU167" s="61">
        <v>5</v>
      </c>
      <c r="BV167" s="59" t="s">
        <v>1017</v>
      </c>
      <c r="BW167" s="52">
        <v>985</v>
      </c>
      <c r="BX167" s="52">
        <v>394</v>
      </c>
      <c r="BY167" s="52">
        <v>985</v>
      </c>
      <c r="BZ167" s="52">
        <v>394</v>
      </c>
      <c r="CA167" s="61" t="s">
        <v>1077</v>
      </c>
      <c r="CB167" s="52">
        <v>1852</v>
      </c>
      <c r="CC167" s="53">
        <v>1722</v>
      </c>
      <c r="CD167" s="39">
        <v>1</v>
      </c>
      <c r="CE167" s="61">
        <v>1005</v>
      </c>
      <c r="CF167" s="61" t="s">
        <v>1023</v>
      </c>
      <c r="CG167" s="52">
        <v>160</v>
      </c>
      <c r="CH167" s="52">
        <v>253</v>
      </c>
      <c r="CI167" s="72">
        <v>913.8</v>
      </c>
      <c r="CJ167" s="72"/>
      <c r="CK167" s="61">
        <v>0</v>
      </c>
      <c r="CL167" s="61">
        <v>0</v>
      </c>
      <c r="CM167" s="75">
        <v>0</v>
      </c>
      <c r="CN167" s="39"/>
      <c r="CO167" s="39"/>
      <c r="CP167" s="61"/>
      <c r="CQ167" s="61"/>
      <c r="CR167" s="39">
        <v>0</v>
      </c>
      <c r="CS167" s="61"/>
      <c r="CT167" s="61"/>
      <c r="CU167" s="61"/>
      <c r="CV167" s="61"/>
      <c r="CW167" s="61"/>
      <c r="CX167" s="61"/>
      <c r="CY167" s="61"/>
      <c r="CZ167" s="52">
        <v>1</v>
      </c>
      <c r="DA167" s="52">
        <v>1</v>
      </c>
      <c r="DB167" s="52">
        <v>162</v>
      </c>
      <c r="DC167" s="52">
        <v>400</v>
      </c>
      <c r="DD167" s="52">
        <v>48</v>
      </c>
      <c r="DE167" s="61">
        <v>2032</v>
      </c>
      <c r="DF167" s="39">
        <v>0</v>
      </c>
      <c r="DG167" s="39">
        <v>0</v>
      </c>
      <c r="DH167" s="52">
        <v>4</v>
      </c>
      <c r="DI167" s="52">
        <v>248</v>
      </c>
      <c r="DJ167" s="61"/>
      <c r="DK167" s="39">
        <v>85</v>
      </c>
      <c r="DL167" s="61">
        <v>935</v>
      </c>
      <c r="DM167" s="39">
        <v>80</v>
      </c>
      <c r="DN167" s="61"/>
      <c r="DO167" s="61">
        <v>967</v>
      </c>
      <c r="DP167" s="61"/>
      <c r="DQ167" s="39">
        <v>648</v>
      </c>
      <c r="DR167" s="39">
        <v>594</v>
      </c>
      <c r="DS167" s="39">
        <v>87</v>
      </c>
      <c r="DT167" s="61">
        <v>16</v>
      </c>
      <c r="DU167" s="52">
        <v>16</v>
      </c>
      <c r="DV167" s="52">
        <v>16</v>
      </c>
      <c r="DW167" s="39">
        <v>0</v>
      </c>
      <c r="DX167" s="39" t="str">
        <f t="shared" si="9"/>
        <v>наружные</v>
      </c>
      <c r="DY167" s="52"/>
      <c r="DZ167" s="61"/>
      <c r="EA167" s="61"/>
      <c r="EB167" s="61"/>
      <c r="EC167" s="61"/>
      <c r="ED167" s="61"/>
      <c r="EE167" s="52">
        <v>32</v>
      </c>
      <c r="EF167" s="52">
        <v>29.44</v>
      </c>
      <c r="EG167" s="52">
        <v>8</v>
      </c>
      <c r="EH167" s="52">
        <f t="shared" si="12"/>
        <v>38.4</v>
      </c>
      <c r="EI167" s="52">
        <v>7.68</v>
      </c>
      <c r="EJ167" s="52"/>
      <c r="EK167" s="52">
        <v>11.16</v>
      </c>
      <c r="EL167" s="52">
        <v>4.8</v>
      </c>
      <c r="EM167" s="52">
        <v>17.600000000000001</v>
      </c>
      <c r="EN167" s="52">
        <v>9.1</v>
      </c>
      <c r="EO167" s="52">
        <v>0</v>
      </c>
      <c r="EP167" s="52">
        <v>0</v>
      </c>
      <c r="EQ167" s="52">
        <v>204</v>
      </c>
      <c r="ER167" s="52">
        <f t="shared" si="10"/>
        <v>0</v>
      </c>
      <c r="ES167" s="187" t="s">
        <v>1019</v>
      </c>
      <c r="ET167" s="187">
        <v>0</v>
      </c>
      <c r="EU167" s="52">
        <v>0</v>
      </c>
      <c r="EV167" s="52">
        <v>1</v>
      </c>
      <c r="EW167" s="52">
        <v>0</v>
      </c>
      <c r="EX167" s="52">
        <v>0</v>
      </c>
      <c r="EY167" s="52">
        <v>0</v>
      </c>
      <c r="EZ167" s="52"/>
      <c r="FA167" s="52"/>
      <c r="FB167" s="52"/>
      <c r="FC167" s="52"/>
      <c r="FD167" s="52"/>
      <c r="FE167" s="52"/>
      <c r="FF167" s="52"/>
      <c r="FG167" s="52"/>
      <c r="FH167" s="39">
        <v>0</v>
      </c>
      <c r="FI167" s="72">
        <v>5</v>
      </c>
    </row>
    <row r="168" spans="1:165" x14ac:dyDescent="0.25">
      <c r="A168" s="56">
        <v>20952</v>
      </c>
      <c r="B168" s="36" t="str">
        <f t="shared" si="11"/>
        <v>Профсоюзная ул. д. 29 к. 2</v>
      </c>
      <c r="C168" s="57" t="s">
        <v>1075</v>
      </c>
      <c r="D168" s="58">
        <v>29</v>
      </c>
      <c r="E168" s="59">
        <v>2</v>
      </c>
      <c r="F168" s="39" t="s">
        <v>1012</v>
      </c>
      <c r="G168" s="60"/>
      <c r="H168" s="61"/>
      <c r="I168" s="62" t="s">
        <v>218</v>
      </c>
      <c r="J168" s="62"/>
      <c r="K168" s="62" t="s">
        <v>218</v>
      </c>
      <c r="L168" s="39" t="s">
        <v>1013</v>
      </c>
      <c r="M168" s="39" t="s">
        <v>1014</v>
      </c>
      <c r="N168" s="63">
        <v>1961</v>
      </c>
      <c r="O168" s="63">
        <v>1961</v>
      </c>
      <c r="P168" s="113" t="s">
        <v>1015</v>
      </c>
      <c r="Q168" s="61" t="s">
        <v>1016</v>
      </c>
      <c r="R168" s="63">
        <v>5</v>
      </c>
      <c r="S168" s="63">
        <v>5</v>
      </c>
      <c r="T168" s="65">
        <v>4</v>
      </c>
      <c r="U168" s="63"/>
      <c r="V168" s="63"/>
      <c r="W168" s="66">
        <v>81</v>
      </c>
      <c r="X168" s="67">
        <v>80</v>
      </c>
      <c r="Y168" s="61">
        <v>1</v>
      </c>
      <c r="Z168" s="39">
        <v>1</v>
      </c>
      <c r="AA168" s="61">
        <v>20</v>
      </c>
      <c r="AB168" s="61">
        <v>36</v>
      </c>
      <c r="AC168" s="42">
        <v>0</v>
      </c>
      <c r="AD168" s="61"/>
      <c r="AE168" s="61"/>
      <c r="AF168" s="61">
        <v>1</v>
      </c>
      <c r="AG168" s="68">
        <v>1</v>
      </c>
      <c r="AH168" s="69">
        <v>3555.5</v>
      </c>
      <c r="AI168" s="70">
        <v>3550.4</v>
      </c>
      <c r="AJ168" s="71">
        <v>5.0999999999999996</v>
      </c>
      <c r="AK168" s="72">
        <v>2171.6</v>
      </c>
      <c r="AL168" s="61">
        <v>397</v>
      </c>
      <c r="AM168" s="85">
        <v>273</v>
      </c>
      <c r="AN168" s="73">
        <v>71</v>
      </c>
      <c r="AO168" s="61"/>
      <c r="AP168" s="64">
        <v>913.8</v>
      </c>
      <c r="AQ168" s="42">
        <v>137.72</v>
      </c>
      <c r="AR168" s="42">
        <v>206.28</v>
      </c>
      <c r="AS168" s="42">
        <v>0</v>
      </c>
      <c r="AT168" s="72" t="s">
        <v>1017</v>
      </c>
      <c r="AU168" s="72" t="s">
        <v>1018</v>
      </c>
      <c r="AV168" s="67">
        <v>80</v>
      </c>
      <c r="AW168" s="61"/>
      <c r="AX168" s="61"/>
      <c r="AY168" s="61"/>
      <c r="AZ168" s="61" t="s">
        <v>1019</v>
      </c>
      <c r="BA168" s="61" t="s">
        <v>218</v>
      </c>
      <c r="BB168" s="61" t="s">
        <v>218</v>
      </c>
      <c r="BC168" s="61" t="s">
        <v>218</v>
      </c>
      <c r="BD168" s="61" t="s">
        <v>218</v>
      </c>
      <c r="BE168" s="61" t="s">
        <v>218</v>
      </c>
      <c r="BF168" s="61" t="s">
        <v>218</v>
      </c>
      <c r="BG168" s="61" t="s">
        <v>218</v>
      </c>
      <c r="BH168" s="61" t="s">
        <v>218</v>
      </c>
      <c r="BI168" s="61" t="s">
        <v>218</v>
      </c>
      <c r="BJ168" s="61" t="s">
        <v>218</v>
      </c>
      <c r="BK168" s="61" t="s">
        <v>218</v>
      </c>
      <c r="BL168" s="61" t="s">
        <v>218</v>
      </c>
      <c r="BM168" s="61" t="s">
        <v>218</v>
      </c>
      <c r="BN168" s="61" t="s">
        <v>218</v>
      </c>
      <c r="BO168" s="61" t="s">
        <v>218</v>
      </c>
      <c r="BP168" s="61" t="s">
        <v>218</v>
      </c>
      <c r="BQ168" s="61" t="s">
        <v>1020</v>
      </c>
      <c r="BR168" s="61"/>
      <c r="BS168" s="59" t="s">
        <v>1021</v>
      </c>
      <c r="BT168" s="52">
        <v>7760</v>
      </c>
      <c r="BU168" s="61">
        <v>5</v>
      </c>
      <c r="BV168" s="59" t="s">
        <v>1017</v>
      </c>
      <c r="BW168" s="52">
        <v>985</v>
      </c>
      <c r="BX168" s="52">
        <v>394</v>
      </c>
      <c r="BY168" s="52">
        <v>985</v>
      </c>
      <c r="BZ168" s="52">
        <v>394</v>
      </c>
      <c r="CA168" s="61" t="s">
        <v>1024</v>
      </c>
      <c r="CB168" s="52">
        <v>1852</v>
      </c>
      <c r="CC168" s="53">
        <v>1722</v>
      </c>
      <c r="CD168" s="61">
        <v>1</v>
      </c>
      <c r="CE168" s="61">
        <v>1005</v>
      </c>
      <c r="CF168" s="61" t="s">
        <v>1023</v>
      </c>
      <c r="CG168" s="52">
        <v>160</v>
      </c>
      <c r="CH168" s="52">
        <v>253</v>
      </c>
      <c r="CI168" s="72">
        <v>913.8</v>
      </c>
      <c r="CJ168" s="72"/>
      <c r="CK168" s="61">
        <v>0</v>
      </c>
      <c r="CL168" s="61">
        <v>0</v>
      </c>
      <c r="CM168" s="75">
        <v>0</v>
      </c>
      <c r="CN168" s="39"/>
      <c r="CO168" s="39"/>
      <c r="CP168" s="61"/>
      <c r="CQ168" s="61"/>
      <c r="CR168" s="39">
        <v>0</v>
      </c>
      <c r="CS168" s="61"/>
      <c r="CT168" s="61"/>
      <c r="CU168" s="61"/>
      <c r="CV168" s="61"/>
      <c r="CW168" s="61"/>
      <c r="CX168" s="61"/>
      <c r="CY168" s="61"/>
      <c r="CZ168" s="52">
        <v>1</v>
      </c>
      <c r="DA168" s="52">
        <v>1</v>
      </c>
      <c r="DB168" s="52">
        <v>162</v>
      </c>
      <c r="DC168" s="52">
        <v>400</v>
      </c>
      <c r="DD168" s="52">
        <v>48</v>
      </c>
      <c r="DE168" s="61">
        <v>2032</v>
      </c>
      <c r="DF168" s="61">
        <v>0</v>
      </c>
      <c r="DG168" s="39">
        <v>0</v>
      </c>
      <c r="DH168" s="52">
        <v>4</v>
      </c>
      <c r="DI168" s="52">
        <v>248</v>
      </c>
      <c r="DJ168" s="61"/>
      <c r="DK168" s="39">
        <v>85</v>
      </c>
      <c r="DL168" s="61">
        <v>935</v>
      </c>
      <c r="DM168" s="39">
        <v>80</v>
      </c>
      <c r="DN168" s="61"/>
      <c r="DO168" s="61">
        <v>967</v>
      </c>
      <c r="DP168" s="61"/>
      <c r="DQ168" s="39">
        <v>648</v>
      </c>
      <c r="DR168" s="39">
        <v>594</v>
      </c>
      <c r="DS168" s="39">
        <v>87</v>
      </c>
      <c r="DT168" s="61">
        <v>16</v>
      </c>
      <c r="DU168" s="52">
        <v>16</v>
      </c>
      <c r="DV168" s="52">
        <v>16</v>
      </c>
      <c r="DW168" s="39">
        <v>0</v>
      </c>
      <c r="DX168" s="39" t="str">
        <f t="shared" si="9"/>
        <v>наружные</v>
      </c>
      <c r="DY168" s="52"/>
      <c r="DZ168" s="61"/>
      <c r="EA168" s="61"/>
      <c r="EB168" s="61"/>
      <c r="EC168" s="61"/>
      <c r="ED168" s="61"/>
      <c r="EE168" s="52">
        <v>32</v>
      </c>
      <c r="EF168" s="52">
        <v>29.44</v>
      </c>
      <c r="EG168" s="52">
        <v>8</v>
      </c>
      <c r="EH168" s="52">
        <f t="shared" si="12"/>
        <v>38.4</v>
      </c>
      <c r="EI168" s="52">
        <v>7.68</v>
      </c>
      <c r="EJ168" s="52"/>
      <c r="EK168" s="52">
        <v>11.16</v>
      </c>
      <c r="EL168" s="52">
        <v>4.8</v>
      </c>
      <c r="EM168" s="52">
        <v>17.600000000000001</v>
      </c>
      <c r="EN168" s="52">
        <v>9.1</v>
      </c>
      <c r="EO168" s="52">
        <v>0</v>
      </c>
      <c r="EP168" s="52">
        <v>0</v>
      </c>
      <c r="EQ168" s="52">
        <v>203</v>
      </c>
      <c r="ER168" s="52">
        <f t="shared" si="10"/>
        <v>0</v>
      </c>
      <c r="ES168" s="187" t="s">
        <v>1019</v>
      </c>
      <c r="ET168" s="187">
        <v>0</v>
      </c>
      <c r="EU168" s="52">
        <v>0</v>
      </c>
      <c r="EV168" s="52">
        <v>1</v>
      </c>
      <c r="EW168" s="52">
        <v>0</v>
      </c>
      <c r="EX168" s="52">
        <v>0</v>
      </c>
      <c r="EY168" s="52">
        <v>0</v>
      </c>
      <c r="EZ168" s="52"/>
      <c r="FA168" s="52"/>
      <c r="FB168" s="52"/>
      <c r="FC168" s="52"/>
      <c r="FD168" s="52"/>
      <c r="FE168" s="52"/>
      <c r="FF168" s="52"/>
      <c r="FG168" s="52"/>
      <c r="FH168" s="39">
        <v>0</v>
      </c>
      <c r="FI168" s="72">
        <v>5</v>
      </c>
    </row>
    <row r="169" spans="1:165" x14ac:dyDescent="0.25">
      <c r="A169" s="56">
        <v>20953</v>
      </c>
      <c r="B169" s="36" t="str">
        <f t="shared" si="11"/>
        <v>Профсоюзная ул. д. 29 к. 3</v>
      </c>
      <c r="C169" s="57" t="s">
        <v>1075</v>
      </c>
      <c r="D169" s="58">
        <v>29</v>
      </c>
      <c r="E169" s="59">
        <v>3</v>
      </c>
      <c r="F169" s="39" t="s">
        <v>1012</v>
      </c>
      <c r="G169" s="60"/>
      <c r="H169" s="39"/>
      <c r="I169" s="62" t="s">
        <v>218</v>
      </c>
      <c r="J169" s="62"/>
      <c r="K169" s="62" t="s">
        <v>218</v>
      </c>
      <c r="L169" s="39" t="s">
        <v>1013</v>
      </c>
      <c r="M169" s="39" t="s">
        <v>1014</v>
      </c>
      <c r="N169" s="63">
        <v>1961</v>
      </c>
      <c r="O169" s="63">
        <v>1961</v>
      </c>
      <c r="P169" s="113" t="s">
        <v>1015</v>
      </c>
      <c r="Q169" s="61" t="s">
        <v>1016</v>
      </c>
      <c r="R169" s="63">
        <v>5</v>
      </c>
      <c r="S169" s="63">
        <v>5</v>
      </c>
      <c r="T169" s="65">
        <v>4</v>
      </c>
      <c r="U169" s="63"/>
      <c r="V169" s="63"/>
      <c r="W169" s="66">
        <v>81</v>
      </c>
      <c r="X169" s="67">
        <v>80</v>
      </c>
      <c r="Y169" s="61">
        <v>1</v>
      </c>
      <c r="Z169" s="39">
        <v>1</v>
      </c>
      <c r="AA169" s="61">
        <v>20</v>
      </c>
      <c r="AB169" s="61">
        <v>36</v>
      </c>
      <c r="AC169" s="42">
        <v>0</v>
      </c>
      <c r="AD169" s="61"/>
      <c r="AE169" s="61"/>
      <c r="AF169" s="61">
        <v>1</v>
      </c>
      <c r="AG169" s="68">
        <v>1</v>
      </c>
      <c r="AH169" s="69">
        <v>3564.6</v>
      </c>
      <c r="AI169" s="70">
        <v>3559.6</v>
      </c>
      <c r="AJ169" s="71">
        <v>5</v>
      </c>
      <c r="AK169" s="72">
        <v>2193</v>
      </c>
      <c r="AL169" s="61">
        <v>397</v>
      </c>
      <c r="AM169" s="85">
        <v>394</v>
      </c>
      <c r="AN169" s="73"/>
      <c r="AO169" s="61"/>
      <c r="AP169" s="64">
        <v>899.5</v>
      </c>
      <c r="AQ169" s="42">
        <v>182.76999999999998</v>
      </c>
      <c r="AR169" s="42">
        <v>211.23000000000002</v>
      </c>
      <c r="AS169" s="42">
        <v>0</v>
      </c>
      <c r="AT169" s="72" t="s">
        <v>1017</v>
      </c>
      <c r="AU169" s="72" t="s">
        <v>1018</v>
      </c>
      <c r="AV169" s="67">
        <v>80</v>
      </c>
      <c r="AW169" s="61"/>
      <c r="AX169" s="61"/>
      <c r="AY169" s="61"/>
      <c r="AZ169" s="61" t="s">
        <v>1019</v>
      </c>
      <c r="BA169" s="61" t="s">
        <v>218</v>
      </c>
      <c r="BB169" s="61" t="s">
        <v>218</v>
      </c>
      <c r="BC169" s="61" t="s">
        <v>218</v>
      </c>
      <c r="BD169" s="61" t="s">
        <v>218</v>
      </c>
      <c r="BE169" s="61" t="s">
        <v>218</v>
      </c>
      <c r="BF169" s="61" t="s">
        <v>218</v>
      </c>
      <c r="BG169" s="61" t="s">
        <v>218</v>
      </c>
      <c r="BH169" s="61" t="s">
        <v>218</v>
      </c>
      <c r="BI169" s="61" t="s">
        <v>218</v>
      </c>
      <c r="BJ169" s="61" t="s">
        <v>218</v>
      </c>
      <c r="BK169" s="61" t="s">
        <v>218</v>
      </c>
      <c r="BL169" s="61" t="s">
        <v>218</v>
      </c>
      <c r="BM169" s="61" t="s">
        <v>218</v>
      </c>
      <c r="BN169" s="61" t="s">
        <v>218</v>
      </c>
      <c r="BO169" s="61" t="s">
        <v>218</v>
      </c>
      <c r="BP169" s="61" t="s">
        <v>218</v>
      </c>
      <c r="BQ169" s="61" t="s">
        <v>1020</v>
      </c>
      <c r="BR169" s="61"/>
      <c r="BS169" s="59" t="s">
        <v>1021</v>
      </c>
      <c r="BT169" s="52">
        <v>7760</v>
      </c>
      <c r="BU169" s="61">
        <v>5</v>
      </c>
      <c r="BV169" s="59" t="s">
        <v>1017</v>
      </c>
      <c r="BW169" s="52">
        <v>985</v>
      </c>
      <c r="BX169" s="52">
        <v>394</v>
      </c>
      <c r="BY169" s="52">
        <v>985</v>
      </c>
      <c r="BZ169" s="52">
        <v>394</v>
      </c>
      <c r="CA169" s="61" t="s">
        <v>1024</v>
      </c>
      <c r="CB169" s="52">
        <v>1852</v>
      </c>
      <c r="CC169" s="53">
        <v>1722</v>
      </c>
      <c r="CD169" s="39">
        <v>1</v>
      </c>
      <c r="CE169" s="61">
        <v>989</v>
      </c>
      <c r="CF169" s="61" t="s">
        <v>1023</v>
      </c>
      <c r="CG169" s="52">
        <v>160</v>
      </c>
      <c r="CH169" s="52">
        <v>253</v>
      </c>
      <c r="CI169" s="72">
        <v>899.5</v>
      </c>
      <c r="CJ169" s="72"/>
      <c r="CK169" s="61">
        <v>0</v>
      </c>
      <c r="CL169" s="61">
        <v>0</v>
      </c>
      <c r="CM169" s="75">
        <v>0</v>
      </c>
      <c r="CN169" s="39"/>
      <c r="CO169" s="39"/>
      <c r="CP169" s="61"/>
      <c r="CQ169" s="61"/>
      <c r="CR169" s="39">
        <v>0</v>
      </c>
      <c r="CS169" s="61"/>
      <c r="CT169" s="61"/>
      <c r="CU169" s="61"/>
      <c r="CV169" s="61"/>
      <c r="CW169" s="61"/>
      <c r="CX169" s="61"/>
      <c r="CY169" s="61"/>
      <c r="CZ169" s="52">
        <v>1</v>
      </c>
      <c r="DA169" s="52">
        <v>1</v>
      </c>
      <c r="DB169" s="52">
        <v>162</v>
      </c>
      <c r="DC169" s="52">
        <v>400</v>
      </c>
      <c r="DD169" s="52">
        <v>48</v>
      </c>
      <c r="DE169" s="61">
        <v>2032</v>
      </c>
      <c r="DF169" s="39">
        <v>0</v>
      </c>
      <c r="DG169" s="39">
        <v>0</v>
      </c>
      <c r="DH169" s="52">
        <v>4</v>
      </c>
      <c r="DI169" s="52">
        <v>248</v>
      </c>
      <c r="DJ169" s="61"/>
      <c r="DK169" s="39">
        <v>85</v>
      </c>
      <c r="DL169" s="61">
        <v>935</v>
      </c>
      <c r="DM169" s="39">
        <v>80</v>
      </c>
      <c r="DN169" s="61"/>
      <c r="DO169" s="61">
        <v>967</v>
      </c>
      <c r="DP169" s="61"/>
      <c r="DQ169" s="39">
        <v>648</v>
      </c>
      <c r="DR169" s="39">
        <v>594</v>
      </c>
      <c r="DS169" s="39">
        <v>87</v>
      </c>
      <c r="DT169" s="61">
        <v>16</v>
      </c>
      <c r="DU169" s="52">
        <v>16</v>
      </c>
      <c r="DV169" s="52">
        <v>16</v>
      </c>
      <c r="DW169" s="39">
        <v>0</v>
      </c>
      <c r="DX169" s="39" t="str">
        <f t="shared" si="9"/>
        <v>наружные</v>
      </c>
      <c r="DY169" s="52"/>
      <c r="DZ169" s="61"/>
      <c r="EA169" s="61"/>
      <c r="EB169" s="61"/>
      <c r="EC169" s="61"/>
      <c r="ED169" s="61"/>
      <c r="EE169" s="52">
        <v>32</v>
      </c>
      <c r="EF169" s="52">
        <v>29.44</v>
      </c>
      <c r="EG169" s="52">
        <v>8</v>
      </c>
      <c r="EH169" s="52">
        <f t="shared" si="12"/>
        <v>38.4</v>
      </c>
      <c r="EI169" s="52">
        <v>7.68</v>
      </c>
      <c r="EJ169" s="52"/>
      <c r="EK169" s="52">
        <v>11.16</v>
      </c>
      <c r="EL169" s="52">
        <v>4.8</v>
      </c>
      <c r="EM169" s="52">
        <v>17.600000000000001</v>
      </c>
      <c r="EN169" s="52">
        <v>9.1</v>
      </c>
      <c r="EO169" s="52">
        <v>0</v>
      </c>
      <c r="EP169" s="52">
        <v>0</v>
      </c>
      <c r="EQ169" s="52">
        <v>210</v>
      </c>
      <c r="ER169" s="52">
        <f t="shared" si="10"/>
        <v>0</v>
      </c>
      <c r="ES169" s="187" t="s">
        <v>1019</v>
      </c>
      <c r="ET169" s="187">
        <v>0</v>
      </c>
      <c r="EU169" s="52">
        <v>0</v>
      </c>
      <c r="EV169" s="52">
        <v>1</v>
      </c>
      <c r="EW169" s="52">
        <v>0</v>
      </c>
      <c r="EX169" s="52">
        <v>0</v>
      </c>
      <c r="EY169" s="52">
        <v>0</v>
      </c>
      <c r="EZ169" s="52"/>
      <c r="FA169" s="52"/>
      <c r="FB169" s="52"/>
      <c r="FC169" s="52"/>
      <c r="FD169" s="52"/>
      <c r="FE169" s="52"/>
      <c r="FF169" s="52"/>
      <c r="FG169" s="52"/>
      <c r="FH169" s="39">
        <v>0</v>
      </c>
      <c r="FI169" s="72">
        <v>5</v>
      </c>
    </row>
    <row r="170" spans="1:165" x14ac:dyDescent="0.25">
      <c r="A170" s="56">
        <v>280046</v>
      </c>
      <c r="B170" s="36" t="str">
        <f t="shared" si="11"/>
        <v>Профсоюзная ул. д. 30 к. 2</v>
      </c>
      <c r="C170" s="57" t="s">
        <v>1075</v>
      </c>
      <c r="D170" s="58">
        <v>30</v>
      </c>
      <c r="E170" s="59">
        <v>2</v>
      </c>
      <c r="F170" s="39" t="s">
        <v>1012</v>
      </c>
      <c r="G170" s="60"/>
      <c r="H170" s="61"/>
      <c r="I170" s="62" t="s">
        <v>218</v>
      </c>
      <c r="J170" s="62"/>
      <c r="K170" s="62" t="s">
        <v>218</v>
      </c>
      <c r="L170" s="39" t="s">
        <v>1013</v>
      </c>
      <c r="M170" s="39" t="s">
        <v>1014</v>
      </c>
      <c r="N170" s="63">
        <v>2004</v>
      </c>
      <c r="O170" s="63">
        <v>2004</v>
      </c>
      <c r="P170" s="64" t="s">
        <v>1078</v>
      </c>
      <c r="Q170" s="61" t="s">
        <v>1016</v>
      </c>
      <c r="R170" s="63">
        <v>17</v>
      </c>
      <c r="S170" s="63">
        <v>17</v>
      </c>
      <c r="T170" s="65">
        <v>2</v>
      </c>
      <c r="U170" s="63">
        <v>2</v>
      </c>
      <c r="V170" s="63">
        <v>2</v>
      </c>
      <c r="W170" s="66">
        <v>134</v>
      </c>
      <c r="X170" s="67">
        <v>128</v>
      </c>
      <c r="Y170" s="61">
        <v>6</v>
      </c>
      <c r="Z170" s="39">
        <v>2</v>
      </c>
      <c r="AA170" s="61">
        <v>34</v>
      </c>
      <c r="AB170" s="61">
        <v>34</v>
      </c>
      <c r="AC170" s="42">
        <v>8</v>
      </c>
      <c r="AD170" s="61">
        <v>34</v>
      </c>
      <c r="AE170" s="61"/>
      <c r="AF170" s="61">
        <v>1</v>
      </c>
      <c r="AG170" s="68">
        <v>1</v>
      </c>
      <c r="AH170" s="69">
        <v>8402.2000000000044</v>
      </c>
      <c r="AI170" s="70">
        <v>7914.3000000000047</v>
      </c>
      <c r="AJ170" s="71">
        <v>487.9</v>
      </c>
      <c r="AK170" s="72">
        <v>2782.4</v>
      </c>
      <c r="AL170" s="61">
        <v>408</v>
      </c>
      <c r="AM170" s="85">
        <v>494</v>
      </c>
      <c r="AN170" s="73">
        <v>900</v>
      </c>
      <c r="AO170" s="61"/>
      <c r="AP170" s="77">
        <v>694.2</v>
      </c>
      <c r="AQ170" s="42">
        <v>142.65</v>
      </c>
      <c r="AR170" s="42">
        <v>351.75</v>
      </c>
      <c r="AS170" s="42">
        <v>38.4</v>
      </c>
      <c r="AT170" s="72" t="s">
        <v>1017</v>
      </c>
      <c r="AU170" s="72" t="s">
        <v>1034</v>
      </c>
      <c r="AV170" s="67">
        <v>128</v>
      </c>
      <c r="AW170" s="61"/>
      <c r="AX170" s="61"/>
      <c r="AY170" s="61"/>
      <c r="AZ170" s="61" t="s">
        <v>1019</v>
      </c>
      <c r="BA170" s="61" t="s">
        <v>218</v>
      </c>
      <c r="BB170" s="61" t="s">
        <v>218</v>
      </c>
      <c r="BC170" s="61" t="s">
        <v>218</v>
      </c>
      <c r="BD170" s="61" t="s">
        <v>218</v>
      </c>
      <c r="BE170" s="61" t="s">
        <v>218</v>
      </c>
      <c r="BF170" s="61" t="s">
        <v>218</v>
      </c>
      <c r="BG170" s="61" t="s">
        <v>218</v>
      </c>
      <c r="BH170" s="61" t="s">
        <v>218</v>
      </c>
      <c r="BI170" s="61" t="s">
        <v>218</v>
      </c>
      <c r="BJ170" s="61" t="s">
        <v>218</v>
      </c>
      <c r="BK170" s="61" t="s">
        <v>218</v>
      </c>
      <c r="BL170" s="61" t="s">
        <v>218</v>
      </c>
      <c r="BM170" s="61" t="s">
        <v>218</v>
      </c>
      <c r="BN170" s="61" t="s">
        <v>218</v>
      </c>
      <c r="BO170" s="61" t="s">
        <v>218</v>
      </c>
      <c r="BP170" s="61" t="s">
        <v>218</v>
      </c>
      <c r="BQ170" s="61" t="s">
        <v>1020</v>
      </c>
      <c r="BR170" s="61"/>
      <c r="BS170" s="59" t="s">
        <v>1021</v>
      </c>
      <c r="BT170" s="52">
        <v>30600</v>
      </c>
      <c r="BU170" s="61">
        <v>3</v>
      </c>
      <c r="BV170" s="59" t="s">
        <v>1017</v>
      </c>
      <c r="BW170" s="39">
        <v>3447</v>
      </c>
      <c r="BX170" s="39">
        <v>0</v>
      </c>
      <c r="BY170" s="39">
        <v>3447</v>
      </c>
      <c r="BZ170" s="39">
        <v>1122</v>
      </c>
      <c r="CA170" s="61" t="s">
        <v>1079</v>
      </c>
      <c r="CB170" s="52">
        <v>5990</v>
      </c>
      <c r="CC170" s="78">
        <v>2785</v>
      </c>
      <c r="CD170" s="61">
        <v>1</v>
      </c>
      <c r="CE170" s="61">
        <v>816</v>
      </c>
      <c r="CF170" s="61" t="s">
        <v>1023</v>
      </c>
      <c r="CG170" s="39">
        <v>124</v>
      </c>
      <c r="CH170" s="39">
        <v>86</v>
      </c>
      <c r="CI170" s="77">
        <v>694.2</v>
      </c>
      <c r="CJ170" s="74" t="s">
        <v>1032</v>
      </c>
      <c r="CK170" s="61">
        <v>2</v>
      </c>
      <c r="CL170" s="61">
        <v>89.42</v>
      </c>
      <c r="CM170" s="75">
        <v>32</v>
      </c>
      <c r="CN170" s="39"/>
      <c r="CO170" s="39"/>
      <c r="CP170" s="61"/>
      <c r="CQ170" s="61"/>
      <c r="CR170" s="39">
        <v>7.2</v>
      </c>
      <c r="CS170" s="61"/>
      <c r="CT170" s="61"/>
      <c r="CU170" s="61"/>
      <c r="CV170" s="61"/>
      <c r="CW170" s="61"/>
      <c r="CX170" s="61"/>
      <c r="CY170" s="61"/>
      <c r="CZ170" s="39">
        <v>1</v>
      </c>
      <c r="DA170" s="39">
        <v>2</v>
      </c>
      <c r="DB170" s="39">
        <v>102</v>
      </c>
      <c r="DC170" s="39">
        <v>2037</v>
      </c>
      <c r="DD170" s="39">
        <v>224</v>
      </c>
      <c r="DE170" s="61">
        <v>2105</v>
      </c>
      <c r="DF170" s="61">
        <v>0</v>
      </c>
      <c r="DG170" s="39">
        <v>0</v>
      </c>
      <c r="DH170" s="39">
        <v>2</v>
      </c>
      <c r="DI170" s="39">
        <v>0</v>
      </c>
      <c r="DJ170" s="61"/>
      <c r="DK170" s="39">
        <v>60</v>
      </c>
      <c r="DL170" s="61">
        <v>1658</v>
      </c>
      <c r="DM170" s="39">
        <v>128</v>
      </c>
      <c r="DN170" s="61"/>
      <c r="DO170" s="61">
        <v>1366</v>
      </c>
      <c r="DP170" s="61"/>
      <c r="DQ170" s="39">
        <v>150</v>
      </c>
      <c r="DR170" s="39">
        <v>0</v>
      </c>
      <c r="DS170" s="39">
        <v>0</v>
      </c>
      <c r="DT170" s="61">
        <v>8</v>
      </c>
      <c r="DU170" s="39">
        <v>12</v>
      </c>
      <c r="DV170" s="39">
        <v>12</v>
      </c>
      <c r="DW170" s="39">
        <v>2</v>
      </c>
      <c r="DX170" s="39" t="str">
        <f t="shared" si="9"/>
        <v>внутренние</v>
      </c>
      <c r="DY170" s="39"/>
      <c r="DZ170" s="61"/>
      <c r="EA170" s="61"/>
      <c r="EB170" s="61"/>
      <c r="EC170" s="61"/>
      <c r="ED170" s="61"/>
      <c r="EE170" s="39">
        <v>68</v>
      </c>
      <c r="EF170" s="52">
        <v>49.3</v>
      </c>
      <c r="EG170" s="39">
        <v>84</v>
      </c>
      <c r="EH170" s="52">
        <f t="shared" si="12"/>
        <v>403.2</v>
      </c>
      <c r="EI170" s="52">
        <v>14.28</v>
      </c>
      <c r="EJ170" s="52"/>
      <c r="EK170" s="52">
        <v>5.58</v>
      </c>
      <c r="EL170" s="52">
        <v>30.6</v>
      </c>
      <c r="EM170" s="52">
        <v>29.92</v>
      </c>
      <c r="EN170" s="52">
        <v>14.3</v>
      </c>
      <c r="EO170" s="52">
        <v>21.6</v>
      </c>
      <c r="EP170" s="52">
        <v>11.8</v>
      </c>
      <c r="EQ170" s="52">
        <v>297</v>
      </c>
      <c r="ER170" s="52">
        <f t="shared" si="10"/>
        <v>1.18</v>
      </c>
      <c r="ES170" s="187" t="s">
        <v>1138</v>
      </c>
      <c r="ET170" s="187" t="s">
        <v>766</v>
      </c>
      <c r="EU170" s="52">
        <v>2</v>
      </c>
      <c r="EV170" s="52">
        <v>1</v>
      </c>
      <c r="EW170" s="52">
        <v>0</v>
      </c>
      <c r="EX170" s="52">
        <v>0</v>
      </c>
      <c r="EY170" s="52">
        <v>0</v>
      </c>
      <c r="EZ170" s="52"/>
      <c r="FA170" s="52"/>
      <c r="FB170" s="52"/>
      <c r="FC170" s="52"/>
      <c r="FD170" s="52"/>
      <c r="FE170" s="52"/>
      <c r="FF170" s="52"/>
      <c r="FG170" s="52"/>
      <c r="FH170" s="39">
        <v>0</v>
      </c>
      <c r="FI170" s="72">
        <v>3</v>
      </c>
    </row>
    <row r="171" spans="1:165" x14ac:dyDescent="0.25">
      <c r="A171" s="56">
        <v>68192</v>
      </c>
      <c r="B171" s="36" t="str">
        <f t="shared" si="11"/>
        <v>Профсоюзная ул. д. 30 к. 4</v>
      </c>
      <c r="C171" s="57" t="s">
        <v>1075</v>
      </c>
      <c r="D171" s="58">
        <v>30</v>
      </c>
      <c r="E171" s="59">
        <v>4</v>
      </c>
      <c r="F171" s="39" t="s">
        <v>1012</v>
      </c>
      <c r="G171" s="60"/>
      <c r="H171" s="39"/>
      <c r="I171" s="62" t="s">
        <v>218</v>
      </c>
      <c r="J171" s="62"/>
      <c r="K171" s="62" t="s">
        <v>218</v>
      </c>
      <c r="L171" s="39" t="s">
        <v>1013</v>
      </c>
      <c r="M171" s="39" t="s">
        <v>1014</v>
      </c>
      <c r="N171" s="63">
        <v>2003</v>
      </c>
      <c r="O171" s="63">
        <v>2003</v>
      </c>
      <c r="P171" s="81" t="s">
        <v>1031</v>
      </c>
      <c r="Q171" s="61" t="s">
        <v>1016</v>
      </c>
      <c r="R171" s="63">
        <v>17</v>
      </c>
      <c r="S171" s="63">
        <v>17</v>
      </c>
      <c r="T171" s="65">
        <v>2</v>
      </c>
      <c r="U171" s="63">
        <v>2</v>
      </c>
      <c r="V171" s="63">
        <v>2</v>
      </c>
      <c r="W171" s="76">
        <v>139</v>
      </c>
      <c r="X171" s="67">
        <v>135</v>
      </c>
      <c r="Y171" s="61">
        <v>4</v>
      </c>
      <c r="Z171" s="39">
        <v>3</v>
      </c>
      <c r="AA171" s="61">
        <v>34</v>
      </c>
      <c r="AB171" s="61">
        <v>34</v>
      </c>
      <c r="AC171" s="42">
        <v>8</v>
      </c>
      <c r="AD171" s="61">
        <v>34</v>
      </c>
      <c r="AE171" s="61"/>
      <c r="AF171" s="61">
        <v>1</v>
      </c>
      <c r="AG171" s="68">
        <v>1</v>
      </c>
      <c r="AH171" s="69">
        <v>8397.2000000000007</v>
      </c>
      <c r="AI171" s="70">
        <v>8275.7000000000007</v>
      </c>
      <c r="AJ171" s="71">
        <v>121.5</v>
      </c>
      <c r="AK171" s="72">
        <v>2902.5</v>
      </c>
      <c r="AL171" s="61">
        <v>408</v>
      </c>
      <c r="AM171" s="85">
        <v>485.7</v>
      </c>
      <c r="AN171" s="73">
        <v>963.6</v>
      </c>
      <c r="AO171" s="61"/>
      <c r="AP171" s="77">
        <v>726.6</v>
      </c>
      <c r="AQ171" s="42">
        <v>184.67000000000002</v>
      </c>
      <c r="AR171" s="42">
        <v>594.62999999999988</v>
      </c>
      <c r="AS171" s="42">
        <v>38.4</v>
      </c>
      <c r="AT171" s="72" t="s">
        <v>1017</v>
      </c>
      <c r="AU171" s="72" t="s">
        <v>1026</v>
      </c>
      <c r="AV171" s="67">
        <v>135</v>
      </c>
      <c r="AW171" s="61"/>
      <c r="AX171" s="61"/>
      <c r="AY171" s="61"/>
      <c r="AZ171" s="61" t="s">
        <v>1019</v>
      </c>
      <c r="BA171" s="61" t="s">
        <v>218</v>
      </c>
      <c r="BB171" s="61" t="s">
        <v>218</v>
      </c>
      <c r="BC171" s="61" t="s">
        <v>218</v>
      </c>
      <c r="BD171" s="61" t="s">
        <v>218</v>
      </c>
      <c r="BE171" s="61" t="s">
        <v>218</v>
      </c>
      <c r="BF171" s="61" t="s">
        <v>218</v>
      </c>
      <c r="BG171" s="61" t="s">
        <v>218</v>
      </c>
      <c r="BH171" s="61" t="s">
        <v>218</v>
      </c>
      <c r="BI171" s="61" t="s">
        <v>218</v>
      </c>
      <c r="BJ171" s="61" t="s">
        <v>218</v>
      </c>
      <c r="BK171" s="61" t="s">
        <v>218</v>
      </c>
      <c r="BL171" s="61" t="s">
        <v>218</v>
      </c>
      <c r="BM171" s="61" t="s">
        <v>218</v>
      </c>
      <c r="BN171" s="61" t="s">
        <v>218</v>
      </c>
      <c r="BO171" s="61" t="s">
        <v>218</v>
      </c>
      <c r="BP171" s="61" t="s">
        <v>218</v>
      </c>
      <c r="BQ171" s="61" t="s">
        <v>1020</v>
      </c>
      <c r="BR171" s="61"/>
      <c r="BS171" s="59" t="s">
        <v>1021</v>
      </c>
      <c r="BT171" s="52">
        <v>30600</v>
      </c>
      <c r="BU171" s="61">
        <v>3</v>
      </c>
      <c r="BV171" s="61" t="s">
        <v>1017</v>
      </c>
      <c r="BW171" s="39">
        <v>3447</v>
      </c>
      <c r="BX171" s="39">
        <v>0</v>
      </c>
      <c r="BY171" s="39">
        <v>3447</v>
      </c>
      <c r="BZ171" s="39">
        <v>1122</v>
      </c>
      <c r="CA171" s="61" t="s">
        <v>1080</v>
      </c>
      <c r="CB171" s="52">
        <v>5990</v>
      </c>
      <c r="CC171" s="78">
        <v>2785</v>
      </c>
      <c r="CD171" s="39">
        <v>1</v>
      </c>
      <c r="CE171" s="61">
        <v>820</v>
      </c>
      <c r="CF171" s="61" t="s">
        <v>1023</v>
      </c>
      <c r="CG171" s="39">
        <v>124</v>
      </c>
      <c r="CH171" s="39">
        <v>86</v>
      </c>
      <c r="CI171" s="77">
        <v>726.6</v>
      </c>
      <c r="CJ171" s="74" t="s">
        <v>1032</v>
      </c>
      <c r="CK171" s="61">
        <v>2</v>
      </c>
      <c r="CL171" s="61">
        <v>89.42</v>
      </c>
      <c r="CM171" s="75">
        <v>32</v>
      </c>
      <c r="CN171" s="39"/>
      <c r="CO171" s="39"/>
      <c r="CP171" s="61"/>
      <c r="CQ171" s="61"/>
      <c r="CR171" s="39">
        <v>7.8</v>
      </c>
      <c r="CS171" s="61"/>
      <c r="CT171" s="61"/>
      <c r="CU171" s="61"/>
      <c r="CV171" s="61"/>
      <c r="CW171" s="61"/>
      <c r="CX171" s="61"/>
      <c r="CY171" s="61"/>
      <c r="CZ171" s="39">
        <v>1</v>
      </c>
      <c r="DA171" s="39">
        <v>2</v>
      </c>
      <c r="DB171" s="39">
        <v>102</v>
      </c>
      <c r="DC171" s="39">
        <v>2037</v>
      </c>
      <c r="DD171" s="39">
        <v>224</v>
      </c>
      <c r="DE171" s="61">
        <v>2105</v>
      </c>
      <c r="DF171" s="39">
        <v>0</v>
      </c>
      <c r="DG171" s="39">
        <v>0</v>
      </c>
      <c r="DH171" s="39">
        <v>2</v>
      </c>
      <c r="DI171" s="39">
        <v>0</v>
      </c>
      <c r="DJ171" s="61"/>
      <c r="DK171" s="39">
        <v>60</v>
      </c>
      <c r="DL171" s="61">
        <v>1658</v>
      </c>
      <c r="DM171" s="39">
        <v>135</v>
      </c>
      <c r="DN171" s="61"/>
      <c r="DO171" s="61">
        <v>1366</v>
      </c>
      <c r="DP171" s="61"/>
      <c r="DQ171" s="39">
        <v>150</v>
      </c>
      <c r="DR171" s="39">
        <v>0</v>
      </c>
      <c r="DS171" s="39">
        <v>0</v>
      </c>
      <c r="DT171" s="61">
        <v>8</v>
      </c>
      <c r="DU171" s="39">
        <v>12</v>
      </c>
      <c r="DV171" s="39">
        <v>12</v>
      </c>
      <c r="DW171" s="39">
        <v>2</v>
      </c>
      <c r="DX171" s="39" t="str">
        <f t="shared" si="9"/>
        <v>внутренние</v>
      </c>
      <c r="DY171" s="39"/>
      <c r="DZ171" s="61"/>
      <c r="EA171" s="61"/>
      <c r="EB171" s="61"/>
      <c r="EC171" s="61"/>
      <c r="ED171" s="61"/>
      <c r="EE171" s="39">
        <v>68</v>
      </c>
      <c r="EF171" s="52">
        <v>49.3</v>
      </c>
      <c r="EG171" s="39">
        <v>84</v>
      </c>
      <c r="EH171" s="52">
        <f t="shared" si="12"/>
        <v>403.2</v>
      </c>
      <c r="EI171" s="52">
        <v>14.28</v>
      </c>
      <c r="EJ171" s="52"/>
      <c r="EK171" s="52">
        <v>5.58</v>
      </c>
      <c r="EL171" s="52">
        <v>30.6</v>
      </c>
      <c r="EM171" s="52">
        <v>29.92</v>
      </c>
      <c r="EN171" s="52">
        <v>14.950000000000001</v>
      </c>
      <c r="EO171" s="52">
        <v>21.6</v>
      </c>
      <c r="EP171" s="52">
        <v>11.6</v>
      </c>
      <c r="EQ171" s="52">
        <v>234</v>
      </c>
      <c r="ER171" s="52">
        <f t="shared" si="10"/>
        <v>0.93</v>
      </c>
      <c r="ES171" s="187" t="s">
        <v>1138</v>
      </c>
      <c r="ET171" s="187" t="s">
        <v>766</v>
      </c>
      <c r="EU171" s="52">
        <v>2</v>
      </c>
      <c r="EV171" s="52">
        <v>1</v>
      </c>
      <c r="EW171" s="52">
        <v>0</v>
      </c>
      <c r="EX171" s="52">
        <v>0</v>
      </c>
      <c r="EY171" s="52">
        <v>0</v>
      </c>
      <c r="EZ171" s="52"/>
      <c r="FA171" s="52"/>
      <c r="FB171" s="52"/>
      <c r="FC171" s="52"/>
      <c r="FD171" s="52"/>
      <c r="FE171" s="52"/>
      <c r="FF171" s="52"/>
      <c r="FG171" s="52"/>
      <c r="FH171" s="39">
        <v>0</v>
      </c>
      <c r="FI171" s="72">
        <v>3</v>
      </c>
    </row>
    <row r="172" spans="1:165" x14ac:dyDescent="0.25">
      <c r="A172" s="56">
        <v>20956</v>
      </c>
      <c r="B172" s="36" t="str">
        <f t="shared" si="11"/>
        <v>Профсоюзная ул. д. 31 к. 3</v>
      </c>
      <c r="C172" s="57" t="s">
        <v>1075</v>
      </c>
      <c r="D172" s="58">
        <v>31</v>
      </c>
      <c r="E172" s="59">
        <v>3</v>
      </c>
      <c r="F172" s="39" t="s">
        <v>1012</v>
      </c>
      <c r="G172" s="60"/>
      <c r="H172" s="61"/>
      <c r="I172" s="62" t="s">
        <v>218</v>
      </c>
      <c r="J172" s="62"/>
      <c r="K172" s="62" t="s">
        <v>218</v>
      </c>
      <c r="L172" s="39" t="s">
        <v>1013</v>
      </c>
      <c r="M172" s="39" t="s">
        <v>1014</v>
      </c>
      <c r="N172" s="63">
        <v>1961</v>
      </c>
      <c r="O172" s="63">
        <v>1961</v>
      </c>
      <c r="P172" s="113" t="s">
        <v>1015</v>
      </c>
      <c r="Q172" s="61" t="s">
        <v>1016</v>
      </c>
      <c r="R172" s="63">
        <v>5</v>
      </c>
      <c r="S172" s="63">
        <v>5</v>
      </c>
      <c r="T172" s="65">
        <v>4</v>
      </c>
      <c r="U172" s="63"/>
      <c r="V172" s="63"/>
      <c r="W172" s="66">
        <v>81</v>
      </c>
      <c r="X172" s="67">
        <v>80</v>
      </c>
      <c r="Y172" s="61">
        <v>1</v>
      </c>
      <c r="Z172" s="39">
        <v>1</v>
      </c>
      <c r="AA172" s="61">
        <v>20</v>
      </c>
      <c r="AB172" s="61">
        <v>36</v>
      </c>
      <c r="AC172" s="42">
        <v>0</v>
      </c>
      <c r="AD172" s="61"/>
      <c r="AE172" s="61"/>
      <c r="AF172" s="61">
        <v>1</v>
      </c>
      <c r="AG172" s="68">
        <v>1</v>
      </c>
      <c r="AH172" s="69">
        <v>3535.9</v>
      </c>
      <c r="AI172" s="70">
        <v>3531.7000000000003</v>
      </c>
      <c r="AJ172" s="71">
        <v>4.2</v>
      </c>
      <c r="AK172" s="72">
        <v>2225.6</v>
      </c>
      <c r="AL172" s="61">
        <v>397</v>
      </c>
      <c r="AM172" s="85">
        <v>395</v>
      </c>
      <c r="AN172" s="73">
        <v>8</v>
      </c>
      <c r="AO172" s="61"/>
      <c r="AP172" s="64">
        <v>911.3</v>
      </c>
      <c r="AQ172" s="42">
        <v>158.97</v>
      </c>
      <c r="AR172" s="42">
        <v>244.03</v>
      </c>
      <c r="AS172" s="42">
        <v>0</v>
      </c>
      <c r="AT172" s="72" t="s">
        <v>1017</v>
      </c>
      <c r="AU172" s="72" t="s">
        <v>1034</v>
      </c>
      <c r="AV172" s="67">
        <v>80</v>
      </c>
      <c r="AW172" s="61"/>
      <c r="AX172" s="61"/>
      <c r="AY172" s="61"/>
      <c r="AZ172" s="61" t="s">
        <v>1019</v>
      </c>
      <c r="BA172" s="61" t="s">
        <v>218</v>
      </c>
      <c r="BB172" s="61" t="s">
        <v>218</v>
      </c>
      <c r="BC172" s="61" t="s">
        <v>218</v>
      </c>
      <c r="BD172" s="61" t="s">
        <v>218</v>
      </c>
      <c r="BE172" s="61" t="s">
        <v>218</v>
      </c>
      <c r="BF172" s="61" t="s">
        <v>218</v>
      </c>
      <c r="BG172" s="61" t="s">
        <v>218</v>
      </c>
      <c r="BH172" s="61" t="s">
        <v>218</v>
      </c>
      <c r="BI172" s="61" t="s">
        <v>218</v>
      </c>
      <c r="BJ172" s="61" t="s">
        <v>218</v>
      </c>
      <c r="BK172" s="61" t="s">
        <v>218</v>
      </c>
      <c r="BL172" s="61" t="s">
        <v>218</v>
      </c>
      <c r="BM172" s="61" t="s">
        <v>218</v>
      </c>
      <c r="BN172" s="61" t="s">
        <v>218</v>
      </c>
      <c r="BO172" s="61" t="s">
        <v>218</v>
      </c>
      <c r="BP172" s="61" t="s">
        <v>218</v>
      </c>
      <c r="BQ172" s="61" t="s">
        <v>1020</v>
      </c>
      <c r="BR172" s="61"/>
      <c r="BS172" s="59" t="s">
        <v>1021</v>
      </c>
      <c r="BT172" s="52">
        <v>7760</v>
      </c>
      <c r="BU172" s="61">
        <v>5</v>
      </c>
      <c r="BV172" s="59" t="s">
        <v>1017</v>
      </c>
      <c r="BW172" s="52">
        <v>985</v>
      </c>
      <c r="BX172" s="52">
        <v>394</v>
      </c>
      <c r="BY172" s="52">
        <v>985</v>
      </c>
      <c r="BZ172" s="52">
        <v>394</v>
      </c>
      <c r="CA172" s="61" t="s">
        <v>1080</v>
      </c>
      <c r="CB172" s="52">
        <v>1852</v>
      </c>
      <c r="CC172" s="53">
        <v>1722</v>
      </c>
      <c r="CD172" s="61">
        <v>1</v>
      </c>
      <c r="CE172" s="61">
        <v>1002</v>
      </c>
      <c r="CF172" s="61" t="s">
        <v>1023</v>
      </c>
      <c r="CG172" s="52">
        <v>160</v>
      </c>
      <c r="CH172" s="52">
        <v>253</v>
      </c>
      <c r="CI172" s="72">
        <v>911.3</v>
      </c>
      <c r="CJ172" s="72"/>
      <c r="CK172" s="61">
        <v>0</v>
      </c>
      <c r="CL172" s="61">
        <v>0</v>
      </c>
      <c r="CM172" s="75">
        <v>0</v>
      </c>
      <c r="CN172" s="39"/>
      <c r="CO172" s="39"/>
      <c r="CP172" s="61"/>
      <c r="CQ172" s="61"/>
      <c r="CR172" s="39">
        <v>0</v>
      </c>
      <c r="CS172" s="61"/>
      <c r="CT172" s="61"/>
      <c r="CU172" s="61"/>
      <c r="CV172" s="61"/>
      <c r="CW172" s="61"/>
      <c r="CX172" s="61"/>
      <c r="CY172" s="61"/>
      <c r="CZ172" s="52">
        <v>1</v>
      </c>
      <c r="DA172" s="52">
        <v>1</v>
      </c>
      <c r="DB172" s="52">
        <v>162</v>
      </c>
      <c r="DC172" s="52">
        <v>400</v>
      </c>
      <c r="DD172" s="52">
        <v>48</v>
      </c>
      <c r="DE172" s="61">
        <v>2032</v>
      </c>
      <c r="DF172" s="61">
        <v>0</v>
      </c>
      <c r="DG172" s="39">
        <v>0</v>
      </c>
      <c r="DH172" s="52">
        <v>4</v>
      </c>
      <c r="DI172" s="52">
        <v>248</v>
      </c>
      <c r="DJ172" s="61"/>
      <c r="DK172" s="39">
        <v>85</v>
      </c>
      <c r="DL172" s="61">
        <v>935</v>
      </c>
      <c r="DM172" s="39">
        <v>80</v>
      </c>
      <c r="DN172" s="61"/>
      <c r="DO172" s="61">
        <v>967</v>
      </c>
      <c r="DP172" s="61"/>
      <c r="DQ172" s="39">
        <v>648</v>
      </c>
      <c r="DR172" s="39">
        <v>594</v>
      </c>
      <c r="DS172" s="39">
        <v>87</v>
      </c>
      <c r="DT172" s="61">
        <v>16</v>
      </c>
      <c r="DU172" s="52">
        <v>16</v>
      </c>
      <c r="DV172" s="52">
        <v>16</v>
      </c>
      <c r="DW172" s="39">
        <v>0</v>
      </c>
      <c r="DX172" s="39" t="str">
        <f t="shared" si="9"/>
        <v>наружные</v>
      </c>
      <c r="DY172" s="52"/>
      <c r="DZ172" s="61"/>
      <c r="EA172" s="61"/>
      <c r="EB172" s="61"/>
      <c r="EC172" s="61"/>
      <c r="ED172" s="61"/>
      <c r="EE172" s="52">
        <v>32</v>
      </c>
      <c r="EF172" s="52">
        <v>29.44</v>
      </c>
      <c r="EG172" s="52">
        <v>8</v>
      </c>
      <c r="EH172" s="52">
        <f t="shared" si="12"/>
        <v>38.4</v>
      </c>
      <c r="EI172" s="52">
        <v>7.68</v>
      </c>
      <c r="EJ172" s="52"/>
      <c r="EK172" s="52">
        <v>11.16</v>
      </c>
      <c r="EL172" s="52">
        <v>4.8</v>
      </c>
      <c r="EM172" s="52">
        <v>17.600000000000001</v>
      </c>
      <c r="EN172" s="52">
        <v>9.1</v>
      </c>
      <c r="EO172" s="52">
        <v>0</v>
      </c>
      <c r="EP172" s="52">
        <v>0</v>
      </c>
      <c r="EQ172" s="52">
        <v>207</v>
      </c>
      <c r="ER172" s="52">
        <f t="shared" si="10"/>
        <v>0</v>
      </c>
      <c r="ES172" s="187" t="s">
        <v>1019</v>
      </c>
      <c r="ET172" s="187">
        <v>0</v>
      </c>
      <c r="EU172" s="52">
        <v>0</v>
      </c>
      <c r="EV172" s="52">
        <v>1</v>
      </c>
      <c r="EW172" s="52">
        <v>0</v>
      </c>
      <c r="EX172" s="52">
        <v>0</v>
      </c>
      <c r="EY172" s="52">
        <v>0</v>
      </c>
      <c r="EZ172" s="52"/>
      <c r="FA172" s="52"/>
      <c r="FB172" s="52"/>
      <c r="FC172" s="52"/>
      <c r="FD172" s="52"/>
      <c r="FE172" s="52"/>
      <c r="FF172" s="52"/>
      <c r="FG172" s="52"/>
      <c r="FH172" s="39">
        <v>0</v>
      </c>
      <c r="FI172" s="72">
        <v>5</v>
      </c>
    </row>
    <row r="173" spans="1:165" x14ac:dyDescent="0.25">
      <c r="A173" s="56">
        <v>20957</v>
      </c>
      <c r="B173" s="36" t="str">
        <f t="shared" si="11"/>
        <v>Профсоюзная ул. д. 31 к. 4</v>
      </c>
      <c r="C173" s="57" t="s">
        <v>1075</v>
      </c>
      <c r="D173" s="58">
        <v>31</v>
      </c>
      <c r="E173" s="59">
        <v>4</v>
      </c>
      <c r="F173" s="39" t="s">
        <v>1012</v>
      </c>
      <c r="G173" s="60"/>
      <c r="H173" s="39"/>
      <c r="I173" s="62" t="s">
        <v>218</v>
      </c>
      <c r="J173" s="62"/>
      <c r="K173" s="62" t="s">
        <v>218</v>
      </c>
      <c r="L173" s="39" t="s">
        <v>1013</v>
      </c>
      <c r="M173" s="39" t="s">
        <v>1014</v>
      </c>
      <c r="N173" s="63">
        <v>1961</v>
      </c>
      <c r="O173" s="63">
        <v>1961</v>
      </c>
      <c r="P173" s="113" t="s">
        <v>1015</v>
      </c>
      <c r="Q173" s="61" t="s">
        <v>1016</v>
      </c>
      <c r="R173" s="63">
        <v>5</v>
      </c>
      <c r="S173" s="63">
        <v>5</v>
      </c>
      <c r="T173" s="65">
        <v>4</v>
      </c>
      <c r="U173" s="63"/>
      <c r="V173" s="63"/>
      <c r="W173" s="66">
        <v>81</v>
      </c>
      <c r="X173" s="67">
        <v>80</v>
      </c>
      <c r="Y173" s="61">
        <v>1</v>
      </c>
      <c r="Z173" s="39">
        <v>0</v>
      </c>
      <c r="AA173" s="61">
        <v>20</v>
      </c>
      <c r="AB173" s="61">
        <v>36</v>
      </c>
      <c r="AC173" s="42">
        <v>0</v>
      </c>
      <c r="AD173" s="61"/>
      <c r="AE173" s="61"/>
      <c r="AF173" s="61">
        <v>1</v>
      </c>
      <c r="AG173" s="68">
        <v>1</v>
      </c>
      <c r="AH173" s="69">
        <v>3553.7</v>
      </c>
      <c r="AI173" s="70">
        <v>3553.7</v>
      </c>
      <c r="AJ173" s="71">
        <v>0</v>
      </c>
      <c r="AK173" s="72">
        <v>2182.1999999999998</v>
      </c>
      <c r="AL173" s="61">
        <v>397</v>
      </c>
      <c r="AM173" s="85">
        <v>312</v>
      </c>
      <c r="AN173" s="73">
        <v>71</v>
      </c>
      <c r="AO173" s="61"/>
      <c r="AP173" s="64">
        <v>899.6</v>
      </c>
      <c r="AQ173" s="42">
        <v>138.56</v>
      </c>
      <c r="AR173" s="42">
        <v>244.44</v>
      </c>
      <c r="AS173" s="42">
        <v>0</v>
      </c>
      <c r="AT173" s="72" t="s">
        <v>1017</v>
      </c>
      <c r="AU173" s="72" t="s">
        <v>1018</v>
      </c>
      <c r="AV173" s="67">
        <v>80</v>
      </c>
      <c r="AW173" s="61"/>
      <c r="AX173" s="61"/>
      <c r="AY173" s="61"/>
      <c r="AZ173" s="61" t="s">
        <v>1019</v>
      </c>
      <c r="BA173" s="61" t="s">
        <v>218</v>
      </c>
      <c r="BB173" s="61" t="s">
        <v>218</v>
      </c>
      <c r="BC173" s="61" t="s">
        <v>218</v>
      </c>
      <c r="BD173" s="61" t="s">
        <v>218</v>
      </c>
      <c r="BE173" s="61" t="s">
        <v>218</v>
      </c>
      <c r="BF173" s="61" t="s">
        <v>218</v>
      </c>
      <c r="BG173" s="61" t="s">
        <v>218</v>
      </c>
      <c r="BH173" s="61" t="s">
        <v>218</v>
      </c>
      <c r="BI173" s="61" t="s">
        <v>218</v>
      </c>
      <c r="BJ173" s="61" t="s">
        <v>218</v>
      </c>
      <c r="BK173" s="61" t="s">
        <v>218</v>
      </c>
      <c r="BL173" s="61" t="s">
        <v>218</v>
      </c>
      <c r="BM173" s="61" t="s">
        <v>218</v>
      </c>
      <c r="BN173" s="61" t="s">
        <v>218</v>
      </c>
      <c r="BO173" s="61" t="s">
        <v>218</v>
      </c>
      <c r="BP173" s="61" t="s">
        <v>218</v>
      </c>
      <c r="BQ173" s="61" t="s">
        <v>1020</v>
      </c>
      <c r="BR173" s="61"/>
      <c r="BS173" s="59" t="s">
        <v>1021</v>
      </c>
      <c r="BT173" s="52">
        <v>7760</v>
      </c>
      <c r="BU173" s="61">
        <v>5</v>
      </c>
      <c r="BV173" s="59" t="s">
        <v>1017</v>
      </c>
      <c r="BW173" s="52">
        <v>985</v>
      </c>
      <c r="BX173" s="52">
        <v>394</v>
      </c>
      <c r="BY173" s="52">
        <v>985</v>
      </c>
      <c r="BZ173" s="52">
        <v>394</v>
      </c>
      <c r="CA173" s="61" t="s">
        <v>1080</v>
      </c>
      <c r="CB173" s="52">
        <v>1852</v>
      </c>
      <c r="CC173" s="53">
        <v>1722</v>
      </c>
      <c r="CD173" s="39">
        <v>1</v>
      </c>
      <c r="CE173" s="61">
        <v>990</v>
      </c>
      <c r="CF173" s="61" t="s">
        <v>1023</v>
      </c>
      <c r="CG173" s="52">
        <v>160</v>
      </c>
      <c r="CH173" s="52">
        <v>253</v>
      </c>
      <c r="CI173" s="72">
        <v>899.6</v>
      </c>
      <c r="CJ173" s="72"/>
      <c r="CK173" s="61">
        <v>0</v>
      </c>
      <c r="CL173" s="61">
        <v>0</v>
      </c>
      <c r="CM173" s="75">
        <v>0</v>
      </c>
      <c r="CN173" s="39"/>
      <c r="CO173" s="39"/>
      <c r="CP173" s="61"/>
      <c r="CQ173" s="61"/>
      <c r="CR173" s="39">
        <v>0</v>
      </c>
      <c r="CS173" s="61"/>
      <c r="CT173" s="61"/>
      <c r="CU173" s="61"/>
      <c r="CV173" s="61"/>
      <c r="CW173" s="61"/>
      <c r="CX173" s="61"/>
      <c r="CY173" s="61"/>
      <c r="CZ173" s="52">
        <v>1</v>
      </c>
      <c r="DA173" s="52">
        <v>1</v>
      </c>
      <c r="DB173" s="52">
        <v>162</v>
      </c>
      <c r="DC173" s="52">
        <v>400</v>
      </c>
      <c r="DD173" s="52">
        <v>48</v>
      </c>
      <c r="DE173" s="61">
        <v>2032</v>
      </c>
      <c r="DF173" s="39">
        <v>0</v>
      </c>
      <c r="DG173" s="39">
        <v>0</v>
      </c>
      <c r="DH173" s="52">
        <v>4</v>
      </c>
      <c r="DI173" s="52">
        <v>248</v>
      </c>
      <c r="DJ173" s="61"/>
      <c r="DK173" s="39">
        <v>85</v>
      </c>
      <c r="DL173" s="61">
        <v>935</v>
      </c>
      <c r="DM173" s="39">
        <v>80</v>
      </c>
      <c r="DN173" s="61"/>
      <c r="DO173" s="61">
        <v>967</v>
      </c>
      <c r="DP173" s="61"/>
      <c r="DQ173" s="39">
        <v>648</v>
      </c>
      <c r="DR173" s="39">
        <v>594</v>
      </c>
      <c r="DS173" s="39">
        <v>87</v>
      </c>
      <c r="DT173" s="61">
        <v>16</v>
      </c>
      <c r="DU173" s="52">
        <v>16</v>
      </c>
      <c r="DV173" s="52">
        <v>16</v>
      </c>
      <c r="DW173" s="39">
        <v>0</v>
      </c>
      <c r="DX173" s="39" t="str">
        <f t="shared" si="9"/>
        <v>наружные</v>
      </c>
      <c r="DY173" s="52"/>
      <c r="DZ173" s="61"/>
      <c r="EA173" s="61"/>
      <c r="EB173" s="61"/>
      <c r="EC173" s="61"/>
      <c r="ED173" s="61"/>
      <c r="EE173" s="52">
        <v>32</v>
      </c>
      <c r="EF173" s="52">
        <v>29.44</v>
      </c>
      <c r="EG173" s="52">
        <v>8</v>
      </c>
      <c r="EH173" s="52">
        <f t="shared" si="12"/>
        <v>38.4</v>
      </c>
      <c r="EI173" s="52">
        <v>7.68</v>
      </c>
      <c r="EJ173" s="52"/>
      <c r="EK173" s="52">
        <v>11.16</v>
      </c>
      <c r="EL173" s="52">
        <v>4.8</v>
      </c>
      <c r="EM173" s="52">
        <v>17.600000000000001</v>
      </c>
      <c r="EN173" s="52">
        <v>9.1</v>
      </c>
      <c r="EO173" s="52">
        <v>0</v>
      </c>
      <c r="EP173" s="52">
        <v>0</v>
      </c>
      <c r="EQ173" s="52">
        <v>207</v>
      </c>
      <c r="ER173" s="52">
        <f t="shared" si="10"/>
        <v>0</v>
      </c>
      <c r="ES173" s="187" t="s">
        <v>1019</v>
      </c>
      <c r="ET173" s="187">
        <v>0</v>
      </c>
      <c r="EU173" s="52">
        <v>0</v>
      </c>
      <c r="EV173" s="52">
        <v>1</v>
      </c>
      <c r="EW173" s="52">
        <v>0</v>
      </c>
      <c r="EX173" s="52">
        <v>0</v>
      </c>
      <c r="EY173" s="52">
        <v>0</v>
      </c>
      <c r="EZ173" s="52"/>
      <c r="FA173" s="52"/>
      <c r="FB173" s="52">
        <v>20</v>
      </c>
      <c r="FC173" s="52"/>
      <c r="FD173" s="52"/>
      <c r="FE173" s="52"/>
      <c r="FF173" s="52"/>
      <c r="FG173" s="52"/>
      <c r="FH173" s="39">
        <v>0</v>
      </c>
      <c r="FI173" s="72">
        <v>5</v>
      </c>
    </row>
    <row r="174" spans="1:165" x14ac:dyDescent="0.25">
      <c r="A174" s="56">
        <v>20959</v>
      </c>
      <c r="B174" s="36" t="str">
        <f t="shared" si="11"/>
        <v>Профсоюзная ул. д. 33 к. 1</v>
      </c>
      <c r="C174" s="57" t="s">
        <v>1075</v>
      </c>
      <c r="D174" s="58">
        <v>33</v>
      </c>
      <c r="E174" s="59">
        <v>1</v>
      </c>
      <c r="F174" s="39" t="s">
        <v>1012</v>
      </c>
      <c r="G174" s="60"/>
      <c r="H174" s="61"/>
      <c r="I174" s="62" t="s">
        <v>218</v>
      </c>
      <c r="J174" s="62"/>
      <c r="K174" s="62" t="s">
        <v>218</v>
      </c>
      <c r="L174" s="39" t="s">
        <v>1013</v>
      </c>
      <c r="M174" s="39" t="s">
        <v>1014</v>
      </c>
      <c r="N174" s="63">
        <v>1961</v>
      </c>
      <c r="O174" s="63">
        <v>1961</v>
      </c>
      <c r="P174" s="113" t="s">
        <v>1015</v>
      </c>
      <c r="Q174" s="61" t="s">
        <v>1016</v>
      </c>
      <c r="R174" s="63">
        <v>5</v>
      </c>
      <c r="S174" s="63">
        <v>5</v>
      </c>
      <c r="T174" s="65">
        <v>4</v>
      </c>
      <c r="U174" s="63"/>
      <c r="V174" s="63"/>
      <c r="W174" s="66">
        <v>80</v>
      </c>
      <c r="X174" s="67">
        <v>79</v>
      </c>
      <c r="Y174" s="61">
        <v>1</v>
      </c>
      <c r="Z174" s="39">
        <v>1</v>
      </c>
      <c r="AA174" s="61">
        <v>20</v>
      </c>
      <c r="AB174" s="61">
        <v>36</v>
      </c>
      <c r="AC174" s="42">
        <v>0</v>
      </c>
      <c r="AD174" s="61"/>
      <c r="AE174" s="61"/>
      <c r="AF174" s="61">
        <v>1</v>
      </c>
      <c r="AG174" s="68">
        <v>1</v>
      </c>
      <c r="AH174" s="69">
        <v>3535.8000000000006</v>
      </c>
      <c r="AI174" s="70">
        <v>3486.4000000000005</v>
      </c>
      <c r="AJ174" s="71">
        <v>49.4</v>
      </c>
      <c r="AK174" s="72">
        <v>2188</v>
      </c>
      <c r="AL174" s="61">
        <v>397</v>
      </c>
      <c r="AM174" s="85">
        <v>379</v>
      </c>
      <c r="AN174" s="73"/>
      <c r="AO174" s="61"/>
      <c r="AP174" s="64">
        <v>904.5</v>
      </c>
      <c r="AQ174" s="42">
        <v>152.89000000000001</v>
      </c>
      <c r="AR174" s="42">
        <v>226.10999999999999</v>
      </c>
      <c r="AS174" s="42">
        <v>0</v>
      </c>
      <c r="AT174" s="72" t="s">
        <v>1017</v>
      </c>
      <c r="AU174" s="72" t="s">
        <v>1018</v>
      </c>
      <c r="AV174" s="67">
        <v>79</v>
      </c>
      <c r="AW174" s="61"/>
      <c r="AX174" s="61"/>
      <c r="AY174" s="61"/>
      <c r="AZ174" s="61" t="s">
        <v>1019</v>
      </c>
      <c r="BA174" s="61" t="s">
        <v>218</v>
      </c>
      <c r="BB174" s="61" t="s">
        <v>218</v>
      </c>
      <c r="BC174" s="61" t="s">
        <v>218</v>
      </c>
      <c r="BD174" s="61" t="s">
        <v>218</v>
      </c>
      <c r="BE174" s="61" t="s">
        <v>218</v>
      </c>
      <c r="BF174" s="61" t="s">
        <v>218</v>
      </c>
      <c r="BG174" s="61" t="s">
        <v>218</v>
      </c>
      <c r="BH174" s="61" t="s">
        <v>218</v>
      </c>
      <c r="BI174" s="61" t="s">
        <v>218</v>
      </c>
      <c r="BJ174" s="61" t="s">
        <v>218</v>
      </c>
      <c r="BK174" s="61" t="s">
        <v>218</v>
      </c>
      <c r="BL174" s="61" t="s">
        <v>218</v>
      </c>
      <c r="BM174" s="61" t="s">
        <v>218</v>
      </c>
      <c r="BN174" s="61" t="s">
        <v>218</v>
      </c>
      <c r="BO174" s="61" t="s">
        <v>218</v>
      </c>
      <c r="BP174" s="61" t="s">
        <v>218</v>
      </c>
      <c r="BQ174" s="61" t="s">
        <v>1020</v>
      </c>
      <c r="BR174" s="61"/>
      <c r="BS174" s="59" t="s">
        <v>1021</v>
      </c>
      <c r="BT174" s="52">
        <v>7760</v>
      </c>
      <c r="BU174" s="61">
        <v>5</v>
      </c>
      <c r="BV174" s="59" t="s">
        <v>1017</v>
      </c>
      <c r="BW174" s="52">
        <v>985</v>
      </c>
      <c r="BX174" s="52">
        <v>394</v>
      </c>
      <c r="BY174" s="52">
        <v>985</v>
      </c>
      <c r="BZ174" s="52">
        <v>394</v>
      </c>
      <c r="CA174" s="61" t="s">
        <v>1080</v>
      </c>
      <c r="CB174" s="52">
        <v>1852</v>
      </c>
      <c r="CC174" s="53">
        <v>1722</v>
      </c>
      <c r="CD174" s="61">
        <v>1</v>
      </c>
      <c r="CE174" s="61">
        <v>994</v>
      </c>
      <c r="CF174" s="61" t="s">
        <v>1023</v>
      </c>
      <c r="CG174" s="52">
        <v>160</v>
      </c>
      <c r="CH174" s="52">
        <v>253</v>
      </c>
      <c r="CI174" s="72">
        <v>904.5</v>
      </c>
      <c r="CJ174" s="72"/>
      <c r="CK174" s="61">
        <v>0</v>
      </c>
      <c r="CL174" s="61">
        <v>0</v>
      </c>
      <c r="CM174" s="75">
        <v>0</v>
      </c>
      <c r="CN174" s="39"/>
      <c r="CO174" s="39"/>
      <c r="CP174" s="61"/>
      <c r="CQ174" s="61"/>
      <c r="CR174" s="39">
        <v>0</v>
      </c>
      <c r="CS174" s="61"/>
      <c r="CT174" s="61"/>
      <c r="CU174" s="61"/>
      <c r="CV174" s="61"/>
      <c r="CW174" s="61"/>
      <c r="CX174" s="61"/>
      <c r="CY174" s="61"/>
      <c r="CZ174" s="52">
        <v>1</v>
      </c>
      <c r="DA174" s="52">
        <v>1</v>
      </c>
      <c r="DB174" s="52">
        <v>162</v>
      </c>
      <c r="DC174" s="52">
        <v>400</v>
      </c>
      <c r="DD174" s="52">
        <v>48</v>
      </c>
      <c r="DE174" s="61">
        <v>2032</v>
      </c>
      <c r="DF174" s="61">
        <v>0</v>
      </c>
      <c r="DG174" s="39">
        <v>0</v>
      </c>
      <c r="DH174" s="52">
        <v>4</v>
      </c>
      <c r="DI174" s="52">
        <v>248</v>
      </c>
      <c r="DJ174" s="61"/>
      <c r="DK174" s="39">
        <v>85</v>
      </c>
      <c r="DL174" s="61">
        <v>935</v>
      </c>
      <c r="DM174" s="39">
        <v>79</v>
      </c>
      <c r="DN174" s="61"/>
      <c r="DO174" s="61">
        <v>967</v>
      </c>
      <c r="DP174" s="61"/>
      <c r="DQ174" s="39">
        <v>648</v>
      </c>
      <c r="DR174" s="39">
        <v>594</v>
      </c>
      <c r="DS174" s="39">
        <v>87</v>
      </c>
      <c r="DT174" s="61">
        <v>16</v>
      </c>
      <c r="DU174" s="52">
        <v>16</v>
      </c>
      <c r="DV174" s="52">
        <v>16</v>
      </c>
      <c r="DW174" s="39">
        <v>0</v>
      </c>
      <c r="DX174" s="39" t="str">
        <f t="shared" si="9"/>
        <v>наружные</v>
      </c>
      <c r="DY174" s="52"/>
      <c r="DZ174" s="61"/>
      <c r="EA174" s="61"/>
      <c r="EB174" s="61"/>
      <c r="EC174" s="61"/>
      <c r="ED174" s="61"/>
      <c r="EE174" s="52">
        <v>32</v>
      </c>
      <c r="EF174" s="52">
        <v>29.44</v>
      </c>
      <c r="EG174" s="52">
        <v>8</v>
      </c>
      <c r="EH174" s="52">
        <f t="shared" si="12"/>
        <v>38.4</v>
      </c>
      <c r="EI174" s="52">
        <v>7.68</v>
      </c>
      <c r="EJ174" s="52"/>
      <c r="EK174" s="52">
        <v>11.16</v>
      </c>
      <c r="EL174" s="52">
        <v>4.8</v>
      </c>
      <c r="EM174" s="52">
        <v>17.600000000000001</v>
      </c>
      <c r="EN174" s="52">
        <v>9.1</v>
      </c>
      <c r="EO174" s="52">
        <v>0</v>
      </c>
      <c r="EP174" s="52">
        <v>0</v>
      </c>
      <c r="EQ174" s="52">
        <v>180</v>
      </c>
      <c r="ER174" s="52">
        <f t="shared" si="10"/>
        <v>0</v>
      </c>
      <c r="ES174" s="187" t="s">
        <v>1019</v>
      </c>
      <c r="ET174" s="187">
        <v>0</v>
      </c>
      <c r="EU174" s="52">
        <v>0</v>
      </c>
      <c r="EV174" s="52">
        <v>1</v>
      </c>
      <c r="EW174" s="52">
        <v>0</v>
      </c>
      <c r="EX174" s="52">
        <v>0</v>
      </c>
      <c r="EY174" s="52">
        <v>0</v>
      </c>
      <c r="EZ174" s="52"/>
      <c r="FA174" s="52"/>
      <c r="FB174" s="52">
        <v>20</v>
      </c>
      <c r="FC174" s="52"/>
      <c r="FD174" s="52"/>
      <c r="FE174" s="52"/>
      <c r="FF174" s="52"/>
      <c r="FG174" s="52"/>
      <c r="FH174" s="39">
        <v>0</v>
      </c>
      <c r="FI174" s="72">
        <v>5</v>
      </c>
    </row>
    <row r="175" spans="1:165" x14ac:dyDescent="0.25">
      <c r="A175" s="56">
        <v>20960</v>
      </c>
      <c r="B175" s="36" t="str">
        <f t="shared" si="11"/>
        <v>Профсоюзная ул. д. 33 к. 2</v>
      </c>
      <c r="C175" s="57" t="s">
        <v>1075</v>
      </c>
      <c r="D175" s="58">
        <v>33</v>
      </c>
      <c r="E175" s="59">
        <v>2</v>
      </c>
      <c r="F175" s="39" t="s">
        <v>1012</v>
      </c>
      <c r="G175" s="60"/>
      <c r="H175" s="39"/>
      <c r="I175" s="62" t="s">
        <v>218</v>
      </c>
      <c r="J175" s="62"/>
      <c r="K175" s="62" t="s">
        <v>218</v>
      </c>
      <c r="L175" s="39" t="s">
        <v>1013</v>
      </c>
      <c r="M175" s="39" t="s">
        <v>1014</v>
      </c>
      <c r="N175" s="63">
        <v>1961</v>
      </c>
      <c r="O175" s="63">
        <v>1961</v>
      </c>
      <c r="P175" s="113" t="s">
        <v>1015</v>
      </c>
      <c r="Q175" s="61" t="s">
        <v>1016</v>
      </c>
      <c r="R175" s="63">
        <v>5</v>
      </c>
      <c r="S175" s="63">
        <v>5</v>
      </c>
      <c r="T175" s="65">
        <v>4</v>
      </c>
      <c r="U175" s="63"/>
      <c r="V175" s="63"/>
      <c r="W175" s="66">
        <v>81</v>
      </c>
      <c r="X175" s="67">
        <v>80</v>
      </c>
      <c r="Y175" s="61">
        <v>1</v>
      </c>
      <c r="Z175" s="39">
        <v>1</v>
      </c>
      <c r="AA175" s="61">
        <v>20</v>
      </c>
      <c r="AB175" s="61">
        <v>36</v>
      </c>
      <c r="AC175" s="42">
        <v>0</v>
      </c>
      <c r="AD175" s="61"/>
      <c r="AE175" s="61"/>
      <c r="AF175" s="61">
        <v>1</v>
      </c>
      <c r="AG175" s="68">
        <v>1</v>
      </c>
      <c r="AH175" s="69">
        <v>3560.3999999999992</v>
      </c>
      <c r="AI175" s="70">
        <v>3555.6999999999994</v>
      </c>
      <c r="AJ175" s="71">
        <v>4.7</v>
      </c>
      <c r="AK175" s="72">
        <v>2193.3599999999997</v>
      </c>
      <c r="AL175" s="61">
        <v>397</v>
      </c>
      <c r="AM175" s="85">
        <v>385</v>
      </c>
      <c r="AN175" s="73"/>
      <c r="AO175" s="61"/>
      <c r="AP175" s="64">
        <v>904.18</v>
      </c>
      <c r="AQ175" s="42">
        <v>153.29</v>
      </c>
      <c r="AR175" s="42">
        <v>231.71</v>
      </c>
      <c r="AS175" s="42">
        <v>0</v>
      </c>
      <c r="AT175" s="72" t="s">
        <v>1017</v>
      </c>
      <c r="AU175" s="72" t="s">
        <v>1034</v>
      </c>
      <c r="AV175" s="67">
        <v>80</v>
      </c>
      <c r="AW175" s="61"/>
      <c r="AX175" s="61"/>
      <c r="AY175" s="61"/>
      <c r="AZ175" s="61" t="s">
        <v>1019</v>
      </c>
      <c r="BA175" s="61" t="s">
        <v>218</v>
      </c>
      <c r="BB175" s="61" t="s">
        <v>218</v>
      </c>
      <c r="BC175" s="61" t="s">
        <v>218</v>
      </c>
      <c r="BD175" s="61" t="s">
        <v>218</v>
      </c>
      <c r="BE175" s="61" t="s">
        <v>218</v>
      </c>
      <c r="BF175" s="61" t="s">
        <v>218</v>
      </c>
      <c r="BG175" s="61" t="s">
        <v>218</v>
      </c>
      <c r="BH175" s="61" t="s">
        <v>218</v>
      </c>
      <c r="BI175" s="61" t="s">
        <v>218</v>
      </c>
      <c r="BJ175" s="61" t="s">
        <v>218</v>
      </c>
      <c r="BK175" s="61" t="s">
        <v>218</v>
      </c>
      <c r="BL175" s="61" t="s">
        <v>218</v>
      </c>
      <c r="BM175" s="61" t="s">
        <v>218</v>
      </c>
      <c r="BN175" s="61" t="s">
        <v>218</v>
      </c>
      <c r="BO175" s="61" t="s">
        <v>218</v>
      </c>
      <c r="BP175" s="61" t="s">
        <v>218</v>
      </c>
      <c r="BQ175" s="61" t="s">
        <v>1020</v>
      </c>
      <c r="BR175" s="61"/>
      <c r="BS175" s="59" t="s">
        <v>1021</v>
      </c>
      <c r="BT175" s="52">
        <v>7760</v>
      </c>
      <c r="BU175" s="61">
        <v>5</v>
      </c>
      <c r="BV175" s="59" t="s">
        <v>1017</v>
      </c>
      <c r="BW175" s="52">
        <v>985</v>
      </c>
      <c r="BX175" s="52">
        <v>394</v>
      </c>
      <c r="BY175" s="52">
        <v>985</v>
      </c>
      <c r="BZ175" s="52">
        <v>394</v>
      </c>
      <c r="CA175" s="61" t="s">
        <v>1080</v>
      </c>
      <c r="CB175" s="52">
        <v>1852</v>
      </c>
      <c r="CC175" s="53">
        <v>1722</v>
      </c>
      <c r="CD175" s="39">
        <v>1</v>
      </c>
      <c r="CE175" s="61">
        <v>995</v>
      </c>
      <c r="CF175" s="61" t="s">
        <v>1023</v>
      </c>
      <c r="CG175" s="52">
        <v>160</v>
      </c>
      <c r="CH175" s="52">
        <v>253</v>
      </c>
      <c r="CI175" s="72">
        <v>904.18</v>
      </c>
      <c r="CJ175" s="72"/>
      <c r="CK175" s="61">
        <v>0</v>
      </c>
      <c r="CL175" s="61">
        <v>0</v>
      </c>
      <c r="CM175" s="75">
        <v>0</v>
      </c>
      <c r="CN175" s="39"/>
      <c r="CO175" s="39"/>
      <c r="CP175" s="61"/>
      <c r="CQ175" s="61"/>
      <c r="CR175" s="39">
        <v>0</v>
      </c>
      <c r="CS175" s="61"/>
      <c r="CT175" s="61"/>
      <c r="CU175" s="61"/>
      <c r="CV175" s="61"/>
      <c r="CW175" s="61"/>
      <c r="CX175" s="61"/>
      <c r="CY175" s="61"/>
      <c r="CZ175" s="52">
        <v>1</v>
      </c>
      <c r="DA175" s="52">
        <v>1</v>
      </c>
      <c r="DB175" s="52">
        <v>162</v>
      </c>
      <c r="DC175" s="52">
        <v>400</v>
      </c>
      <c r="DD175" s="52">
        <v>48</v>
      </c>
      <c r="DE175" s="61">
        <v>2032</v>
      </c>
      <c r="DF175" s="39">
        <v>0</v>
      </c>
      <c r="DG175" s="39">
        <v>0</v>
      </c>
      <c r="DH175" s="52">
        <v>4</v>
      </c>
      <c r="DI175" s="52">
        <v>248</v>
      </c>
      <c r="DJ175" s="61"/>
      <c r="DK175" s="39">
        <v>85</v>
      </c>
      <c r="DL175" s="61">
        <v>935</v>
      </c>
      <c r="DM175" s="39">
        <v>80</v>
      </c>
      <c r="DN175" s="61"/>
      <c r="DO175" s="61">
        <v>967</v>
      </c>
      <c r="DP175" s="61"/>
      <c r="DQ175" s="39">
        <v>648</v>
      </c>
      <c r="DR175" s="39">
        <v>594</v>
      </c>
      <c r="DS175" s="39">
        <v>87</v>
      </c>
      <c r="DT175" s="61">
        <v>16</v>
      </c>
      <c r="DU175" s="52">
        <v>16</v>
      </c>
      <c r="DV175" s="52">
        <v>16</v>
      </c>
      <c r="DW175" s="39">
        <v>0</v>
      </c>
      <c r="DX175" s="39" t="str">
        <f t="shared" si="9"/>
        <v>наружные</v>
      </c>
      <c r="DY175" s="52"/>
      <c r="DZ175" s="61"/>
      <c r="EA175" s="61"/>
      <c r="EB175" s="61"/>
      <c r="EC175" s="61"/>
      <c r="ED175" s="61"/>
      <c r="EE175" s="52">
        <v>32</v>
      </c>
      <c r="EF175" s="52">
        <v>29.44</v>
      </c>
      <c r="EG175" s="52">
        <v>8</v>
      </c>
      <c r="EH175" s="52">
        <f t="shared" si="12"/>
        <v>38.4</v>
      </c>
      <c r="EI175" s="52">
        <v>7.68</v>
      </c>
      <c r="EJ175" s="52"/>
      <c r="EK175" s="52">
        <v>11.16</v>
      </c>
      <c r="EL175" s="52">
        <v>4.8</v>
      </c>
      <c r="EM175" s="52">
        <v>17.600000000000001</v>
      </c>
      <c r="EN175" s="52">
        <v>9.1</v>
      </c>
      <c r="EO175" s="52">
        <v>0</v>
      </c>
      <c r="EP175" s="52">
        <v>0</v>
      </c>
      <c r="EQ175" s="52">
        <v>222</v>
      </c>
      <c r="ER175" s="52">
        <f t="shared" si="10"/>
        <v>0</v>
      </c>
      <c r="ES175" s="187" t="s">
        <v>1019</v>
      </c>
      <c r="ET175" s="187">
        <v>0</v>
      </c>
      <c r="EU175" s="52">
        <v>0</v>
      </c>
      <c r="EV175" s="52">
        <v>1</v>
      </c>
      <c r="EW175" s="52">
        <v>0</v>
      </c>
      <c r="EX175" s="52">
        <v>0</v>
      </c>
      <c r="EY175" s="52">
        <v>0</v>
      </c>
      <c r="EZ175" s="52"/>
      <c r="FA175" s="52"/>
      <c r="FB175" s="52">
        <v>20</v>
      </c>
      <c r="FC175" s="52"/>
      <c r="FD175" s="52"/>
      <c r="FE175" s="52"/>
      <c r="FF175" s="52"/>
      <c r="FG175" s="52"/>
      <c r="FH175" s="39">
        <v>0</v>
      </c>
      <c r="FI175" s="72">
        <v>5</v>
      </c>
    </row>
    <row r="176" spans="1:165" x14ac:dyDescent="0.25">
      <c r="A176" s="56">
        <v>20961</v>
      </c>
      <c r="B176" s="36" t="str">
        <f t="shared" si="11"/>
        <v>Профсоюзная ул. д. 33 к. 3</v>
      </c>
      <c r="C176" s="57" t="s">
        <v>1075</v>
      </c>
      <c r="D176" s="58">
        <v>33</v>
      </c>
      <c r="E176" s="59">
        <v>3</v>
      </c>
      <c r="F176" s="39" t="s">
        <v>1012</v>
      </c>
      <c r="G176" s="60"/>
      <c r="H176" s="61"/>
      <c r="I176" s="62" t="s">
        <v>218</v>
      </c>
      <c r="J176" s="62"/>
      <c r="K176" s="62" t="s">
        <v>218</v>
      </c>
      <c r="L176" s="39" t="s">
        <v>1013</v>
      </c>
      <c r="M176" s="39" t="s">
        <v>1014</v>
      </c>
      <c r="N176" s="63">
        <v>1961</v>
      </c>
      <c r="O176" s="63">
        <v>1961</v>
      </c>
      <c r="P176" s="113" t="s">
        <v>1015</v>
      </c>
      <c r="Q176" s="61" t="s">
        <v>1016</v>
      </c>
      <c r="R176" s="63">
        <v>5</v>
      </c>
      <c r="S176" s="63">
        <v>5</v>
      </c>
      <c r="T176" s="65">
        <v>4</v>
      </c>
      <c r="U176" s="63"/>
      <c r="V176" s="63"/>
      <c r="W176" s="66">
        <v>80</v>
      </c>
      <c r="X176" s="67">
        <v>79</v>
      </c>
      <c r="Y176" s="61">
        <v>1</v>
      </c>
      <c r="Z176" s="39">
        <v>0</v>
      </c>
      <c r="AA176" s="61">
        <v>20</v>
      </c>
      <c r="AB176" s="61">
        <v>36</v>
      </c>
      <c r="AC176" s="42">
        <v>0</v>
      </c>
      <c r="AD176" s="61"/>
      <c r="AE176" s="61"/>
      <c r="AF176" s="61">
        <v>1</v>
      </c>
      <c r="AG176" s="68">
        <v>1</v>
      </c>
      <c r="AH176" s="69">
        <v>3555.9000000000015</v>
      </c>
      <c r="AI176" s="70">
        <v>3510.5000000000014</v>
      </c>
      <c r="AJ176" s="71">
        <v>45.4</v>
      </c>
      <c r="AK176" s="72">
        <v>2336.6</v>
      </c>
      <c r="AL176" s="61">
        <v>397</v>
      </c>
      <c r="AM176" s="85">
        <v>394</v>
      </c>
      <c r="AN176" s="73">
        <v>71</v>
      </c>
      <c r="AO176" s="61"/>
      <c r="AP176" s="64">
        <v>935.8</v>
      </c>
      <c r="AQ176" s="42">
        <v>182.91</v>
      </c>
      <c r="AR176" s="42">
        <v>282.09000000000003</v>
      </c>
      <c r="AS176" s="42">
        <v>0</v>
      </c>
      <c r="AT176" s="72" t="s">
        <v>1017</v>
      </c>
      <c r="AU176" s="72" t="s">
        <v>1034</v>
      </c>
      <c r="AV176" s="67">
        <v>79</v>
      </c>
      <c r="AW176" s="61"/>
      <c r="AX176" s="61"/>
      <c r="AY176" s="61"/>
      <c r="AZ176" s="61" t="s">
        <v>1019</v>
      </c>
      <c r="BA176" s="61" t="s">
        <v>218</v>
      </c>
      <c r="BB176" s="61" t="s">
        <v>218</v>
      </c>
      <c r="BC176" s="61" t="s">
        <v>218</v>
      </c>
      <c r="BD176" s="61" t="s">
        <v>218</v>
      </c>
      <c r="BE176" s="61" t="s">
        <v>218</v>
      </c>
      <c r="BF176" s="61" t="s">
        <v>218</v>
      </c>
      <c r="BG176" s="61" t="s">
        <v>218</v>
      </c>
      <c r="BH176" s="61" t="s">
        <v>218</v>
      </c>
      <c r="BI176" s="61" t="s">
        <v>218</v>
      </c>
      <c r="BJ176" s="61" t="s">
        <v>218</v>
      </c>
      <c r="BK176" s="61" t="s">
        <v>218</v>
      </c>
      <c r="BL176" s="61" t="s">
        <v>218</v>
      </c>
      <c r="BM176" s="61" t="s">
        <v>218</v>
      </c>
      <c r="BN176" s="61" t="s">
        <v>218</v>
      </c>
      <c r="BO176" s="61" t="s">
        <v>218</v>
      </c>
      <c r="BP176" s="61" t="s">
        <v>218</v>
      </c>
      <c r="BQ176" s="61" t="s">
        <v>1020</v>
      </c>
      <c r="BR176" s="61"/>
      <c r="BS176" s="59" t="s">
        <v>1021</v>
      </c>
      <c r="BT176" s="52">
        <v>7760</v>
      </c>
      <c r="BU176" s="61">
        <v>5</v>
      </c>
      <c r="BV176" s="59" t="s">
        <v>1017</v>
      </c>
      <c r="BW176" s="52">
        <v>985</v>
      </c>
      <c r="BX176" s="52">
        <v>394</v>
      </c>
      <c r="BY176" s="52">
        <v>985</v>
      </c>
      <c r="BZ176" s="52">
        <v>394</v>
      </c>
      <c r="CA176" s="61" t="s">
        <v>1080</v>
      </c>
      <c r="CB176" s="52">
        <v>1852</v>
      </c>
      <c r="CC176" s="53">
        <v>1722</v>
      </c>
      <c r="CD176" s="61">
        <v>1</v>
      </c>
      <c r="CE176" s="61">
        <v>996</v>
      </c>
      <c r="CF176" s="61" t="s">
        <v>1023</v>
      </c>
      <c r="CG176" s="52">
        <v>160</v>
      </c>
      <c r="CH176" s="52">
        <v>253</v>
      </c>
      <c r="CI176" s="72">
        <v>935.8</v>
      </c>
      <c r="CJ176" s="72"/>
      <c r="CK176" s="61">
        <v>0</v>
      </c>
      <c r="CL176" s="61">
        <v>0</v>
      </c>
      <c r="CM176" s="75">
        <v>0</v>
      </c>
      <c r="CN176" s="39"/>
      <c r="CO176" s="39"/>
      <c r="CP176" s="61"/>
      <c r="CQ176" s="61"/>
      <c r="CR176" s="39">
        <v>0</v>
      </c>
      <c r="CS176" s="61"/>
      <c r="CT176" s="61"/>
      <c r="CU176" s="61"/>
      <c r="CV176" s="61"/>
      <c r="CW176" s="61"/>
      <c r="CX176" s="61"/>
      <c r="CY176" s="61"/>
      <c r="CZ176" s="52">
        <v>1</v>
      </c>
      <c r="DA176" s="52">
        <v>1</v>
      </c>
      <c r="DB176" s="52">
        <v>162</v>
      </c>
      <c r="DC176" s="52">
        <v>400</v>
      </c>
      <c r="DD176" s="52">
        <v>48</v>
      </c>
      <c r="DE176" s="61">
        <v>2032</v>
      </c>
      <c r="DF176" s="61">
        <v>0</v>
      </c>
      <c r="DG176" s="39">
        <v>0</v>
      </c>
      <c r="DH176" s="52">
        <v>4</v>
      </c>
      <c r="DI176" s="52">
        <v>248</v>
      </c>
      <c r="DJ176" s="61"/>
      <c r="DK176" s="39">
        <v>85</v>
      </c>
      <c r="DL176" s="61">
        <v>935</v>
      </c>
      <c r="DM176" s="39">
        <v>79</v>
      </c>
      <c r="DN176" s="61"/>
      <c r="DO176" s="61">
        <v>967</v>
      </c>
      <c r="DP176" s="61"/>
      <c r="DQ176" s="39">
        <v>648</v>
      </c>
      <c r="DR176" s="39">
        <v>594</v>
      </c>
      <c r="DS176" s="39">
        <v>87</v>
      </c>
      <c r="DT176" s="61">
        <v>16</v>
      </c>
      <c r="DU176" s="52">
        <v>16</v>
      </c>
      <c r="DV176" s="52">
        <v>16</v>
      </c>
      <c r="DW176" s="39">
        <v>0</v>
      </c>
      <c r="DX176" s="39" t="str">
        <f t="shared" si="9"/>
        <v>наружные</v>
      </c>
      <c r="DY176" s="52"/>
      <c r="DZ176" s="61"/>
      <c r="EA176" s="61"/>
      <c r="EB176" s="61"/>
      <c r="EC176" s="61"/>
      <c r="ED176" s="61"/>
      <c r="EE176" s="52">
        <v>32</v>
      </c>
      <c r="EF176" s="52">
        <v>29.44</v>
      </c>
      <c r="EG176" s="52">
        <v>8</v>
      </c>
      <c r="EH176" s="52">
        <f t="shared" si="12"/>
        <v>38.4</v>
      </c>
      <c r="EI176" s="52">
        <v>7.68</v>
      </c>
      <c r="EJ176" s="52"/>
      <c r="EK176" s="52">
        <v>11.16</v>
      </c>
      <c r="EL176" s="52">
        <v>4.8</v>
      </c>
      <c r="EM176" s="52">
        <v>17.600000000000001</v>
      </c>
      <c r="EN176" s="52">
        <v>9.1</v>
      </c>
      <c r="EO176" s="52">
        <v>0</v>
      </c>
      <c r="EP176" s="52">
        <v>0</v>
      </c>
      <c r="EQ176" s="52">
        <v>182</v>
      </c>
      <c r="ER176" s="52">
        <f t="shared" si="10"/>
        <v>0</v>
      </c>
      <c r="ES176" s="187" t="s">
        <v>1019</v>
      </c>
      <c r="ET176" s="187">
        <v>0</v>
      </c>
      <c r="EU176" s="52">
        <v>0</v>
      </c>
      <c r="EV176" s="52">
        <v>1</v>
      </c>
      <c r="EW176" s="52">
        <v>0</v>
      </c>
      <c r="EX176" s="52">
        <v>0</v>
      </c>
      <c r="EY176" s="52">
        <v>0</v>
      </c>
      <c r="EZ176" s="52"/>
      <c r="FA176" s="52"/>
      <c r="FB176" s="52"/>
      <c r="FC176" s="52"/>
      <c r="FD176" s="52"/>
      <c r="FE176" s="52"/>
      <c r="FF176" s="52"/>
      <c r="FG176" s="52"/>
      <c r="FH176" s="39">
        <v>0</v>
      </c>
      <c r="FI176" s="72">
        <v>5</v>
      </c>
    </row>
    <row r="177" spans="1:165" x14ac:dyDescent="0.25">
      <c r="A177" s="56">
        <v>20962</v>
      </c>
      <c r="B177" s="36" t="str">
        <f t="shared" si="11"/>
        <v>Профсоюзная ул. д. 34 к. 1</v>
      </c>
      <c r="C177" s="57" t="s">
        <v>1075</v>
      </c>
      <c r="D177" s="58">
        <v>34</v>
      </c>
      <c r="E177" s="59">
        <v>1</v>
      </c>
      <c r="F177" s="39" t="s">
        <v>1012</v>
      </c>
      <c r="G177" s="60"/>
      <c r="H177" s="39"/>
      <c r="I177" s="62" t="s">
        <v>218</v>
      </c>
      <c r="J177" s="62"/>
      <c r="K177" s="62" t="s">
        <v>218</v>
      </c>
      <c r="L177" s="39" t="s">
        <v>1013</v>
      </c>
      <c r="M177" s="39" t="s">
        <v>1014</v>
      </c>
      <c r="N177" s="63">
        <v>1960</v>
      </c>
      <c r="O177" s="63">
        <v>1960</v>
      </c>
      <c r="P177" s="81" t="s">
        <v>1015</v>
      </c>
      <c r="Q177" s="61" t="s">
        <v>1016</v>
      </c>
      <c r="R177" s="63">
        <v>5</v>
      </c>
      <c r="S177" s="63">
        <v>5</v>
      </c>
      <c r="T177" s="65">
        <v>4</v>
      </c>
      <c r="U177" s="63"/>
      <c r="V177" s="63"/>
      <c r="W177" s="66">
        <v>81</v>
      </c>
      <c r="X177" s="67">
        <v>80</v>
      </c>
      <c r="Y177" s="61">
        <v>1</v>
      </c>
      <c r="Z177" s="39">
        <v>1</v>
      </c>
      <c r="AA177" s="61">
        <v>20</v>
      </c>
      <c r="AB177" s="61">
        <v>36</v>
      </c>
      <c r="AC177" s="42">
        <v>0</v>
      </c>
      <c r="AD177" s="61"/>
      <c r="AE177" s="61"/>
      <c r="AF177" s="61">
        <v>1</v>
      </c>
      <c r="AG177" s="68">
        <v>1</v>
      </c>
      <c r="AH177" s="69">
        <v>3542</v>
      </c>
      <c r="AI177" s="70">
        <v>3537.2</v>
      </c>
      <c r="AJ177" s="71">
        <v>4.8</v>
      </c>
      <c r="AK177" s="72">
        <v>2341.6</v>
      </c>
      <c r="AL177" s="61">
        <v>397</v>
      </c>
      <c r="AM177" s="85">
        <v>398</v>
      </c>
      <c r="AN177" s="73">
        <v>72</v>
      </c>
      <c r="AO177" s="61"/>
      <c r="AP177" s="64">
        <v>935.8</v>
      </c>
      <c r="AQ177" s="42">
        <v>184.22</v>
      </c>
      <c r="AR177" s="42">
        <v>213.78</v>
      </c>
      <c r="AS177" s="42">
        <v>0</v>
      </c>
      <c r="AT177" s="72" t="s">
        <v>1017</v>
      </c>
      <c r="AU177" s="72" t="s">
        <v>1081</v>
      </c>
      <c r="AV177" s="67">
        <v>80</v>
      </c>
      <c r="AW177" s="61"/>
      <c r="AX177" s="61"/>
      <c r="AY177" s="61"/>
      <c r="AZ177" s="61" t="s">
        <v>1019</v>
      </c>
      <c r="BA177" s="61" t="s">
        <v>218</v>
      </c>
      <c r="BB177" s="61" t="s">
        <v>218</v>
      </c>
      <c r="BC177" s="61" t="s">
        <v>218</v>
      </c>
      <c r="BD177" s="61" t="s">
        <v>218</v>
      </c>
      <c r="BE177" s="61" t="s">
        <v>218</v>
      </c>
      <c r="BF177" s="61" t="s">
        <v>218</v>
      </c>
      <c r="BG177" s="61" t="s">
        <v>218</v>
      </c>
      <c r="BH177" s="61" t="s">
        <v>218</v>
      </c>
      <c r="BI177" s="61" t="s">
        <v>218</v>
      </c>
      <c r="BJ177" s="61" t="s">
        <v>218</v>
      </c>
      <c r="BK177" s="61" t="s">
        <v>218</v>
      </c>
      <c r="BL177" s="61" t="s">
        <v>218</v>
      </c>
      <c r="BM177" s="61" t="s">
        <v>218</v>
      </c>
      <c r="BN177" s="61" t="s">
        <v>218</v>
      </c>
      <c r="BO177" s="61" t="s">
        <v>218</v>
      </c>
      <c r="BP177" s="61" t="s">
        <v>218</v>
      </c>
      <c r="BQ177" s="61" t="s">
        <v>1020</v>
      </c>
      <c r="BR177" s="61"/>
      <c r="BS177" s="59" t="s">
        <v>1021</v>
      </c>
      <c r="BT177" s="52">
        <v>7760</v>
      </c>
      <c r="BU177" s="61">
        <v>5</v>
      </c>
      <c r="BV177" s="61" t="s">
        <v>1017</v>
      </c>
      <c r="BW177" s="52">
        <v>985</v>
      </c>
      <c r="BX177" s="52">
        <v>394</v>
      </c>
      <c r="BY177" s="52">
        <v>985</v>
      </c>
      <c r="BZ177" s="52">
        <v>394</v>
      </c>
      <c r="CA177" s="61" t="s">
        <v>1080</v>
      </c>
      <c r="CB177" s="52">
        <v>1852</v>
      </c>
      <c r="CC177" s="53">
        <v>1722</v>
      </c>
      <c r="CD177" s="39">
        <v>1</v>
      </c>
      <c r="CE177" s="61">
        <v>992</v>
      </c>
      <c r="CF177" s="61" t="s">
        <v>1023</v>
      </c>
      <c r="CG177" s="52">
        <v>160</v>
      </c>
      <c r="CH177" s="52">
        <v>253</v>
      </c>
      <c r="CI177" s="72">
        <v>935.8</v>
      </c>
      <c r="CJ177" s="72"/>
      <c r="CK177" s="61">
        <v>0</v>
      </c>
      <c r="CL177" s="61">
        <v>0</v>
      </c>
      <c r="CM177" s="75">
        <v>0</v>
      </c>
      <c r="CN177" s="39"/>
      <c r="CO177" s="39"/>
      <c r="CP177" s="61"/>
      <c r="CQ177" s="61"/>
      <c r="CR177" s="39">
        <v>0</v>
      </c>
      <c r="CS177" s="61"/>
      <c r="CT177" s="61"/>
      <c r="CU177" s="61"/>
      <c r="CV177" s="61"/>
      <c r="CW177" s="61"/>
      <c r="CX177" s="61"/>
      <c r="CY177" s="61"/>
      <c r="CZ177" s="52">
        <v>1</v>
      </c>
      <c r="DA177" s="52">
        <v>1</v>
      </c>
      <c r="DB177" s="52">
        <v>162</v>
      </c>
      <c r="DC177" s="52">
        <v>400</v>
      </c>
      <c r="DD177" s="52">
        <v>48</v>
      </c>
      <c r="DE177" s="61">
        <v>2032</v>
      </c>
      <c r="DF177" s="39">
        <v>0</v>
      </c>
      <c r="DG177" s="39">
        <v>0</v>
      </c>
      <c r="DH177" s="52">
        <v>4</v>
      </c>
      <c r="DI177" s="52">
        <v>248</v>
      </c>
      <c r="DJ177" s="61"/>
      <c r="DK177" s="39">
        <v>85</v>
      </c>
      <c r="DL177" s="61">
        <v>935</v>
      </c>
      <c r="DM177" s="39">
        <v>80</v>
      </c>
      <c r="DN177" s="61"/>
      <c r="DO177" s="61">
        <v>967</v>
      </c>
      <c r="DP177" s="61"/>
      <c r="DQ177" s="39">
        <v>648</v>
      </c>
      <c r="DR177" s="39">
        <v>594</v>
      </c>
      <c r="DS177" s="39">
        <v>87</v>
      </c>
      <c r="DT177" s="61">
        <v>16</v>
      </c>
      <c r="DU177" s="52">
        <v>16</v>
      </c>
      <c r="DV177" s="52">
        <v>16</v>
      </c>
      <c r="DW177" s="39">
        <v>0</v>
      </c>
      <c r="DX177" s="39" t="str">
        <f t="shared" si="9"/>
        <v>наружные</v>
      </c>
      <c r="DY177" s="52"/>
      <c r="DZ177" s="61"/>
      <c r="EA177" s="61"/>
      <c r="EB177" s="61"/>
      <c r="EC177" s="61"/>
      <c r="ED177" s="61"/>
      <c r="EE177" s="52">
        <v>32</v>
      </c>
      <c r="EF177" s="52">
        <v>29.44</v>
      </c>
      <c r="EG177" s="52">
        <v>8</v>
      </c>
      <c r="EH177" s="52">
        <f t="shared" si="12"/>
        <v>38.4</v>
      </c>
      <c r="EI177" s="52">
        <v>7.68</v>
      </c>
      <c r="EJ177" s="52"/>
      <c r="EK177" s="52">
        <v>11.16</v>
      </c>
      <c r="EL177" s="52">
        <v>4.8</v>
      </c>
      <c r="EM177" s="52">
        <v>17.600000000000001</v>
      </c>
      <c r="EN177" s="52">
        <v>9.1</v>
      </c>
      <c r="EO177" s="52">
        <v>0</v>
      </c>
      <c r="EP177" s="52">
        <v>0</v>
      </c>
      <c r="EQ177" s="52">
        <v>211</v>
      </c>
      <c r="ER177" s="52">
        <f t="shared" si="10"/>
        <v>0</v>
      </c>
      <c r="ES177" s="187" t="s">
        <v>1019</v>
      </c>
      <c r="ET177" s="187">
        <v>0</v>
      </c>
      <c r="EU177" s="52">
        <v>0</v>
      </c>
      <c r="EV177" s="52">
        <v>1</v>
      </c>
      <c r="EW177" s="52">
        <v>0</v>
      </c>
      <c r="EX177" s="52">
        <v>0</v>
      </c>
      <c r="EY177" s="52">
        <v>0</v>
      </c>
      <c r="EZ177" s="52"/>
      <c r="FA177" s="52"/>
      <c r="FB177" s="52">
        <v>20</v>
      </c>
      <c r="FC177" s="52"/>
      <c r="FD177" s="52"/>
      <c r="FE177" s="52"/>
      <c r="FF177" s="52"/>
      <c r="FG177" s="52"/>
      <c r="FH177" s="39">
        <v>0</v>
      </c>
      <c r="FI177" s="72">
        <v>5</v>
      </c>
    </row>
    <row r="178" spans="1:165" x14ac:dyDescent="0.25">
      <c r="A178" s="56">
        <v>20963</v>
      </c>
      <c r="B178" s="36" t="str">
        <f t="shared" si="11"/>
        <v>Профсоюзная ул. д. 36 к. 1</v>
      </c>
      <c r="C178" s="57" t="s">
        <v>1075</v>
      </c>
      <c r="D178" s="58">
        <v>36</v>
      </c>
      <c r="E178" s="59">
        <v>1</v>
      </c>
      <c r="F178" s="39" t="s">
        <v>1012</v>
      </c>
      <c r="G178" s="60"/>
      <c r="H178" s="61"/>
      <c r="I178" s="62" t="s">
        <v>218</v>
      </c>
      <c r="J178" s="62"/>
      <c r="K178" s="62" t="s">
        <v>218</v>
      </c>
      <c r="L178" s="39" t="s">
        <v>1013</v>
      </c>
      <c r="M178" s="39" t="s">
        <v>1014</v>
      </c>
      <c r="N178" s="63">
        <v>1960</v>
      </c>
      <c r="O178" s="63">
        <v>1960</v>
      </c>
      <c r="P178" s="81" t="s">
        <v>1015</v>
      </c>
      <c r="Q178" s="61" t="s">
        <v>1016</v>
      </c>
      <c r="R178" s="63">
        <v>5</v>
      </c>
      <c r="S178" s="63">
        <v>5</v>
      </c>
      <c r="T178" s="65">
        <v>4</v>
      </c>
      <c r="U178" s="63"/>
      <c r="V178" s="63"/>
      <c r="W178" s="66">
        <v>81</v>
      </c>
      <c r="X178" s="67">
        <v>80</v>
      </c>
      <c r="Y178" s="61">
        <v>1</v>
      </c>
      <c r="Z178" s="39">
        <v>1</v>
      </c>
      <c r="AA178" s="61">
        <v>20</v>
      </c>
      <c r="AB178" s="61">
        <v>36</v>
      </c>
      <c r="AC178" s="42">
        <v>0</v>
      </c>
      <c r="AD178" s="61"/>
      <c r="AE178" s="61"/>
      <c r="AF178" s="61">
        <v>1</v>
      </c>
      <c r="AG178" s="68">
        <v>1</v>
      </c>
      <c r="AH178" s="69">
        <v>3532.2000000000003</v>
      </c>
      <c r="AI178" s="70">
        <v>3527.4</v>
      </c>
      <c r="AJ178" s="71">
        <v>4.8</v>
      </c>
      <c r="AK178" s="72">
        <v>2231.4</v>
      </c>
      <c r="AL178" s="61">
        <v>397</v>
      </c>
      <c r="AM178" s="85">
        <v>304</v>
      </c>
      <c r="AN178" s="73">
        <v>72</v>
      </c>
      <c r="AO178" s="61"/>
      <c r="AP178" s="64">
        <v>927.7</v>
      </c>
      <c r="AQ178" s="42">
        <v>137.25</v>
      </c>
      <c r="AR178" s="42">
        <v>238.75</v>
      </c>
      <c r="AS178" s="42">
        <v>0</v>
      </c>
      <c r="AT178" s="72" t="s">
        <v>1017</v>
      </c>
      <c r="AU178" s="72" t="s">
        <v>1034</v>
      </c>
      <c r="AV178" s="67">
        <v>80</v>
      </c>
      <c r="AW178" s="61"/>
      <c r="AX178" s="61"/>
      <c r="AY178" s="61"/>
      <c r="AZ178" s="61" t="s">
        <v>1019</v>
      </c>
      <c r="BA178" s="61" t="s">
        <v>218</v>
      </c>
      <c r="BB178" s="61" t="s">
        <v>218</v>
      </c>
      <c r="BC178" s="61" t="s">
        <v>218</v>
      </c>
      <c r="BD178" s="61" t="s">
        <v>218</v>
      </c>
      <c r="BE178" s="61" t="s">
        <v>218</v>
      </c>
      <c r="BF178" s="61" t="s">
        <v>218</v>
      </c>
      <c r="BG178" s="61" t="s">
        <v>218</v>
      </c>
      <c r="BH178" s="61" t="s">
        <v>218</v>
      </c>
      <c r="BI178" s="61" t="s">
        <v>218</v>
      </c>
      <c r="BJ178" s="61" t="s">
        <v>218</v>
      </c>
      <c r="BK178" s="61" t="s">
        <v>218</v>
      </c>
      <c r="BL178" s="61" t="s">
        <v>218</v>
      </c>
      <c r="BM178" s="61" t="s">
        <v>218</v>
      </c>
      <c r="BN178" s="61" t="s">
        <v>218</v>
      </c>
      <c r="BO178" s="61" t="s">
        <v>218</v>
      </c>
      <c r="BP178" s="61" t="s">
        <v>218</v>
      </c>
      <c r="BQ178" s="61" t="s">
        <v>1020</v>
      </c>
      <c r="BR178" s="61"/>
      <c r="BS178" s="59" t="s">
        <v>1021</v>
      </c>
      <c r="BT178" s="52">
        <v>7760</v>
      </c>
      <c r="BU178" s="61">
        <v>5</v>
      </c>
      <c r="BV178" s="61" t="s">
        <v>1017</v>
      </c>
      <c r="BW178" s="52">
        <v>985</v>
      </c>
      <c r="BX178" s="52">
        <v>394</v>
      </c>
      <c r="BY178" s="52">
        <v>985</v>
      </c>
      <c r="BZ178" s="52">
        <v>394</v>
      </c>
      <c r="CA178" s="61" t="s">
        <v>1080</v>
      </c>
      <c r="CB178" s="52">
        <v>1852</v>
      </c>
      <c r="CC178" s="53">
        <v>1722</v>
      </c>
      <c r="CD178" s="61">
        <v>1</v>
      </c>
      <c r="CE178" s="61">
        <v>1120</v>
      </c>
      <c r="CF178" s="61" t="s">
        <v>1023</v>
      </c>
      <c r="CG178" s="52">
        <v>160</v>
      </c>
      <c r="CH178" s="52">
        <v>253</v>
      </c>
      <c r="CI178" s="72">
        <v>927.7</v>
      </c>
      <c r="CJ178" s="72"/>
      <c r="CK178" s="61">
        <v>0</v>
      </c>
      <c r="CL178" s="61">
        <v>0</v>
      </c>
      <c r="CM178" s="75">
        <v>0</v>
      </c>
      <c r="CN178" s="39"/>
      <c r="CO178" s="39"/>
      <c r="CP178" s="61"/>
      <c r="CQ178" s="61"/>
      <c r="CR178" s="39">
        <v>0</v>
      </c>
      <c r="CS178" s="61"/>
      <c r="CT178" s="61"/>
      <c r="CU178" s="61"/>
      <c r="CV178" s="61"/>
      <c r="CW178" s="61"/>
      <c r="CX178" s="61"/>
      <c r="CY178" s="61"/>
      <c r="CZ178" s="52">
        <v>1</v>
      </c>
      <c r="DA178" s="52">
        <v>1</v>
      </c>
      <c r="DB178" s="52">
        <v>162</v>
      </c>
      <c r="DC178" s="52">
        <v>400</v>
      </c>
      <c r="DD178" s="52">
        <v>48</v>
      </c>
      <c r="DE178" s="61">
        <v>2032</v>
      </c>
      <c r="DF178" s="61">
        <v>0</v>
      </c>
      <c r="DG178" s="39">
        <v>0</v>
      </c>
      <c r="DH178" s="52">
        <v>4</v>
      </c>
      <c r="DI178" s="52">
        <v>248</v>
      </c>
      <c r="DJ178" s="61"/>
      <c r="DK178" s="39">
        <v>85</v>
      </c>
      <c r="DL178" s="61">
        <v>935</v>
      </c>
      <c r="DM178" s="39">
        <v>80</v>
      </c>
      <c r="DN178" s="61"/>
      <c r="DO178" s="61">
        <v>967</v>
      </c>
      <c r="DP178" s="61"/>
      <c r="DQ178" s="39">
        <v>648</v>
      </c>
      <c r="DR178" s="39">
        <v>594</v>
      </c>
      <c r="DS178" s="39">
        <v>87</v>
      </c>
      <c r="DT178" s="61">
        <v>16</v>
      </c>
      <c r="DU178" s="52">
        <v>16</v>
      </c>
      <c r="DV178" s="52">
        <v>16</v>
      </c>
      <c r="DW178" s="39">
        <v>0</v>
      </c>
      <c r="DX178" s="39" t="str">
        <f t="shared" si="9"/>
        <v>наружные</v>
      </c>
      <c r="DY178" s="52"/>
      <c r="DZ178" s="61"/>
      <c r="EA178" s="61"/>
      <c r="EB178" s="61"/>
      <c r="EC178" s="61"/>
      <c r="ED178" s="61"/>
      <c r="EE178" s="52">
        <v>32</v>
      </c>
      <c r="EF178" s="52">
        <v>29.44</v>
      </c>
      <c r="EG178" s="52">
        <v>8</v>
      </c>
      <c r="EH178" s="52">
        <f t="shared" si="12"/>
        <v>38.4</v>
      </c>
      <c r="EI178" s="52">
        <v>7.68</v>
      </c>
      <c r="EJ178" s="52"/>
      <c r="EK178" s="52">
        <v>11.16</v>
      </c>
      <c r="EL178" s="52">
        <v>4.8</v>
      </c>
      <c r="EM178" s="52">
        <v>17.600000000000001</v>
      </c>
      <c r="EN178" s="52">
        <v>9.1</v>
      </c>
      <c r="EO178" s="52">
        <v>0</v>
      </c>
      <c r="EP178" s="52">
        <v>0</v>
      </c>
      <c r="EQ178" s="52">
        <v>185</v>
      </c>
      <c r="ER178" s="52">
        <f t="shared" si="10"/>
        <v>0</v>
      </c>
      <c r="ES178" s="187" t="s">
        <v>1019</v>
      </c>
      <c r="ET178" s="187">
        <v>0</v>
      </c>
      <c r="EU178" s="52">
        <v>0</v>
      </c>
      <c r="EV178" s="52">
        <v>1</v>
      </c>
      <c r="EW178" s="52">
        <v>0</v>
      </c>
      <c r="EX178" s="52">
        <v>0</v>
      </c>
      <c r="EY178" s="52">
        <v>0</v>
      </c>
      <c r="EZ178" s="52"/>
      <c r="FA178" s="52"/>
      <c r="FB178" s="52"/>
      <c r="FC178" s="52"/>
      <c r="FD178" s="52"/>
      <c r="FE178" s="52"/>
      <c r="FF178" s="52"/>
      <c r="FG178" s="52"/>
      <c r="FH178" s="39">
        <v>0</v>
      </c>
      <c r="FI178" s="72">
        <v>5</v>
      </c>
    </row>
    <row r="179" spans="1:165" x14ac:dyDescent="0.25">
      <c r="A179" s="56">
        <v>20964</v>
      </c>
      <c r="B179" s="36" t="str">
        <f t="shared" si="11"/>
        <v>Профсоюзная ул. д. 37</v>
      </c>
      <c r="C179" s="57" t="s">
        <v>1075</v>
      </c>
      <c r="D179" s="58">
        <v>37</v>
      </c>
      <c r="E179" s="59"/>
      <c r="F179" s="39" t="s">
        <v>1012</v>
      </c>
      <c r="G179" s="60"/>
      <c r="H179" s="39"/>
      <c r="I179" s="62" t="s">
        <v>218</v>
      </c>
      <c r="J179" s="62"/>
      <c r="K179" s="62" t="s">
        <v>218</v>
      </c>
      <c r="L179" s="39" t="s">
        <v>1013</v>
      </c>
      <c r="M179" s="39" t="s">
        <v>1014</v>
      </c>
      <c r="N179" s="63">
        <v>1961</v>
      </c>
      <c r="O179" s="63">
        <v>1961</v>
      </c>
      <c r="P179" s="113" t="s">
        <v>1015</v>
      </c>
      <c r="Q179" s="61" t="s">
        <v>1016</v>
      </c>
      <c r="R179" s="63">
        <v>5</v>
      </c>
      <c r="S179" s="63">
        <v>5</v>
      </c>
      <c r="T179" s="65">
        <v>4</v>
      </c>
      <c r="U179" s="63"/>
      <c r="V179" s="63"/>
      <c r="W179" s="66">
        <v>79</v>
      </c>
      <c r="X179" s="67">
        <v>78</v>
      </c>
      <c r="Y179" s="61">
        <v>1</v>
      </c>
      <c r="Z179" s="39">
        <v>1</v>
      </c>
      <c r="AA179" s="61">
        <v>20</v>
      </c>
      <c r="AB179" s="61">
        <v>36</v>
      </c>
      <c r="AC179" s="42">
        <v>0</v>
      </c>
      <c r="AD179" s="61"/>
      <c r="AE179" s="61"/>
      <c r="AF179" s="61">
        <v>1</v>
      </c>
      <c r="AG179" s="68">
        <v>1</v>
      </c>
      <c r="AH179" s="69">
        <v>3552</v>
      </c>
      <c r="AI179" s="70">
        <v>3475.3</v>
      </c>
      <c r="AJ179" s="71">
        <v>76.7</v>
      </c>
      <c r="AK179" s="72">
        <v>2203.1999999999998</v>
      </c>
      <c r="AL179" s="61">
        <v>397</v>
      </c>
      <c r="AM179" s="85">
        <v>383</v>
      </c>
      <c r="AN179" s="73">
        <v>8</v>
      </c>
      <c r="AO179" s="61"/>
      <c r="AP179" s="64">
        <v>906.1</v>
      </c>
      <c r="AQ179" s="42">
        <v>152.72999999999999</v>
      </c>
      <c r="AR179" s="42">
        <v>227.27</v>
      </c>
      <c r="AS179" s="42">
        <v>0</v>
      </c>
      <c r="AT179" s="72" t="s">
        <v>1017</v>
      </c>
      <c r="AU179" s="72" t="s">
        <v>1082</v>
      </c>
      <c r="AV179" s="67">
        <v>78</v>
      </c>
      <c r="AW179" s="61"/>
      <c r="AX179" s="61"/>
      <c r="AY179" s="61"/>
      <c r="AZ179" s="61" t="s">
        <v>1019</v>
      </c>
      <c r="BA179" s="61" t="s">
        <v>218</v>
      </c>
      <c r="BB179" s="61" t="s">
        <v>218</v>
      </c>
      <c r="BC179" s="61" t="s">
        <v>218</v>
      </c>
      <c r="BD179" s="61" t="s">
        <v>218</v>
      </c>
      <c r="BE179" s="61" t="s">
        <v>218</v>
      </c>
      <c r="BF179" s="61" t="s">
        <v>218</v>
      </c>
      <c r="BG179" s="61" t="s">
        <v>218</v>
      </c>
      <c r="BH179" s="61" t="s">
        <v>218</v>
      </c>
      <c r="BI179" s="61" t="s">
        <v>218</v>
      </c>
      <c r="BJ179" s="61" t="s">
        <v>218</v>
      </c>
      <c r="BK179" s="61" t="s">
        <v>218</v>
      </c>
      <c r="BL179" s="61" t="s">
        <v>218</v>
      </c>
      <c r="BM179" s="61" t="s">
        <v>218</v>
      </c>
      <c r="BN179" s="61" t="s">
        <v>218</v>
      </c>
      <c r="BO179" s="61" t="s">
        <v>218</v>
      </c>
      <c r="BP179" s="61" t="s">
        <v>218</v>
      </c>
      <c r="BQ179" s="61" t="s">
        <v>1020</v>
      </c>
      <c r="BR179" s="61"/>
      <c r="BS179" s="59" t="s">
        <v>1021</v>
      </c>
      <c r="BT179" s="52">
        <v>7760</v>
      </c>
      <c r="BU179" s="61">
        <v>5</v>
      </c>
      <c r="BV179" s="61" t="s">
        <v>1017</v>
      </c>
      <c r="BW179" s="52">
        <v>985</v>
      </c>
      <c r="BX179" s="52">
        <v>394</v>
      </c>
      <c r="BY179" s="52">
        <v>985</v>
      </c>
      <c r="BZ179" s="52">
        <v>394</v>
      </c>
      <c r="CA179" s="61" t="s">
        <v>1080</v>
      </c>
      <c r="CB179" s="52">
        <v>1852</v>
      </c>
      <c r="CC179" s="53">
        <v>1722</v>
      </c>
      <c r="CD179" s="39">
        <v>1</v>
      </c>
      <c r="CE179" s="61">
        <v>997</v>
      </c>
      <c r="CF179" s="61" t="s">
        <v>1023</v>
      </c>
      <c r="CG179" s="52">
        <v>160</v>
      </c>
      <c r="CH179" s="52">
        <v>253</v>
      </c>
      <c r="CI179" s="72">
        <v>906.1</v>
      </c>
      <c r="CJ179" s="72"/>
      <c r="CK179" s="61">
        <v>0</v>
      </c>
      <c r="CL179" s="61">
        <v>0</v>
      </c>
      <c r="CM179" s="75">
        <v>0</v>
      </c>
      <c r="CN179" s="39"/>
      <c r="CO179" s="39"/>
      <c r="CP179" s="61"/>
      <c r="CQ179" s="61"/>
      <c r="CR179" s="39">
        <v>0</v>
      </c>
      <c r="CS179" s="61"/>
      <c r="CT179" s="61"/>
      <c r="CU179" s="61"/>
      <c r="CV179" s="61"/>
      <c r="CW179" s="61"/>
      <c r="CX179" s="61"/>
      <c r="CY179" s="61"/>
      <c r="CZ179" s="52">
        <v>1</v>
      </c>
      <c r="DA179" s="52">
        <v>1</v>
      </c>
      <c r="DB179" s="52">
        <v>162</v>
      </c>
      <c r="DC179" s="52">
        <v>400</v>
      </c>
      <c r="DD179" s="52">
        <v>48</v>
      </c>
      <c r="DE179" s="61">
        <v>2032</v>
      </c>
      <c r="DF179" s="39">
        <v>0</v>
      </c>
      <c r="DG179" s="39">
        <v>0</v>
      </c>
      <c r="DH179" s="52">
        <v>4</v>
      </c>
      <c r="DI179" s="52">
        <v>248</v>
      </c>
      <c r="DJ179" s="61"/>
      <c r="DK179" s="39">
        <v>85</v>
      </c>
      <c r="DL179" s="61">
        <v>935</v>
      </c>
      <c r="DM179" s="39">
        <v>78</v>
      </c>
      <c r="DN179" s="61"/>
      <c r="DO179" s="61">
        <v>967</v>
      </c>
      <c r="DP179" s="61"/>
      <c r="DQ179" s="39">
        <v>648</v>
      </c>
      <c r="DR179" s="39">
        <v>594</v>
      </c>
      <c r="DS179" s="39">
        <v>87</v>
      </c>
      <c r="DT179" s="61">
        <v>16</v>
      </c>
      <c r="DU179" s="52">
        <v>16</v>
      </c>
      <c r="DV179" s="52">
        <v>16</v>
      </c>
      <c r="DW179" s="39">
        <v>0</v>
      </c>
      <c r="DX179" s="39" t="str">
        <f t="shared" si="9"/>
        <v>наружные</v>
      </c>
      <c r="DY179" s="52"/>
      <c r="DZ179" s="61"/>
      <c r="EA179" s="61"/>
      <c r="EB179" s="61"/>
      <c r="EC179" s="61"/>
      <c r="ED179" s="61"/>
      <c r="EE179" s="52">
        <v>32</v>
      </c>
      <c r="EF179" s="52">
        <v>29.44</v>
      </c>
      <c r="EG179" s="52">
        <v>8</v>
      </c>
      <c r="EH179" s="52">
        <f t="shared" si="12"/>
        <v>38.4</v>
      </c>
      <c r="EI179" s="52">
        <v>7.68</v>
      </c>
      <c r="EJ179" s="52"/>
      <c r="EK179" s="52">
        <v>11.16</v>
      </c>
      <c r="EL179" s="52">
        <v>4.8</v>
      </c>
      <c r="EM179" s="52">
        <v>17.600000000000001</v>
      </c>
      <c r="EN179" s="52">
        <v>8.4500000000000011</v>
      </c>
      <c r="EO179" s="52">
        <v>0</v>
      </c>
      <c r="EP179" s="52">
        <v>0</v>
      </c>
      <c r="EQ179" s="52">
        <v>210</v>
      </c>
      <c r="ER179" s="52">
        <f t="shared" si="10"/>
        <v>0</v>
      </c>
      <c r="ES179" s="187" t="s">
        <v>1019</v>
      </c>
      <c r="ET179" s="187">
        <v>0</v>
      </c>
      <c r="EU179" s="52">
        <v>0</v>
      </c>
      <c r="EV179" s="52">
        <v>1</v>
      </c>
      <c r="EW179" s="52">
        <v>0</v>
      </c>
      <c r="EX179" s="52">
        <v>0</v>
      </c>
      <c r="EY179" s="52">
        <v>0</v>
      </c>
      <c r="EZ179" s="52"/>
      <c r="FA179" s="52"/>
      <c r="FB179" s="52"/>
      <c r="FC179" s="52"/>
      <c r="FD179" s="52"/>
      <c r="FE179" s="52"/>
      <c r="FF179" s="52"/>
      <c r="FG179" s="52"/>
      <c r="FH179" s="39">
        <v>0</v>
      </c>
      <c r="FI179" s="72">
        <v>5</v>
      </c>
    </row>
    <row r="180" spans="1:165" x14ac:dyDescent="0.25">
      <c r="A180" s="56">
        <v>20965</v>
      </c>
      <c r="B180" s="36" t="str">
        <f t="shared" si="11"/>
        <v>Профсоюзная ул. д. 38 к. 1</v>
      </c>
      <c r="C180" s="57" t="s">
        <v>1075</v>
      </c>
      <c r="D180" s="58">
        <v>38</v>
      </c>
      <c r="E180" s="59">
        <v>1</v>
      </c>
      <c r="F180" s="39" t="s">
        <v>1012</v>
      </c>
      <c r="G180" s="60"/>
      <c r="H180" s="61"/>
      <c r="I180" s="62" t="s">
        <v>218</v>
      </c>
      <c r="J180" s="62"/>
      <c r="K180" s="62" t="s">
        <v>218</v>
      </c>
      <c r="L180" s="39" t="s">
        <v>1013</v>
      </c>
      <c r="M180" s="39" t="s">
        <v>1014</v>
      </c>
      <c r="N180" s="63">
        <v>1960</v>
      </c>
      <c r="O180" s="63">
        <v>1960</v>
      </c>
      <c r="P180" s="81" t="s">
        <v>1028</v>
      </c>
      <c r="Q180" s="61" t="s">
        <v>1016</v>
      </c>
      <c r="R180" s="63">
        <v>5</v>
      </c>
      <c r="S180" s="63">
        <v>5</v>
      </c>
      <c r="T180" s="65">
        <v>4</v>
      </c>
      <c r="U180" s="63"/>
      <c r="V180" s="63"/>
      <c r="W180" s="66">
        <v>80</v>
      </c>
      <c r="X180" s="67">
        <v>80</v>
      </c>
      <c r="Y180" s="61">
        <v>0</v>
      </c>
      <c r="Z180" s="39">
        <v>0</v>
      </c>
      <c r="AA180" s="61">
        <v>20</v>
      </c>
      <c r="AB180" s="61">
        <v>36</v>
      </c>
      <c r="AC180" s="42">
        <v>0</v>
      </c>
      <c r="AD180" s="61"/>
      <c r="AE180" s="61"/>
      <c r="AF180" s="61">
        <v>1</v>
      </c>
      <c r="AG180" s="68">
        <v>1</v>
      </c>
      <c r="AH180" s="69">
        <v>3504.2999999999993</v>
      </c>
      <c r="AI180" s="70">
        <v>3504.2999999999993</v>
      </c>
      <c r="AJ180" s="71">
        <v>0</v>
      </c>
      <c r="AK180" s="72">
        <v>2193.4</v>
      </c>
      <c r="AL180" s="61">
        <v>397</v>
      </c>
      <c r="AM180" s="85">
        <v>373</v>
      </c>
      <c r="AN180" s="73">
        <v>8</v>
      </c>
      <c r="AO180" s="61"/>
      <c r="AP180" s="64">
        <v>906.2</v>
      </c>
      <c r="AQ180" s="42">
        <v>151.94999999999999</v>
      </c>
      <c r="AR180" s="42">
        <v>229.05</v>
      </c>
      <c r="AS180" s="42">
        <v>0</v>
      </c>
      <c r="AT180" s="72" t="s">
        <v>1017</v>
      </c>
      <c r="AU180" s="72" t="s">
        <v>1018</v>
      </c>
      <c r="AV180" s="67">
        <v>80</v>
      </c>
      <c r="AW180" s="61"/>
      <c r="AX180" s="61"/>
      <c r="AY180" s="61"/>
      <c r="AZ180" s="61" t="s">
        <v>1019</v>
      </c>
      <c r="BA180" s="61" t="s">
        <v>218</v>
      </c>
      <c r="BB180" s="61" t="s">
        <v>218</v>
      </c>
      <c r="BC180" s="61" t="s">
        <v>218</v>
      </c>
      <c r="BD180" s="61" t="s">
        <v>218</v>
      </c>
      <c r="BE180" s="61" t="s">
        <v>218</v>
      </c>
      <c r="BF180" s="61" t="s">
        <v>218</v>
      </c>
      <c r="BG180" s="61" t="s">
        <v>218</v>
      </c>
      <c r="BH180" s="61" t="s">
        <v>218</v>
      </c>
      <c r="BI180" s="61" t="s">
        <v>218</v>
      </c>
      <c r="BJ180" s="61" t="s">
        <v>218</v>
      </c>
      <c r="BK180" s="61" t="s">
        <v>218</v>
      </c>
      <c r="BL180" s="61" t="s">
        <v>218</v>
      </c>
      <c r="BM180" s="61" t="s">
        <v>218</v>
      </c>
      <c r="BN180" s="61" t="s">
        <v>218</v>
      </c>
      <c r="BO180" s="61" t="s">
        <v>218</v>
      </c>
      <c r="BP180" s="61" t="s">
        <v>218</v>
      </c>
      <c r="BQ180" s="61" t="s">
        <v>1020</v>
      </c>
      <c r="BR180" s="61"/>
      <c r="BS180" s="59" t="s">
        <v>1021</v>
      </c>
      <c r="BT180" s="52">
        <v>7760</v>
      </c>
      <c r="BU180" s="61">
        <v>5</v>
      </c>
      <c r="BV180" s="59" t="s">
        <v>1017</v>
      </c>
      <c r="BW180" s="52">
        <v>985</v>
      </c>
      <c r="BX180" s="52">
        <v>394</v>
      </c>
      <c r="BY180" s="52">
        <v>985</v>
      </c>
      <c r="BZ180" s="52">
        <v>394</v>
      </c>
      <c r="CA180" s="61" t="s">
        <v>1080</v>
      </c>
      <c r="CB180" s="52">
        <v>1852</v>
      </c>
      <c r="CC180" s="53">
        <v>1722</v>
      </c>
      <c r="CD180" s="61">
        <v>1</v>
      </c>
      <c r="CE180" s="61">
        <v>1133</v>
      </c>
      <c r="CF180" s="61" t="s">
        <v>1023</v>
      </c>
      <c r="CG180" s="52">
        <v>160</v>
      </c>
      <c r="CH180" s="52">
        <v>253</v>
      </c>
      <c r="CI180" s="72">
        <v>906.2</v>
      </c>
      <c r="CJ180" s="72"/>
      <c r="CK180" s="61">
        <v>0</v>
      </c>
      <c r="CL180" s="61">
        <v>0</v>
      </c>
      <c r="CM180" s="75">
        <v>0</v>
      </c>
      <c r="CN180" s="39"/>
      <c r="CO180" s="39"/>
      <c r="CP180" s="61"/>
      <c r="CQ180" s="61"/>
      <c r="CR180" s="39">
        <v>0</v>
      </c>
      <c r="CS180" s="61"/>
      <c r="CT180" s="61"/>
      <c r="CU180" s="61"/>
      <c r="CV180" s="61"/>
      <c r="CW180" s="61"/>
      <c r="CX180" s="61"/>
      <c r="CY180" s="61"/>
      <c r="CZ180" s="52">
        <v>1</v>
      </c>
      <c r="DA180" s="52">
        <v>1</v>
      </c>
      <c r="DB180" s="52">
        <v>162</v>
      </c>
      <c r="DC180" s="52">
        <v>400</v>
      </c>
      <c r="DD180" s="52">
        <v>48</v>
      </c>
      <c r="DE180" s="61">
        <v>2032</v>
      </c>
      <c r="DF180" s="61">
        <v>0</v>
      </c>
      <c r="DG180" s="39">
        <v>0</v>
      </c>
      <c r="DH180" s="52">
        <v>4</v>
      </c>
      <c r="DI180" s="52">
        <v>248</v>
      </c>
      <c r="DJ180" s="61"/>
      <c r="DK180" s="39">
        <v>85</v>
      </c>
      <c r="DL180" s="61">
        <v>935</v>
      </c>
      <c r="DM180" s="39">
        <v>80</v>
      </c>
      <c r="DN180" s="61"/>
      <c r="DO180" s="61">
        <v>967</v>
      </c>
      <c r="DP180" s="61"/>
      <c r="DQ180" s="39">
        <v>648</v>
      </c>
      <c r="DR180" s="39">
        <v>594</v>
      </c>
      <c r="DS180" s="39">
        <v>87</v>
      </c>
      <c r="DT180" s="61">
        <v>16</v>
      </c>
      <c r="DU180" s="52">
        <v>16</v>
      </c>
      <c r="DV180" s="52">
        <v>16</v>
      </c>
      <c r="DW180" s="39">
        <v>0</v>
      </c>
      <c r="DX180" s="39" t="str">
        <f t="shared" si="9"/>
        <v>наружные</v>
      </c>
      <c r="DY180" s="52"/>
      <c r="DZ180" s="61"/>
      <c r="EA180" s="61"/>
      <c r="EB180" s="61"/>
      <c r="EC180" s="61"/>
      <c r="ED180" s="61"/>
      <c r="EE180" s="52">
        <v>32</v>
      </c>
      <c r="EF180" s="52">
        <v>29.44</v>
      </c>
      <c r="EG180" s="52">
        <v>8</v>
      </c>
      <c r="EH180" s="52">
        <f t="shared" si="12"/>
        <v>38.4</v>
      </c>
      <c r="EI180" s="52">
        <v>7.68</v>
      </c>
      <c r="EJ180" s="52"/>
      <c r="EK180" s="52">
        <v>11.16</v>
      </c>
      <c r="EL180" s="52">
        <v>4.8</v>
      </c>
      <c r="EM180" s="52">
        <v>17.600000000000001</v>
      </c>
      <c r="EN180" s="52">
        <v>9.1</v>
      </c>
      <c r="EO180" s="52">
        <v>0</v>
      </c>
      <c r="EP180" s="52">
        <v>0</v>
      </c>
      <c r="EQ180" s="52">
        <v>176</v>
      </c>
      <c r="ER180" s="52">
        <f t="shared" si="10"/>
        <v>0</v>
      </c>
      <c r="ES180" s="187" t="s">
        <v>1019</v>
      </c>
      <c r="ET180" s="187">
        <v>0</v>
      </c>
      <c r="EU180" s="52">
        <v>0</v>
      </c>
      <c r="EV180" s="52">
        <v>1</v>
      </c>
      <c r="EW180" s="52">
        <v>0</v>
      </c>
      <c r="EX180" s="52">
        <v>0</v>
      </c>
      <c r="EY180" s="52">
        <v>0</v>
      </c>
      <c r="EZ180" s="52"/>
      <c r="FA180" s="52"/>
      <c r="FB180" s="52"/>
      <c r="FC180" s="52"/>
      <c r="FD180" s="52"/>
      <c r="FE180" s="52"/>
      <c r="FF180" s="52"/>
      <c r="FG180" s="52"/>
      <c r="FH180" s="39">
        <v>0</v>
      </c>
      <c r="FI180" s="72">
        <v>5</v>
      </c>
    </row>
    <row r="181" spans="1:165" x14ac:dyDescent="0.25">
      <c r="A181" s="56">
        <v>20966</v>
      </c>
      <c r="B181" s="36" t="str">
        <f t="shared" si="11"/>
        <v>Профсоюзная ул. д. 40 к. 1</v>
      </c>
      <c r="C181" s="57" t="s">
        <v>1075</v>
      </c>
      <c r="D181" s="58">
        <v>40</v>
      </c>
      <c r="E181" s="59">
        <v>1</v>
      </c>
      <c r="F181" s="39" t="s">
        <v>1012</v>
      </c>
      <c r="G181" s="60"/>
      <c r="H181" s="39"/>
      <c r="I181" s="62" t="s">
        <v>218</v>
      </c>
      <c r="J181" s="62"/>
      <c r="K181" s="62" t="s">
        <v>218</v>
      </c>
      <c r="L181" s="39" t="s">
        <v>1013</v>
      </c>
      <c r="M181" s="39" t="s">
        <v>1014</v>
      </c>
      <c r="N181" s="63">
        <v>1960</v>
      </c>
      <c r="O181" s="63">
        <v>1960</v>
      </c>
      <c r="P181" s="81" t="s">
        <v>1028</v>
      </c>
      <c r="Q181" s="61" t="s">
        <v>1016</v>
      </c>
      <c r="R181" s="63">
        <v>5</v>
      </c>
      <c r="S181" s="63">
        <v>5</v>
      </c>
      <c r="T181" s="65">
        <v>4</v>
      </c>
      <c r="U181" s="63"/>
      <c r="V181" s="63"/>
      <c r="W181" s="66">
        <v>80</v>
      </c>
      <c r="X181" s="67">
        <v>79</v>
      </c>
      <c r="Y181" s="61">
        <v>1</v>
      </c>
      <c r="Z181" s="39">
        <v>1</v>
      </c>
      <c r="AA181" s="61">
        <v>20</v>
      </c>
      <c r="AB181" s="61">
        <v>36</v>
      </c>
      <c r="AC181" s="42">
        <v>0</v>
      </c>
      <c r="AD181" s="61"/>
      <c r="AE181" s="61"/>
      <c r="AF181" s="61">
        <v>1</v>
      </c>
      <c r="AG181" s="68">
        <v>1</v>
      </c>
      <c r="AH181" s="69">
        <v>3403.2</v>
      </c>
      <c r="AI181" s="70">
        <v>3360.2</v>
      </c>
      <c r="AJ181" s="71">
        <v>43</v>
      </c>
      <c r="AK181" s="72">
        <v>2228.4</v>
      </c>
      <c r="AL181" s="61">
        <v>397</v>
      </c>
      <c r="AM181" s="85">
        <v>361</v>
      </c>
      <c r="AN181" s="73">
        <v>9</v>
      </c>
      <c r="AO181" s="61"/>
      <c r="AP181" s="64">
        <v>929.2</v>
      </c>
      <c r="AQ181" s="42">
        <v>146.68</v>
      </c>
      <c r="AR181" s="42">
        <v>223.32</v>
      </c>
      <c r="AS181" s="42">
        <v>0</v>
      </c>
      <c r="AT181" s="72" t="s">
        <v>1025</v>
      </c>
      <c r="AU181" s="72" t="s">
        <v>1018</v>
      </c>
      <c r="AV181" s="67">
        <v>79</v>
      </c>
      <c r="AW181" s="61"/>
      <c r="AX181" s="61"/>
      <c r="AY181" s="61"/>
      <c r="AZ181" s="61" t="s">
        <v>1019</v>
      </c>
      <c r="BA181" s="61" t="s">
        <v>218</v>
      </c>
      <c r="BB181" s="61" t="s">
        <v>218</v>
      </c>
      <c r="BC181" s="61" t="s">
        <v>218</v>
      </c>
      <c r="BD181" s="61" t="s">
        <v>218</v>
      </c>
      <c r="BE181" s="61" t="s">
        <v>218</v>
      </c>
      <c r="BF181" s="61" t="s">
        <v>218</v>
      </c>
      <c r="BG181" s="61" t="s">
        <v>218</v>
      </c>
      <c r="BH181" s="61" t="s">
        <v>218</v>
      </c>
      <c r="BI181" s="61" t="s">
        <v>218</v>
      </c>
      <c r="BJ181" s="61" t="s">
        <v>218</v>
      </c>
      <c r="BK181" s="61" t="s">
        <v>218</v>
      </c>
      <c r="BL181" s="61" t="s">
        <v>218</v>
      </c>
      <c r="BM181" s="61" t="s">
        <v>218</v>
      </c>
      <c r="BN181" s="61" t="s">
        <v>218</v>
      </c>
      <c r="BO181" s="61" t="s">
        <v>218</v>
      </c>
      <c r="BP181" s="61" t="s">
        <v>218</v>
      </c>
      <c r="BQ181" s="61" t="s">
        <v>1020</v>
      </c>
      <c r="BR181" s="61"/>
      <c r="BS181" s="59" t="s">
        <v>1021</v>
      </c>
      <c r="BT181" s="52">
        <v>7760</v>
      </c>
      <c r="BU181" s="61">
        <v>5</v>
      </c>
      <c r="BV181" s="61" t="s">
        <v>1027</v>
      </c>
      <c r="BW181" s="52">
        <v>985</v>
      </c>
      <c r="BX181" s="52">
        <v>394</v>
      </c>
      <c r="BY181" s="52">
        <v>985</v>
      </c>
      <c r="BZ181" s="52">
        <v>394</v>
      </c>
      <c r="CA181" s="61" t="s">
        <v>1022</v>
      </c>
      <c r="CB181" s="52">
        <v>1852</v>
      </c>
      <c r="CC181" s="53">
        <v>1722</v>
      </c>
      <c r="CD181" s="39">
        <v>1</v>
      </c>
      <c r="CE181" s="61">
        <v>1162</v>
      </c>
      <c r="CF181" s="61" t="s">
        <v>1023</v>
      </c>
      <c r="CG181" s="52">
        <v>160</v>
      </c>
      <c r="CH181" s="52">
        <v>253</v>
      </c>
      <c r="CI181" s="72">
        <v>929.2</v>
      </c>
      <c r="CJ181" s="72"/>
      <c r="CK181" s="61">
        <v>0</v>
      </c>
      <c r="CL181" s="61">
        <v>0</v>
      </c>
      <c r="CM181" s="75">
        <v>0</v>
      </c>
      <c r="CN181" s="39"/>
      <c r="CO181" s="39"/>
      <c r="CP181" s="61"/>
      <c r="CQ181" s="61"/>
      <c r="CR181" s="39">
        <v>0</v>
      </c>
      <c r="CS181" s="61"/>
      <c r="CT181" s="61"/>
      <c r="CU181" s="61"/>
      <c r="CV181" s="61"/>
      <c r="CW181" s="61"/>
      <c r="CX181" s="61"/>
      <c r="CY181" s="61"/>
      <c r="CZ181" s="52">
        <v>1</v>
      </c>
      <c r="DA181" s="52">
        <v>1</v>
      </c>
      <c r="DB181" s="52">
        <v>162</v>
      </c>
      <c r="DC181" s="52">
        <v>400</v>
      </c>
      <c r="DD181" s="52">
        <v>48</v>
      </c>
      <c r="DE181" s="61">
        <v>2032</v>
      </c>
      <c r="DF181" s="39">
        <v>0</v>
      </c>
      <c r="DG181" s="39">
        <v>0</v>
      </c>
      <c r="DH181" s="52">
        <v>4</v>
      </c>
      <c r="DI181" s="52">
        <v>248</v>
      </c>
      <c r="DJ181" s="61"/>
      <c r="DK181" s="39">
        <v>85</v>
      </c>
      <c r="DL181" s="61">
        <v>935</v>
      </c>
      <c r="DM181" s="39">
        <v>79</v>
      </c>
      <c r="DN181" s="61"/>
      <c r="DO181" s="61">
        <v>967</v>
      </c>
      <c r="DP181" s="61"/>
      <c r="DQ181" s="39">
        <v>648</v>
      </c>
      <c r="DR181" s="39">
        <v>594</v>
      </c>
      <c r="DS181" s="39">
        <v>87</v>
      </c>
      <c r="DT181" s="61">
        <v>16</v>
      </c>
      <c r="DU181" s="52">
        <v>16</v>
      </c>
      <c r="DV181" s="52">
        <v>16</v>
      </c>
      <c r="DW181" s="39">
        <v>0</v>
      </c>
      <c r="DX181" s="39" t="str">
        <f t="shared" si="9"/>
        <v>наружные</v>
      </c>
      <c r="DY181" s="52"/>
      <c r="DZ181" s="61"/>
      <c r="EA181" s="61"/>
      <c r="EB181" s="61"/>
      <c r="EC181" s="61"/>
      <c r="ED181" s="61"/>
      <c r="EE181" s="52">
        <v>32</v>
      </c>
      <c r="EF181" s="52">
        <v>29.44</v>
      </c>
      <c r="EG181" s="52">
        <v>8</v>
      </c>
      <c r="EH181" s="52">
        <f t="shared" si="12"/>
        <v>38.4</v>
      </c>
      <c r="EI181" s="52">
        <v>7.68</v>
      </c>
      <c r="EJ181" s="52"/>
      <c r="EK181" s="52">
        <v>11.16</v>
      </c>
      <c r="EL181" s="52">
        <v>4.8</v>
      </c>
      <c r="EM181" s="52">
        <v>17.600000000000001</v>
      </c>
      <c r="EN181" s="52">
        <v>9.1</v>
      </c>
      <c r="EO181" s="52">
        <v>0</v>
      </c>
      <c r="EP181" s="52">
        <v>0</v>
      </c>
      <c r="EQ181" s="52">
        <v>170</v>
      </c>
      <c r="ER181" s="52">
        <f t="shared" si="10"/>
        <v>0</v>
      </c>
      <c r="ES181" s="187" t="s">
        <v>1019</v>
      </c>
      <c r="ET181" s="187">
        <v>0</v>
      </c>
      <c r="EU181" s="52">
        <v>0</v>
      </c>
      <c r="EV181" s="52">
        <v>1</v>
      </c>
      <c r="EW181" s="52">
        <v>0</v>
      </c>
      <c r="EX181" s="52">
        <v>0</v>
      </c>
      <c r="EY181" s="52">
        <v>0</v>
      </c>
      <c r="EZ181" s="52"/>
      <c r="FA181" s="52"/>
      <c r="FB181" s="52">
        <v>20</v>
      </c>
      <c r="FC181" s="52"/>
      <c r="FD181" s="52"/>
      <c r="FE181" s="52"/>
      <c r="FF181" s="52"/>
      <c r="FG181" s="52"/>
      <c r="FH181" s="39">
        <v>0</v>
      </c>
      <c r="FI181" s="72">
        <v>5</v>
      </c>
    </row>
    <row r="182" spans="1:165" x14ac:dyDescent="0.25">
      <c r="A182" s="56">
        <v>20967</v>
      </c>
      <c r="B182" s="36" t="str">
        <f t="shared" si="11"/>
        <v>Профсоюзная ул. д. 42 к. 1</v>
      </c>
      <c r="C182" s="57" t="s">
        <v>1075</v>
      </c>
      <c r="D182" s="58">
        <v>42</v>
      </c>
      <c r="E182" s="59">
        <v>1</v>
      </c>
      <c r="F182" s="39" t="s">
        <v>1012</v>
      </c>
      <c r="G182" s="60"/>
      <c r="H182" s="61"/>
      <c r="I182" s="62" t="s">
        <v>218</v>
      </c>
      <c r="J182" s="62"/>
      <c r="K182" s="62" t="s">
        <v>218</v>
      </c>
      <c r="L182" s="39" t="s">
        <v>1013</v>
      </c>
      <c r="M182" s="39" t="s">
        <v>1014</v>
      </c>
      <c r="N182" s="63">
        <v>1968</v>
      </c>
      <c r="O182" s="63">
        <v>1968</v>
      </c>
      <c r="P182" s="64" t="s">
        <v>1033</v>
      </c>
      <c r="Q182" s="61" t="s">
        <v>1016</v>
      </c>
      <c r="R182" s="63">
        <v>10</v>
      </c>
      <c r="S182" s="63">
        <v>10</v>
      </c>
      <c r="T182" s="65">
        <v>4</v>
      </c>
      <c r="U182" s="63">
        <v>4</v>
      </c>
      <c r="V182" s="63"/>
      <c r="W182" s="66">
        <v>145</v>
      </c>
      <c r="X182" s="67">
        <v>143</v>
      </c>
      <c r="Y182" s="61">
        <v>2</v>
      </c>
      <c r="Z182" s="39">
        <v>0</v>
      </c>
      <c r="AA182" s="61">
        <v>36</v>
      </c>
      <c r="AB182" s="61">
        <v>68</v>
      </c>
      <c r="AC182" s="42">
        <v>12</v>
      </c>
      <c r="AD182" s="61"/>
      <c r="AE182" s="61">
        <v>1</v>
      </c>
      <c r="AF182" s="61">
        <v>0</v>
      </c>
      <c r="AG182" s="68">
        <v>1</v>
      </c>
      <c r="AH182" s="69">
        <v>7958.9</v>
      </c>
      <c r="AI182" s="70">
        <v>7135</v>
      </c>
      <c r="AJ182" s="71">
        <v>823.9</v>
      </c>
      <c r="AK182" s="72">
        <v>1750.5</v>
      </c>
      <c r="AL182" s="61">
        <v>818.2</v>
      </c>
      <c r="AM182" s="85">
        <v>684</v>
      </c>
      <c r="AN182" s="73">
        <v>19</v>
      </c>
      <c r="AO182" s="61">
        <v>1166</v>
      </c>
      <c r="AP182" s="64">
        <v>0</v>
      </c>
      <c r="AQ182" s="42">
        <v>71.37</v>
      </c>
      <c r="AR182" s="42">
        <v>631.63</v>
      </c>
      <c r="AS182" s="42">
        <v>24</v>
      </c>
      <c r="AT182" s="72" t="s">
        <v>1017</v>
      </c>
      <c r="AU182" s="72" t="s">
        <v>1034</v>
      </c>
      <c r="AV182" s="67">
        <v>143</v>
      </c>
      <c r="AW182" s="61"/>
      <c r="AX182" s="61"/>
      <c r="AY182" s="61"/>
      <c r="AZ182" s="61" t="s">
        <v>1019</v>
      </c>
      <c r="BA182" s="61" t="s">
        <v>218</v>
      </c>
      <c r="BB182" s="61" t="s">
        <v>218</v>
      </c>
      <c r="BC182" s="61" t="s">
        <v>218</v>
      </c>
      <c r="BD182" s="61" t="s">
        <v>218</v>
      </c>
      <c r="BE182" s="61" t="s">
        <v>218</v>
      </c>
      <c r="BF182" s="61" t="s">
        <v>218</v>
      </c>
      <c r="BG182" s="61" t="s">
        <v>218</v>
      </c>
      <c r="BH182" s="61" t="s">
        <v>218</v>
      </c>
      <c r="BI182" s="61" t="s">
        <v>218</v>
      </c>
      <c r="BJ182" s="61" t="s">
        <v>218</v>
      </c>
      <c r="BK182" s="61" t="s">
        <v>218</v>
      </c>
      <c r="BL182" s="61" t="s">
        <v>218</v>
      </c>
      <c r="BM182" s="61" t="s">
        <v>218</v>
      </c>
      <c r="BN182" s="61" t="s">
        <v>218</v>
      </c>
      <c r="BO182" s="61" t="s">
        <v>218</v>
      </c>
      <c r="BP182" s="61" t="s">
        <v>218</v>
      </c>
      <c r="BQ182" s="61" t="s">
        <v>1020</v>
      </c>
      <c r="BR182" s="61"/>
      <c r="BS182" s="59" t="s">
        <v>1021</v>
      </c>
      <c r="BT182" s="52">
        <v>10770</v>
      </c>
      <c r="BU182" s="61">
        <v>5</v>
      </c>
      <c r="BV182" s="61" t="s">
        <v>1017</v>
      </c>
      <c r="BW182" s="52">
        <v>1372</v>
      </c>
      <c r="BX182" s="52">
        <v>908</v>
      </c>
      <c r="BY182" s="52">
        <v>1372</v>
      </c>
      <c r="BZ182" s="52">
        <v>908</v>
      </c>
      <c r="CA182" s="61" t="s">
        <v>1022</v>
      </c>
      <c r="CB182" s="52">
        <v>5508</v>
      </c>
      <c r="CC182" s="53">
        <v>1673</v>
      </c>
      <c r="CD182" s="61">
        <v>1</v>
      </c>
      <c r="CE182" s="61">
        <v>1756</v>
      </c>
      <c r="CF182" s="61" t="s">
        <v>1023</v>
      </c>
      <c r="CG182" s="52">
        <v>204</v>
      </c>
      <c r="CH182" s="52">
        <v>142.80000000000001</v>
      </c>
      <c r="CI182" s="72">
        <v>1047.5</v>
      </c>
      <c r="CJ182" s="74" t="s">
        <v>1032</v>
      </c>
      <c r="CK182" s="61">
        <v>4</v>
      </c>
      <c r="CL182" s="61">
        <v>105.19999999999999</v>
      </c>
      <c r="CM182" s="75">
        <v>20</v>
      </c>
      <c r="CN182" s="39"/>
      <c r="CO182" s="39"/>
      <c r="CP182" s="61"/>
      <c r="CQ182" s="61"/>
      <c r="CR182" s="39">
        <v>5.6</v>
      </c>
      <c r="CS182" s="61"/>
      <c r="CT182" s="61"/>
      <c r="CU182" s="61"/>
      <c r="CV182" s="61"/>
      <c r="CW182" s="61"/>
      <c r="CX182" s="61"/>
      <c r="CY182" s="61"/>
      <c r="CZ182" s="52">
        <v>1</v>
      </c>
      <c r="DA182" s="52">
        <v>4</v>
      </c>
      <c r="DB182" s="52">
        <v>120</v>
      </c>
      <c r="DC182" s="52">
        <v>3457</v>
      </c>
      <c r="DD182" s="52">
        <v>275</v>
      </c>
      <c r="DE182" s="61">
        <v>4638</v>
      </c>
      <c r="DF182" s="61">
        <v>0</v>
      </c>
      <c r="DG182" s="39">
        <v>0</v>
      </c>
      <c r="DH182" s="52">
        <v>4</v>
      </c>
      <c r="DI182" s="52">
        <v>497</v>
      </c>
      <c r="DJ182" s="61"/>
      <c r="DK182" s="39">
        <v>195</v>
      </c>
      <c r="DL182" s="61">
        <v>1713</v>
      </c>
      <c r="DM182" s="39">
        <v>143</v>
      </c>
      <c r="DN182" s="61"/>
      <c r="DO182" s="61">
        <v>1515</v>
      </c>
      <c r="DP182" s="61"/>
      <c r="DQ182" s="39">
        <v>1103</v>
      </c>
      <c r="DR182" s="39">
        <v>1043</v>
      </c>
      <c r="DS182" s="39">
        <v>179</v>
      </c>
      <c r="DT182" s="61">
        <v>16</v>
      </c>
      <c r="DU182" s="52">
        <v>31</v>
      </c>
      <c r="DV182" s="52">
        <v>8</v>
      </c>
      <c r="DW182" s="39">
        <v>0</v>
      </c>
      <c r="DX182" s="39" t="str">
        <f t="shared" si="9"/>
        <v>внутренние</v>
      </c>
      <c r="DY182" s="52"/>
      <c r="DZ182" s="61"/>
      <c r="EA182" s="61"/>
      <c r="EB182" s="61"/>
      <c r="EC182" s="61"/>
      <c r="ED182" s="61"/>
      <c r="EE182" s="52">
        <v>68</v>
      </c>
      <c r="EF182" s="52">
        <v>119.52</v>
      </c>
      <c r="EG182" s="52">
        <v>21</v>
      </c>
      <c r="EH182" s="52">
        <f t="shared" si="12"/>
        <v>100.8</v>
      </c>
      <c r="EI182" s="52">
        <v>16.8</v>
      </c>
      <c r="EJ182" s="52"/>
      <c r="EK182" s="52">
        <v>11.16</v>
      </c>
      <c r="EL182" s="52">
        <v>9.6</v>
      </c>
      <c r="EM182" s="52">
        <v>96.8</v>
      </c>
      <c r="EN182" s="52">
        <v>15.600000000000001</v>
      </c>
      <c r="EO182" s="52">
        <v>15.2</v>
      </c>
      <c r="EP182" s="52">
        <v>4.8</v>
      </c>
      <c r="EQ182" s="52">
        <v>339</v>
      </c>
      <c r="ER182" s="52">
        <f t="shared" si="10"/>
        <v>1.34</v>
      </c>
      <c r="ES182" s="187" t="s">
        <v>1138</v>
      </c>
      <c r="ET182" s="187" t="s">
        <v>1139</v>
      </c>
      <c r="EU182" s="52">
        <v>0</v>
      </c>
      <c r="EV182" s="52">
        <v>1</v>
      </c>
      <c r="EW182" s="52">
        <v>0</v>
      </c>
      <c r="EX182" s="52">
        <v>0</v>
      </c>
      <c r="EY182" s="52">
        <v>0</v>
      </c>
      <c r="EZ182" s="52"/>
      <c r="FA182" s="52"/>
      <c r="FB182" s="52"/>
      <c r="FC182" s="52"/>
      <c r="FD182" s="52"/>
      <c r="FE182" s="52"/>
      <c r="FF182" s="52"/>
      <c r="FG182" s="52"/>
      <c r="FH182" s="39">
        <v>0</v>
      </c>
      <c r="FI182" s="72">
        <v>5</v>
      </c>
    </row>
    <row r="183" spans="1:165" x14ac:dyDescent="0.25">
      <c r="A183" s="56">
        <v>20968</v>
      </c>
      <c r="B183" s="36" t="str">
        <f t="shared" si="11"/>
        <v>Профсоюзная ул. д. 42 к. 3</v>
      </c>
      <c r="C183" s="57" t="s">
        <v>1075</v>
      </c>
      <c r="D183" s="58">
        <v>42</v>
      </c>
      <c r="E183" s="59">
        <v>3</v>
      </c>
      <c r="F183" s="39" t="s">
        <v>1012</v>
      </c>
      <c r="G183" s="60"/>
      <c r="H183" s="39"/>
      <c r="I183" s="62" t="s">
        <v>218</v>
      </c>
      <c r="J183" s="62"/>
      <c r="K183" s="62" t="s">
        <v>218</v>
      </c>
      <c r="L183" s="39" t="s">
        <v>1013</v>
      </c>
      <c r="M183" s="39" t="s">
        <v>1014</v>
      </c>
      <c r="N183" s="63">
        <v>1975</v>
      </c>
      <c r="O183" s="63">
        <v>1975</v>
      </c>
      <c r="P183" s="64" t="s">
        <v>1048</v>
      </c>
      <c r="Q183" s="61" t="s">
        <v>1016</v>
      </c>
      <c r="R183" s="63">
        <v>12</v>
      </c>
      <c r="S183" s="63">
        <v>12</v>
      </c>
      <c r="T183" s="65">
        <v>3</v>
      </c>
      <c r="U183" s="63">
        <v>3</v>
      </c>
      <c r="V183" s="63">
        <v>3</v>
      </c>
      <c r="W183" s="66">
        <v>169</v>
      </c>
      <c r="X183" s="67">
        <v>168</v>
      </c>
      <c r="Y183" s="61">
        <f>W183-X183</f>
        <v>1</v>
      </c>
      <c r="Z183" s="46">
        <v>1</v>
      </c>
      <c r="AA183" s="61">
        <v>24</v>
      </c>
      <c r="AB183" s="61">
        <v>25</v>
      </c>
      <c r="AC183" s="42">
        <v>6</v>
      </c>
      <c r="AD183" s="61">
        <v>24</v>
      </c>
      <c r="AE183" s="61">
        <v>0</v>
      </c>
      <c r="AF183" s="61">
        <v>1</v>
      </c>
      <c r="AG183" s="68">
        <v>1</v>
      </c>
      <c r="AH183" s="69">
        <v>9478.9</v>
      </c>
      <c r="AI183" s="70">
        <v>9470.4</v>
      </c>
      <c r="AJ183" s="71">
        <v>8.5</v>
      </c>
      <c r="AK183" s="72">
        <v>4450.2</v>
      </c>
      <c r="AL183" s="61">
        <v>490</v>
      </c>
      <c r="AM183" s="85">
        <v>578</v>
      </c>
      <c r="AN183" s="73">
        <v>1439</v>
      </c>
      <c r="AO183" s="61"/>
      <c r="AP183" s="64">
        <v>1216.5999999999999</v>
      </c>
      <c r="AQ183" s="42">
        <v>360.1</v>
      </c>
      <c r="AR183" s="42">
        <v>1656.9</v>
      </c>
      <c r="AS183" s="42">
        <v>7.1999999999999993</v>
      </c>
      <c r="AT183" s="72" t="s">
        <v>1036</v>
      </c>
      <c r="AU183" s="72" t="s">
        <v>1034</v>
      </c>
      <c r="AV183" s="67">
        <v>168</v>
      </c>
      <c r="AW183" s="61"/>
      <c r="AX183" s="61"/>
      <c r="AY183" s="61"/>
      <c r="AZ183" s="61" t="s">
        <v>1019</v>
      </c>
      <c r="BA183" s="61" t="s">
        <v>218</v>
      </c>
      <c r="BB183" s="61" t="s">
        <v>218</v>
      </c>
      <c r="BC183" s="61" t="s">
        <v>218</v>
      </c>
      <c r="BD183" s="61" t="s">
        <v>218</v>
      </c>
      <c r="BE183" s="61" t="s">
        <v>218</v>
      </c>
      <c r="BF183" s="61" t="s">
        <v>218</v>
      </c>
      <c r="BG183" s="61" t="s">
        <v>218</v>
      </c>
      <c r="BH183" s="61" t="s">
        <v>218</v>
      </c>
      <c r="BI183" s="61" t="s">
        <v>218</v>
      </c>
      <c r="BJ183" s="61" t="s">
        <v>218</v>
      </c>
      <c r="BK183" s="61" t="s">
        <v>218</v>
      </c>
      <c r="BL183" s="61" t="s">
        <v>218</v>
      </c>
      <c r="BM183" s="61" t="s">
        <v>218</v>
      </c>
      <c r="BN183" s="61" t="s">
        <v>218</v>
      </c>
      <c r="BO183" s="61" t="s">
        <v>218</v>
      </c>
      <c r="BP183" s="61" t="s">
        <v>218</v>
      </c>
      <c r="BQ183" s="61" t="s">
        <v>1020</v>
      </c>
      <c r="BR183" s="61"/>
      <c r="BS183" s="59" t="s">
        <v>1021</v>
      </c>
      <c r="BT183" s="52">
        <v>5447</v>
      </c>
      <c r="BU183" s="61">
        <v>4</v>
      </c>
      <c r="BV183" s="61" t="s">
        <v>1017</v>
      </c>
      <c r="BW183" s="52">
        <v>1740</v>
      </c>
      <c r="BX183" s="52">
        <v>838</v>
      </c>
      <c r="BY183" s="52">
        <v>1667.4</v>
      </c>
      <c r="BZ183" s="52">
        <v>419</v>
      </c>
      <c r="CA183" s="61" t="s">
        <v>1080</v>
      </c>
      <c r="CB183" s="52">
        <v>2969</v>
      </c>
      <c r="CC183" s="53">
        <v>2519.1</v>
      </c>
      <c r="CD183" s="39">
        <v>1</v>
      </c>
      <c r="CE183" s="61">
        <v>1338</v>
      </c>
      <c r="CF183" s="61" t="s">
        <v>1023</v>
      </c>
      <c r="CG183" s="39">
        <v>0</v>
      </c>
      <c r="CH183" s="39">
        <v>0</v>
      </c>
      <c r="CI183" s="72">
        <v>1216.5999999999999</v>
      </c>
      <c r="CJ183" s="74" t="s">
        <v>1032</v>
      </c>
      <c r="CK183" s="61">
        <v>3</v>
      </c>
      <c r="CL183" s="61">
        <v>94.679999999999993</v>
      </c>
      <c r="CM183" s="75">
        <v>6</v>
      </c>
      <c r="CN183" s="39"/>
      <c r="CO183" s="39"/>
      <c r="CP183" s="61"/>
      <c r="CQ183" s="61"/>
      <c r="CR183" s="39">
        <v>16.799999999999997</v>
      </c>
      <c r="CS183" s="61"/>
      <c r="CT183" s="61"/>
      <c r="CU183" s="61"/>
      <c r="CV183" s="61"/>
      <c r="CW183" s="61"/>
      <c r="CX183" s="61"/>
      <c r="CY183" s="61"/>
      <c r="CZ183" s="52">
        <v>1</v>
      </c>
      <c r="DA183" s="52">
        <v>1</v>
      </c>
      <c r="DB183" s="52">
        <v>126</v>
      </c>
      <c r="DC183" s="52">
        <v>745</v>
      </c>
      <c r="DD183" s="52">
        <v>85</v>
      </c>
      <c r="DE183" s="61">
        <v>1845</v>
      </c>
      <c r="DF183" s="39">
        <v>0</v>
      </c>
      <c r="DG183" s="39">
        <v>0</v>
      </c>
      <c r="DH183" s="52">
        <v>1</v>
      </c>
      <c r="DI183" s="52">
        <v>204</v>
      </c>
      <c r="DJ183" s="61"/>
      <c r="DK183" s="39">
        <v>68</v>
      </c>
      <c r="DL183" s="61">
        <v>1232.5</v>
      </c>
      <c r="DM183" s="39">
        <v>168</v>
      </c>
      <c r="DN183" s="61"/>
      <c r="DO183" s="61">
        <v>952</v>
      </c>
      <c r="DP183" s="61"/>
      <c r="DQ183" s="39">
        <v>500.5</v>
      </c>
      <c r="DR183" s="39">
        <v>739.28</v>
      </c>
      <c r="DS183" s="39">
        <v>93</v>
      </c>
      <c r="DT183" s="61">
        <v>15</v>
      </c>
      <c r="DU183" s="52">
        <v>7</v>
      </c>
      <c r="DV183" s="52">
        <v>7</v>
      </c>
      <c r="DW183" s="52">
        <v>1</v>
      </c>
      <c r="DX183" s="39" t="str">
        <f t="shared" si="9"/>
        <v>внутренние</v>
      </c>
      <c r="DY183" s="52"/>
      <c r="DZ183" s="61"/>
      <c r="EA183" s="61"/>
      <c r="EB183" s="61"/>
      <c r="EC183" s="61"/>
      <c r="ED183" s="61"/>
      <c r="EE183" s="52">
        <v>12</v>
      </c>
      <c r="EF183" s="52">
        <v>107.22</v>
      </c>
      <c r="EG183" s="52">
        <v>38</v>
      </c>
      <c r="EH183" s="52">
        <f t="shared" si="12"/>
        <v>182.4</v>
      </c>
      <c r="EI183" s="52">
        <v>15.120000000000001</v>
      </c>
      <c r="EJ183" s="52"/>
      <c r="EK183" s="52">
        <v>8.370000000000001</v>
      </c>
      <c r="EL183" s="52">
        <v>8.64</v>
      </c>
      <c r="EM183" s="52">
        <v>31.68</v>
      </c>
      <c r="EN183" s="52">
        <v>18.2</v>
      </c>
      <c r="EO183" s="52">
        <v>32.4</v>
      </c>
      <c r="EP183" s="52">
        <v>56</v>
      </c>
      <c r="EQ183" s="52">
        <v>363</v>
      </c>
      <c r="ER183" s="52">
        <f t="shared" si="10"/>
        <v>1.44</v>
      </c>
      <c r="ES183" s="187" t="s">
        <v>1141</v>
      </c>
      <c r="ET183" s="187" t="s">
        <v>1139</v>
      </c>
      <c r="EU183" s="52">
        <v>0</v>
      </c>
      <c r="EV183" s="52">
        <v>1</v>
      </c>
      <c r="EW183" s="52">
        <v>0</v>
      </c>
      <c r="EX183" s="52">
        <v>0</v>
      </c>
      <c r="EY183" s="52">
        <v>0</v>
      </c>
      <c r="EZ183" s="52"/>
      <c r="FA183" s="52"/>
      <c r="FB183" s="52"/>
      <c r="FC183" s="52"/>
      <c r="FD183" s="52"/>
      <c r="FE183" s="52"/>
      <c r="FF183" s="52"/>
      <c r="FG183" s="52"/>
      <c r="FH183" s="52">
        <v>1</v>
      </c>
      <c r="FI183" s="72">
        <v>4</v>
      </c>
    </row>
    <row r="184" spans="1:165" x14ac:dyDescent="0.25">
      <c r="A184" s="56">
        <v>20971</v>
      </c>
      <c r="B184" s="36" t="str">
        <f t="shared" si="11"/>
        <v>Профсоюзная ул. д. 44 к. 1</v>
      </c>
      <c r="C184" s="57" t="s">
        <v>1075</v>
      </c>
      <c r="D184" s="58">
        <v>44</v>
      </c>
      <c r="E184" s="59">
        <v>1</v>
      </c>
      <c r="F184" s="39" t="s">
        <v>1012</v>
      </c>
      <c r="G184" s="60"/>
      <c r="H184" s="61"/>
      <c r="I184" s="62" t="s">
        <v>218</v>
      </c>
      <c r="J184" s="62"/>
      <c r="K184" s="62" t="s">
        <v>218</v>
      </c>
      <c r="L184" s="39" t="s">
        <v>1013</v>
      </c>
      <c r="M184" s="39" t="s">
        <v>1014</v>
      </c>
      <c r="N184" s="63">
        <v>1963</v>
      </c>
      <c r="O184" s="63">
        <v>1963</v>
      </c>
      <c r="P184" s="64" t="s">
        <v>1015</v>
      </c>
      <c r="Q184" s="61" t="s">
        <v>1016</v>
      </c>
      <c r="R184" s="63">
        <v>5</v>
      </c>
      <c r="S184" s="63">
        <v>5</v>
      </c>
      <c r="T184" s="65">
        <v>4</v>
      </c>
      <c r="U184" s="63"/>
      <c r="V184" s="63"/>
      <c r="W184" s="66">
        <v>80</v>
      </c>
      <c r="X184" s="67">
        <v>80</v>
      </c>
      <c r="Y184" s="61">
        <f t="shared" ref="Y184:Y247" si="13">W184-X184</f>
        <v>0</v>
      </c>
      <c r="Z184" s="39">
        <v>0</v>
      </c>
      <c r="AA184" s="61">
        <v>20</v>
      </c>
      <c r="AB184" s="61">
        <v>36</v>
      </c>
      <c r="AC184" s="42">
        <v>0</v>
      </c>
      <c r="AD184" s="61"/>
      <c r="AE184" s="61">
        <v>0</v>
      </c>
      <c r="AF184" s="61">
        <v>1</v>
      </c>
      <c r="AG184" s="68">
        <v>1</v>
      </c>
      <c r="AH184" s="69">
        <v>3540.4</v>
      </c>
      <c r="AI184" s="70">
        <v>3540.4</v>
      </c>
      <c r="AJ184" s="71">
        <v>0</v>
      </c>
      <c r="AK184" s="72">
        <v>2176.8000000000002</v>
      </c>
      <c r="AL184" s="61">
        <v>397</v>
      </c>
      <c r="AM184" s="85">
        <v>359</v>
      </c>
      <c r="AN184" s="73">
        <v>9</v>
      </c>
      <c r="AO184" s="61"/>
      <c r="AP184" s="64">
        <v>904.4</v>
      </c>
      <c r="AQ184" s="42">
        <v>143.48000000000002</v>
      </c>
      <c r="AR184" s="42">
        <v>224.51999999999998</v>
      </c>
      <c r="AS184" s="42">
        <v>0</v>
      </c>
      <c r="AT184" s="72" t="s">
        <v>1017</v>
      </c>
      <c r="AU184" s="72" t="s">
        <v>1018</v>
      </c>
      <c r="AV184" s="67">
        <v>80</v>
      </c>
      <c r="AW184" s="61"/>
      <c r="AX184" s="61"/>
      <c r="AY184" s="61"/>
      <c r="AZ184" s="61" t="s">
        <v>1019</v>
      </c>
      <c r="BA184" s="61" t="s">
        <v>218</v>
      </c>
      <c r="BB184" s="61" t="s">
        <v>218</v>
      </c>
      <c r="BC184" s="61" t="s">
        <v>218</v>
      </c>
      <c r="BD184" s="61" t="s">
        <v>218</v>
      </c>
      <c r="BE184" s="61" t="s">
        <v>218</v>
      </c>
      <c r="BF184" s="61" t="s">
        <v>218</v>
      </c>
      <c r="BG184" s="61" t="s">
        <v>218</v>
      </c>
      <c r="BH184" s="61" t="s">
        <v>218</v>
      </c>
      <c r="BI184" s="61" t="s">
        <v>218</v>
      </c>
      <c r="BJ184" s="61" t="s">
        <v>218</v>
      </c>
      <c r="BK184" s="61" t="s">
        <v>218</v>
      </c>
      <c r="BL184" s="61" t="s">
        <v>218</v>
      </c>
      <c r="BM184" s="61" t="s">
        <v>218</v>
      </c>
      <c r="BN184" s="61" t="s">
        <v>218</v>
      </c>
      <c r="BO184" s="61" t="s">
        <v>218</v>
      </c>
      <c r="BP184" s="61" t="s">
        <v>218</v>
      </c>
      <c r="BQ184" s="61" t="s">
        <v>1020</v>
      </c>
      <c r="BR184" s="61"/>
      <c r="BS184" s="59" t="s">
        <v>1021</v>
      </c>
      <c r="BT184" s="52">
        <v>7760</v>
      </c>
      <c r="BU184" s="61">
        <v>5</v>
      </c>
      <c r="BV184" s="59" t="s">
        <v>1017</v>
      </c>
      <c r="BW184" s="52">
        <v>985</v>
      </c>
      <c r="BX184" s="52">
        <v>394</v>
      </c>
      <c r="BY184" s="52">
        <v>985</v>
      </c>
      <c r="BZ184" s="52">
        <v>394</v>
      </c>
      <c r="CA184" s="61" t="s">
        <v>1080</v>
      </c>
      <c r="CB184" s="52">
        <v>1852</v>
      </c>
      <c r="CC184" s="53">
        <v>1722</v>
      </c>
      <c r="CD184" s="61">
        <v>1</v>
      </c>
      <c r="CE184" s="61">
        <v>1130</v>
      </c>
      <c r="CF184" s="61" t="s">
        <v>1023</v>
      </c>
      <c r="CG184" s="52">
        <v>160</v>
      </c>
      <c r="CH184" s="52">
        <v>253</v>
      </c>
      <c r="CI184" s="72">
        <v>904.4</v>
      </c>
      <c r="CJ184" s="72"/>
      <c r="CK184" s="61">
        <v>0</v>
      </c>
      <c r="CL184" s="61">
        <v>0</v>
      </c>
      <c r="CM184" s="75">
        <v>0</v>
      </c>
      <c r="CN184" s="39"/>
      <c r="CO184" s="39"/>
      <c r="CP184" s="61"/>
      <c r="CQ184" s="61"/>
      <c r="CR184" s="39">
        <v>0</v>
      </c>
      <c r="CS184" s="61"/>
      <c r="CT184" s="61"/>
      <c r="CU184" s="61"/>
      <c r="CV184" s="61"/>
      <c r="CW184" s="61"/>
      <c r="CX184" s="61"/>
      <c r="CY184" s="61"/>
      <c r="CZ184" s="52">
        <v>1</v>
      </c>
      <c r="DA184" s="52">
        <v>1</v>
      </c>
      <c r="DB184" s="52">
        <v>162</v>
      </c>
      <c r="DC184" s="52">
        <v>400</v>
      </c>
      <c r="DD184" s="52">
        <v>48</v>
      </c>
      <c r="DE184" s="61">
        <v>2032</v>
      </c>
      <c r="DF184" s="61">
        <v>0</v>
      </c>
      <c r="DG184" s="39">
        <v>0</v>
      </c>
      <c r="DH184" s="52">
        <v>4</v>
      </c>
      <c r="DI184" s="52">
        <v>248</v>
      </c>
      <c r="DJ184" s="61"/>
      <c r="DK184" s="39">
        <v>85</v>
      </c>
      <c r="DL184" s="61">
        <v>935</v>
      </c>
      <c r="DM184" s="39">
        <v>80</v>
      </c>
      <c r="DN184" s="61"/>
      <c r="DO184" s="61">
        <v>967</v>
      </c>
      <c r="DP184" s="61"/>
      <c r="DQ184" s="39">
        <v>648</v>
      </c>
      <c r="DR184" s="39">
        <v>594</v>
      </c>
      <c r="DS184" s="39">
        <v>87</v>
      </c>
      <c r="DT184" s="61">
        <v>16</v>
      </c>
      <c r="DU184" s="52">
        <v>16</v>
      </c>
      <c r="DV184" s="52">
        <v>16</v>
      </c>
      <c r="DW184" s="39">
        <v>0</v>
      </c>
      <c r="DX184" s="39" t="str">
        <f t="shared" si="9"/>
        <v>наружные</v>
      </c>
      <c r="DY184" s="52"/>
      <c r="DZ184" s="61"/>
      <c r="EA184" s="61"/>
      <c r="EB184" s="61"/>
      <c r="EC184" s="61"/>
      <c r="ED184" s="61"/>
      <c r="EE184" s="52">
        <v>32</v>
      </c>
      <c r="EF184" s="52">
        <v>29.44</v>
      </c>
      <c r="EG184" s="52">
        <v>8</v>
      </c>
      <c r="EH184" s="52">
        <f t="shared" si="12"/>
        <v>38.4</v>
      </c>
      <c r="EI184" s="52">
        <v>7.68</v>
      </c>
      <c r="EJ184" s="52"/>
      <c r="EK184" s="52">
        <v>11.16</v>
      </c>
      <c r="EL184" s="52">
        <v>4.8</v>
      </c>
      <c r="EM184" s="52">
        <v>17.600000000000001</v>
      </c>
      <c r="EN184" s="52">
        <v>9.1</v>
      </c>
      <c r="EO184" s="52">
        <v>3.8</v>
      </c>
      <c r="EP184" s="52">
        <v>0</v>
      </c>
      <c r="EQ184" s="52">
        <v>201</v>
      </c>
      <c r="ER184" s="52">
        <f t="shared" si="10"/>
        <v>0</v>
      </c>
      <c r="ES184" s="187" t="s">
        <v>1019</v>
      </c>
      <c r="ET184" s="187">
        <v>0</v>
      </c>
      <c r="EU184" s="52">
        <v>0</v>
      </c>
      <c r="EV184" s="52">
        <v>1</v>
      </c>
      <c r="EW184" s="52">
        <v>0</v>
      </c>
      <c r="EX184" s="52">
        <v>0</v>
      </c>
      <c r="EY184" s="52">
        <v>0</v>
      </c>
      <c r="EZ184" s="52"/>
      <c r="FA184" s="52"/>
      <c r="FB184" s="52">
        <v>20</v>
      </c>
      <c r="FC184" s="52"/>
      <c r="FD184" s="52"/>
      <c r="FE184" s="52"/>
      <c r="FF184" s="52"/>
      <c r="FG184" s="52"/>
      <c r="FH184" s="39">
        <v>0</v>
      </c>
      <c r="FI184" s="72">
        <v>5</v>
      </c>
    </row>
    <row r="185" spans="1:165" x14ac:dyDescent="0.25">
      <c r="A185" s="56">
        <v>20972</v>
      </c>
      <c r="B185" s="36" t="str">
        <f t="shared" si="11"/>
        <v>Профсоюзная ул. д. 44 к. 2</v>
      </c>
      <c r="C185" s="57" t="s">
        <v>1075</v>
      </c>
      <c r="D185" s="58">
        <v>44</v>
      </c>
      <c r="E185" s="59">
        <v>2</v>
      </c>
      <c r="F185" s="39" t="s">
        <v>1012</v>
      </c>
      <c r="G185" s="60"/>
      <c r="H185" s="39"/>
      <c r="I185" s="62" t="s">
        <v>218</v>
      </c>
      <c r="J185" s="62"/>
      <c r="K185" s="62" t="s">
        <v>218</v>
      </c>
      <c r="L185" s="39" t="s">
        <v>1013</v>
      </c>
      <c r="M185" s="39" t="s">
        <v>1014</v>
      </c>
      <c r="N185" s="63">
        <v>1963</v>
      </c>
      <c r="O185" s="63">
        <v>1963</v>
      </c>
      <c r="P185" s="64" t="s">
        <v>1035</v>
      </c>
      <c r="Q185" s="61" t="s">
        <v>1016</v>
      </c>
      <c r="R185" s="63">
        <v>9</v>
      </c>
      <c r="S185" s="63">
        <v>9</v>
      </c>
      <c r="T185" s="65">
        <v>1</v>
      </c>
      <c r="U185" s="73">
        <v>1</v>
      </c>
      <c r="V185" s="63"/>
      <c r="W185" s="66">
        <v>72</v>
      </c>
      <c r="X185" s="67">
        <v>72</v>
      </c>
      <c r="Y185" s="61">
        <f t="shared" si="13"/>
        <v>0</v>
      </c>
      <c r="Z185" s="39">
        <v>0</v>
      </c>
      <c r="AA185" s="61">
        <v>18</v>
      </c>
      <c r="AB185" s="61">
        <v>19</v>
      </c>
      <c r="AC185" s="42">
        <v>1</v>
      </c>
      <c r="AD185" s="61">
        <v>24</v>
      </c>
      <c r="AE185" s="61">
        <v>0</v>
      </c>
      <c r="AF185" s="61">
        <v>1</v>
      </c>
      <c r="AG185" s="68">
        <v>1</v>
      </c>
      <c r="AH185" s="69">
        <v>2575.6999999999998</v>
      </c>
      <c r="AI185" s="70">
        <v>2575.6999999999998</v>
      </c>
      <c r="AJ185" s="71">
        <v>0</v>
      </c>
      <c r="AK185" s="72">
        <v>1128.4000000000001</v>
      </c>
      <c r="AL185" s="61">
        <v>393.2</v>
      </c>
      <c r="AM185" s="85">
        <v>157</v>
      </c>
      <c r="AN185" s="73">
        <v>175</v>
      </c>
      <c r="AO185" s="61"/>
      <c r="AP185" s="64">
        <v>398.2</v>
      </c>
      <c r="AQ185" s="42">
        <v>85.37</v>
      </c>
      <c r="AR185" s="42">
        <v>246.63</v>
      </c>
      <c r="AS185" s="42">
        <v>4.8</v>
      </c>
      <c r="AT185" s="72" t="s">
        <v>1036</v>
      </c>
      <c r="AU185" s="72" t="s">
        <v>1034</v>
      </c>
      <c r="AV185" s="67">
        <v>72</v>
      </c>
      <c r="AW185" s="61"/>
      <c r="AX185" s="61"/>
      <c r="AY185" s="61"/>
      <c r="AZ185" s="61" t="s">
        <v>1019</v>
      </c>
      <c r="BA185" s="61" t="s">
        <v>218</v>
      </c>
      <c r="BB185" s="61" t="s">
        <v>218</v>
      </c>
      <c r="BC185" s="61" t="s">
        <v>218</v>
      </c>
      <c r="BD185" s="61" t="s">
        <v>218</v>
      </c>
      <c r="BE185" s="61" t="s">
        <v>218</v>
      </c>
      <c r="BF185" s="61" t="s">
        <v>218</v>
      </c>
      <c r="BG185" s="61" t="s">
        <v>218</v>
      </c>
      <c r="BH185" s="61" t="s">
        <v>218</v>
      </c>
      <c r="BI185" s="61" t="s">
        <v>218</v>
      </c>
      <c r="BJ185" s="61" t="s">
        <v>218</v>
      </c>
      <c r="BK185" s="61" t="s">
        <v>218</v>
      </c>
      <c r="BL185" s="61" t="s">
        <v>218</v>
      </c>
      <c r="BM185" s="61" t="s">
        <v>218</v>
      </c>
      <c r="BN185" s="61" t="s">
        <v>218</v>
      </c>
      <c r="BO185" s="61" t="s">
        <v>218</v>
      </c>
      <c r="BP185" s="61" t="s">
        <v>218</v>
      </c>
      <c r="BQ185" s="61" t="s">
        <v>1020</v>
      </c>
      <c r="BR185" s="61"/>
      <c r="BS185" s="59" t="s">
        <v>1021</v>
      </c>
      <c r="BT185" s="52">
        <v>3774</v>
      </c>
      <c r="BU185" s="61">
        <v>2</v>
      </c>
      <c r="BV185" s="61" t="s">
        <v>1017</v>
      </c>
      <c r="BW185" s="52">
        <v>3713</v>
      </c>
      <c r="BX185" s="52">
        <v>935</v>
      </c>
      <c r="BY185" s="52">
        <v>735</v>
      </c>
      <c r="BZ185" s="39">
        <v>0</v>
      </c>
      <c r="CA185" s="61" t="s">
        <v>1080</v>
      </c>
      <c r="CB185" s="52">
        <v>1713</v>
      </c>
      <c r="CC185" s="53">
        <v>1849</v>
      </c>
      <c r="CD185" s="39">
        <v>1</v>
      </c>
      <c r="CE185" s="61">
        <v>438</v>
      </c>
      <c r="CF185" s="61" t="s">
        <v>1023</v>
      </c>
      <c r="CG185" s="52">
        <v>84</v>
      </c>
      <c r="CH185" s="52">
        <v>58.8</v>
      </c>
      <c r="CI185" s="72">
        <v>398.2</v>
      </c>
      <c r="CJ185" s="74" t="s">
        <v>1032</v>
      </c>
      <c r="CK185" s="61">
        <v>1</v>
      </c>
      <c r="CL185" s="61">
        <v>23.669999999999998</v>
      </c>
      <c r="CM185" s="75">
        <v>4</v>
      </c>
      <c r="CN185" s="39"/>
      <c r="CO185" s="39"/>
      <c r="CP185" s="61"/>
      <c r="CQ185" s="61"/>
      <c r="CR185" s="39">
        <v>1.3</v>
      </c>
      <c r="CS185" s="61"/>
      <c r="CT185" s="61"/>
      <c r="CU185" s="61"/>
      <c r="CV185" s="61"/>
      <c r="CW185" s="61"/>
      <c r="CX185" s="61"/>
      <c r="CY185" s="61"/>
      <c r="CZ185" s="52">
        <v>1</v>
      </c>
      <c r="DA185" s="52">
        <v>1</v>
      </c>
      <c r="DB185" s="52">
        <v>189</v>
      </c>
      <c r="DC185" s="52">
        <v>2356</v>
      </c>
      <c r="DD185" s="52">
        <v>61</v>
      </c>
      <c r="DE185" s="61">
        <v>947</v>
      </c>
      <c r="DF185" s="39">
        <v>0</v>
      </c>
      <c r="DG185" s="39">
        <v>0</v>
      </c>
      <c r="DH185" s="52">
        <v>1</v>
      </c>
      <c r="DI185" s="52">
        <v>198</v>
      </c>
      <c r="DJ185" s="61"/>
      <c r="DK185" s="39">
        <v>118</v>
      </c>
      <c r="DL185" s="61">
        <v>850</v>
      </c>
      <c r="DM185" s="39">
        <v>72</v>
      </c>
      <c r="DN185" s="61"/>
      <c r="DO185" s="61">
        <v>702</v>
      </c>
      <c r="DP185" s="61"/>
      <c r="DQ185" s="39">
        <v>340</v>
      </c>
      <c r="DR185" s="39">
        <v>491</v>
      </c>
      <c r="DS185" s="39">
        <v>81</v>
      </c>
      <c r="DT185" s="61">
        <v>8</v>
      </c>
      <c r="DU185" s="52">
        <v>8</v>
      </c>
      <c r="DV185" s="52">
        <v>8</v>
      </c>
      <c r="DW185" s="39">
        <v>0</v>
      </c>
      <c r="DX185" s="39" t="str">
        <f t="shared" si="9"/>
        <v>внутренние</v>
      </c>
      <c r="DY185" s="52"/>
      <c r="DZ185" s="61"/>
      <c r="EA185" s="61"/>
      <c r="EB185" s="61"/>
      <c r="EC185" s="61"/>
      <c r="ED185" s="61"/>
      <c r="EE185" s="52">
        <v>9</v>
      </c>
      <c r="EF185" s="52">
        <v>26.9</v>
      </c>
      <c r="EG185" s="52">
        <v>22</v>
      </c>
      <c r="EH185" s="52">
        <f t="shared" si="12"/>
        <v>105.6</v>
      </c>
      <c r="EI185" s="52">
        <v>0</v>
      </c>
      <c r="EJ185" s="52"/>
      <c r="EK185" s="52">
        <v>2.79</v>
      </c>
      <c r="EL185" s="52">
        <v>2.16</v>
      </c>
      <c r="EM185" s="52">
        <v>21.78</v>
      </c>
      <c r="EN185" s="52">
        <v>7.8000000000000007</v>
      </c>
      <c r="EO185" s="52">
        <v>3.8</v>
      </c>
      <c r="EP185" s="52">
        <v>7.1</v>
      </c>
      <c r="EQ185" s="52">
        <v>103</v>
      </c>
      <c r="ER185" s="52">
        <f t="shared" si="10"/>
        <v>0.41</v>
      </c>
      <c r="ES185" s="187" t="s">
        <v>1138</v>
      </c>
      <c r="ET185" s="187" t="s">
        <v>1139</v>
      </c>
      <c r="EU185" s="52">
        <v>0</v>
      </c>
      <c r="EV185" s="52">
        <v>0</v>
      </c>
      <c r="EW185" s="52">
        <v>0</v>
      </c>
      <c r="EX185" s="52">
        <v>0</v>
      </c>
      <c r="EY185" s="52">
        <v>0</v>
      </c>
      <c r="EZ185" s="52"/>
      <c r="FA185" s="52"/>
      <c r="FB185" s="52"/>
      <c r="FC185" s="52"/>
      <c r="FD185" s="52"/>
      <c r="FE185" s="52"/>
      <c r="FF185" s="52"/>
      <c r="FG185" s="52"/>
      <c r="FH185" s="39">
        <v>0</v>
      </c>
      <c r="FI185" s="72">
        <v>2</v>
      </c>
    </row>
    <row r="186" spans="1:165" x14ac:dyDescent="0.25">
      <c r="A186" s="56">
        <v>20973</v>
      </c>
      <c r="B186" s="36" t="str">
        <f t="shared" si="11"/>
        <v>Профсоюзная ул. д. 44 к. 3</v>
      </c>
      <c r="C186" s="57" t="s">
        <v>1075</v>
      </c>
      <c r="D186" s="58">
        <v>44</v>
      </c>
      <c r="E186" s="59">
        <v>3</v>
      </c>
      <c r="F186" s="39" t="s">
        <v>1012</v>
      </c>
      <c r="G186" s="60"/>
      <c r="H186" s="61"/>
      <c r="I186" s="62" t="s">
        <v>218</v>
      </c>
      <c r="J186" s="62"/>
      <c r="K186" s="62" t="s">
        <v>218</v>
      </c>
      <c r="L186" s="39" t="s">
        <v>1013</v>
      </c>
      <c r="M186" s="39" t="s">
        <v>1014</v>
      </c>
      <c r="N186" s="63">
        <v>1963</v>
      </c>
      <c r="O186" s="63">
        <v>1963</v>
      </c>
      <c r="P186" s="64" t="s">
        <v>1035</v>
      </c>
      <c r="Q186" s="61" t="s">
        <v>1016</v>
      </c>
      <c r="R186" s="63">
        <v>9</v>
      </c>
      <c r="S186" s="63">
        <v>9</v>
      </c>
      <c r="T186" s="65">
        <v>1</v>
      </c>
      <c r="U186" s="73">
        <v>1</v>
      </c>
      <c r="V186" s="63"/>
      <c r="W186" s="66">
        <v>73</v>
      </c>
      <c r="X186" s="67">
        <v>72</v>
      </c>
      <c r="Y186" s="61">
        <f t="shared" si="13"/>
        <v>1</v>
      </c>
      <c r="Z186" s="39">
        <v>1</v>
      </c>
      <c r="AA186" s="61">
        <v>18</v>
      </c>
      <c r="AB186" s="61">
        <v>19</v>
      </c>
      <c r="AC186" s="42">
        <v>1</v>
      </c>
      <c r="AD186" s="61">
        <v>24</v>
      </c>
      <c r="AE186" s="61">
        <v>0</v>
      </c>
      <c r="AF186" s="61">
        <v>1</v>
      </c>
      <c r="AG186" s="68">
        <v>1</v>
      </c>
      <c r="AH186" s="69">
        <v>2577.8000000000002</v>
      </c>
      <c r="AI186" s="70">
        <v>2572.4</v>
      </c>
      <c r="AJ186" s="71">
        <v>5.4</v>
      </c>
      <c r="AK186" s="72">
        <v>1174.4000000000001</v>
      </c>
      <c r="AL186" s="61">
        <v>393.2</v>
      </c>
      <c r="AM186" s="85">
        <v>188</v>
      </c>
      <c r="AN186" s="73">
        <v>186</v>
      </c>
      <c r="AO186" s="61"/>
      <c r="AP186" s="64">
        <v>400.2</v>
      </c>
      <c r="AQ186" s="42">
        <v>94.449999999999989</v>
      </c>
      <c r="AR186" s="42">
        <v>279.55</v>
      </c>
      <c r="AS186" s="42">
        <v>4.8</v>
      </c>
      <c r="AT186" s="72" t="s">
        <v>1036</v>
      </c>
      <c r="AU186" s="72" t="s">
        <v>1034</v>
      </c>
      <c r="AV186" s="67">
        <v>72</v>
      </c>
      <c r="AW186" s="61"/>
      <c r="AX186" s="61"/>
      <c r="AY186" s="61"/>
      <c r="AZ186" s="61" t="s">
        <v>1019</v>
      </c>
      <c r="BA186" s="61" t="s">
        <v>218</v>
      </c>
      <c r="BB186" s="61" t="s">
        <v>218</v>
      </c>
      <c r="BC186" s="61" t="s">
        <v>218</v>
      </c>
      <c r="BD186" s="61" t="s">
        <v>218</v>
      </c>
      <c r="BE186" s="61" t="s">
        <v>218</v>
      </c>
      <c r="BF186" s="61" t="s">
        <v>218</v>
      </c>
      <c r="BG186" s="61" t="s">
        <v>218</v>
      </c>
      <c r="BH186" s="61" t="s">
        <v>218</v>
      </c>
      <c r="BI186" s="61" t="s">
        <v>218</v>
      </c>
      <c r="BJ186" s="61" t="s">
        <v>218</v>
      </c>
      <c r="BK186" s="61" t="s">
        <v>218</v>
      </c>
      <c r="BL186" s="61" t="s">
        <v>218</v>
      </c>
      <c r="BM186" s="61" t="s">
        <v>218</v>
      </c>
      <c r="BN186" s="61" t="s">
        <v>218</v>
      </c>
      <c r="BO186" s="61" t="s">
        <v>218</v>
      </c>
      <c r="BP186" s="61" t="s">
        <v>218</v>
      </c>
      <c r="BQ186" s="61" t="s">
        <v>1020</v>
      </c>
      <c r="BR186" s="61"/>
      <c r="BS186" s="59" t="s">
        <v>1021</v>
      </c>
      <c r="BT186" s="52">
        <v>3774</v>
      </c>
      <c r="BU186" s="61">
        <v>2</v>
      </c>
      <c r="BV186" s="61" t="s">
        <v>1017</v>
      </c>
      <c r="BW186" s="52">
        <v>3713</v>
      </c>
      <c r="BX186" s="52">
        <v>935</v>
      </c>
      <c r="BY186" s="52">
        <v>735</v>
      </c>
      <c r="BZ186" s="39">
        <v>0</v>
      </c>
      <c r="CA186" s="61" t="s">
        <v>1080</v>
      </c>
      <c r="CB186" s="52">
        <v>1713</v>
      </c>
      <c r="CC186" s="53">
        <v>1849</v>
      </c>
      <c r="CD186" s="61">
        <v>1</v>
      </c>
      <c r="CE186" s="61">
        <v>440</v>
      </c>
      <c r="CF186" s="61" t="s">
        <v>1023</v>
      </c>
      <c r="CG186" s="52">
        <v>84</v>
      </c>
      <c r="CH186" s="52">
        <v>58.8</v>
      </c>
      <c r="CI186" s="72">
        <v>400.2</v>
      </c>
      <c r="CJ186" s="74" t="s">
        <v>1032</v>
      </c>
      <c r="CK186" s="61">
        <v>1</v>
      </c>
      <c r="CL186" s="61">
        <v>23.669999999999998</v>
      </c>
      <c r="CM186" s="75">
        <v>4</v>
      </c>
      <c r="CN186" s="39"/>
      <c r="CO186" s="39"/>
      <c r="CP186" s="61"/>
      <c r="CQ186" s="61"/>
      <c r="CR186" s="39">
        <v>1.3</v>
      </c>
      <c r="CS186" s="61"/>
      <c r="CT186" s="61"/>
      <c r="CU186" s="61"/>
      <c r="CV186" s="61"/>
      <c r="CW186" s="61"/>
      <c r="CX186" s="61"/>
      <c r="CY186" s="61"/>
      <c r="CZ186" s="52">
        <v>1</v>
      </c>
      <c r="DA186" s="52">
        <v>1</v>
      </c>
      <c r="DB186" s="52">
        <v>189</v>
      </c>
      <c r="DC186" s="52">
        <v>2356</v>
      </c>
      <c r="DD186" s="52">
        <v>61</v>
      </c>
      <c r="DE186" s="61">
        <v>947</v>
      </c>
      <c r="DF186" s="61">
        <v>0</v>
      </c>
      <c r="DG186" s="39">
        <v>0</v>
      </c>
      <c r="DH186" s="52">
        <v>1</v>
      </c>
      <c r="DI186" s="52">
        <v>198</v>
      </c>
      <c r="DJ186" s="61"/>
      <c r="DK186" s="39">
        <v>118</v>
      </c>
      <c r="DL186" s="61">
        <v>850</v>
      </c>
      <c r="DM186" s="39">
        <v>72</v>
      </c>
      <c r="DN186" s="61"/>
      <c r="DO186" s="61">
        <v>702</v>
      </c>
      <c r="DP186" s="61"/>
      <c r="DQ186" s="39">
        <v>340</v>
      </c>
      <c r="DR186" s="39">
        <v>491</v>
      </c>
      <c r="DS186" s="39">
        <v>81</v>
      </c>
      <c r="DT186" s="61">
        <v>8</v>
      </c>
      <c r="DU186" s="52">
        <v>8</v>
      </c>
      <c r="DV186" s="52">
        <v>8</v>
      </c>
      <c r="DW186" s="39">
        <v>0</v>
      </c>
      <c r="DX186" s="39" t="str">
        <f t="shared" si="9"/>
        <v>внутренние</v>
      </c>
      <c r="DY186" s="52"/>
      <c r="DZ186" s="61"/>
      <c r="EA186" s="61"/>
      <c r="EB186" s="61"/>
      <c r="EC186" s="61"/>
      <c r="ED186" s="61"/>
      <c r="EE186" s="52">
        <v>9</v>
      </c>
      <c r="EF186" s="52">
        <v>26.9</v>
      </c>
      <c r="EG186" s="52">
        <v>22</v>
      </c>
      <c r="EH186" s="52">
        <f t="shared" si="12"/>
        <v>105.6</v>
      </c>
      <c r="EI186" s="52">
        <v>0</v>
      </c>
      <c r="EJ186" s="52"/>
      <c r="EK186" s="52">
        <v>2.79</v>
      </c>
      <c r="EL186" s="52">
        <v>2.16</v>
      </c>
      <c r="EM186" s="52">
        <v>21.78</v>
      </c>
      <c r="EN186" s="52">
        <v>7.8000000000000007</v>
      </c>
      <c r="EO186" s="52">
        <v>3.8</v>
      </c>
      <c r="EP186" s="52">
        <v>5.4</v>
      </c>
      <c r="EQ186" s="52">
        <v>115</v>
      </c>
      <c r="ER186" s="52">
        <f t="shared" si="10"/>
        <v>0.46</v>
      </c>
      <c r="ES186" s="187" t="s">
        <v>1138</v>
      </c>
      <c r="ET186" s="187" t="s">
        <v>1139</v>
      </c>
      <c r="EU186" s="52">
        <v>0</v>
      </c>
      <c r="EV186" s="52">
        <v>0</v>
      </c>
      <c r="EW186" s="52">
        <v>0</v>
      </c>
      <c r="EX186" s="52">
        <v>0</v>
      </c>
      <c r="EY186" s="52">
        <v>0</v>
      </c>
      <c r="EZ186" s="52"/>
      <c r="FA186" s="52"/>
      <c r="FB186" s="52"/>
      <c r="FC186" s="52"/>
      <c r="FD186" s="52"/>
      <c r="FE186" s="52"/>
      <c r="FF186" s="52"/>
      <c r="FG186" s="52"/>
      <c r="FH186" s="39">
        <v>0</v>
      </c>
      <c r="FI186" s="72">
        <v>2</v>
      </c>
    </row>
    <row r="187" spans="1:165" x14ac:dyDescent="0.25">
      <c r="A187" s="56">
        <v>20974</v>
      </c>
      <c r="B187" s="36" t="str">
        <f t="shared" si="11"/>
        <v>Профсоюзная ул. д. 44 к. 4</v>
      </c>
      <c r="C187" s="57" t="s">
        <v>1075</v>
      </c>
      <c r="D187" s="58">
        <v>44</v>
      </c>
      <c r="E187" s="59">
        <v>4</v>
      </c>
      <c r="F187" s="39" t="s">
        <v>1012</v>
      </c>
      <c r="G187" s="60"/>
      <c r="H187" s="39"/>
      <c r="I187" s="62" t="s">
        <v>218</v>
      </c>
      <c r="J187" s="62"/>
      <c r="K187" s="62" t="s">
        <v>218</v>
      </c>
      <c r="L187" s="39" t="s">
        <v>1013</v>
      </c>
      <c r="M187" s="39" t="s">
        <v>1014</v>
      </c>
      <c r="N187" s="63">
        <v>1963</v>
      </c>
      <c r="O187" s="63">
        <v>1963</v>
      </c>
      <c r="P187" s="64" t="s">
        <v>1035</v>
      </c>
      <c r="Q187" s="61" t="s">
        <v>1016</v>
      </c>
      <c r="R187" s="63">
        <v>9</v>
      </c>
      <c r="S187" s="63">
        <v>9</v>
      </c>
      <c r="T187" s="65">
        <v>1</v>
      </c>
      <c r="U187" s="73">
        <v>1</v>
      </c>
      <c r="V187" s="63"/>
      <c r="W187" s="66">
        <v>72</v>
      </c>
      <c r="X187" s="67">
        <v>71</v>
      </c>
      <c r="Y187" s="61">
        <f t="shared" si="13"/>
        <v>1</v>
      </c>
      <c r="Z187" s="39">
        <v>0</v>
      </c>
      <c r="AA187" s="61">
        <v>18</v>
      </c>
      <c r="AB187" s="61">
        <v>19</v>
      </c>
      <c r="AC187" s="42">
        <v>1</v>
      </c>
      <c r="AD187" s="61">
        <v>24</v>
      </c>
      <c r="AE187" s="61">
        <v>0</v>
      </c>
      <c r="AF187" s="61">
        <v>1</v>
      </c>
      <c r="AG187" s="68">
        <v>1</v>
      </c>
      <c r="AH187" s="69">
        <v>2586.9</v>
      </c>
      <c r="AI187" s="70">
        <v>2561.8000000000002</v>
      </c>
      <c r="AJ187" s="71">
        <v>25.1</v>
      </c>
      <c r="AK187" s="72">
        <v>1170.2</v>
      </c>
      <c r="AL187" s="61">
        <v>393.2</v>
      </c>
      <c r="AM187" s="85">
        <v>189</v>
      </c>
      <c r="AN187" s="73">
        <v>187</v>
      </c>
      <c r="AO187" s="61"/>
      <c r="AP187" s="64">
        <v>397.1</v>
      </c>
      <c r="AQ187" s="42">
        <v>94.38</v>
      </c>
      <c r="AR187" s="42">
        <v>281.62</v>
      </c>
      <c r="AS187" s="42">
        <v>4.8</v>
      </c>
      <c r="AT187" s="72" t="s">
        <v>1036</v>
      </c>
      <c r="AU187" s="72" t="s">
        <v>1034</v>
      </c>
      <c r="AV187" s="67">
        <v>71</v>
      </c>
      <c r="AW187" s="61"/>
      <c r="AX187" s="61"/>
      <c r="AY187" s="61"/>
      <c r="AZ187" s="61" t="s">
        <v>1019</v>
      </c>
      <c r="BA187" s="61" t="s">
        <v>218</v>
      </c>
      <c r="BB187" s="61" t="s">
        <v>218</v>
      </c>
      <c r="BC187" s="61" t="s">
        <v>218</v>
      </c>
      <c r="BD187" s="61" t="s">
        <v>218</v>
      </c>
      <c r="BE187" s="61" t="s">
        <v>218</v>
      </c>
      <c r="BF187" s="61" t="s">
        <v>218</v>
      </c>
      <c r="BG187" s="61" t="s">
        <v>218</v>
      </c>
      <c r="BH187" s="61" t="s">
        <v>218</v>
      </c>
      <c r="BI187" s="61" t="s">
        <v>218</v>
      </c>
      <c r="BJ187" s="61" t="s">
        <v>218</v>
      </c>
      <c r="BK187" s="61" t="s">
        <v>218</v>
      </c>
      <c r="BL187" s="61" t="s">
        <v>218</v>
      </c>
      <c r="BM187" s="61" t="s">
        <v>218</v>
      </c>
      <c r="BN187" s="61" t="s">
        <v>218</v>
      </c>
      <c r="BO187" s="61" t="s">
        <v>218</v>
      </c>
      <c r="BP187" s="61" t="s">
        <v>218</v>
      </c>
      <c r="BQ187" s="61" t="s">
        <v>1020</v>
      </c>
      <c r="BR187" s="61"/>
      <c r="BS187" s="59" t="s">
        <v>1021</v>
      </c>
      <c r="BT187" s="52">
        <v>3774</v>
      </c>
      <c r="BU187" s="61">
        <v>2</v>
      </c>
      <c r="BV187" s="61" t="s">
        <v>1017</v>
      </c>
      <c r="BW187" s="52">
        <v>3713</v>
      </c>
      <c r="BX187" s="52">
        <v>935</v>
      </c>
      <c r="BY187" s="52">
        <v>735</v>
      </c>
      <c r="BZ187" s="39">
        <v>0</v>
      </c>
      <c r="CA187" s="61" t="s">
        <v>1080</v>
      </c>
      <c r="CB187" s="52">
        <v>1713</v>
      </c>
      <c r="CC187" s="53">
        <v>1849</v>
      </c>
      <c r="CD187" s="39">
        <v>1</v>
      </c>
      <c r="CE187" s="61">
        <v>437</v>
      </c>
      <c r="CF187" s="61" t="s">
        <v>1023</v>
      </c>
      <c r="CG187" s="52">
        <v>84</v>
      </c>
      <c r="CH187" s="52">
        <v>58.8</v>
      </c>
      <c r="CI187" s="72">
        <v>397.1</v>
      </c>
      <c r="CJ187" s="74" t="s">
        <v>1032</v>
      </c>
      <c r="CK187" s="61">
        <v>1</v>
      </c>
      <c r="CL187" s="61">
        <v>23.669999999999998</v>
      </c>
      <c r="CM187" s="75">
        <v>4</v>
      </c>
      <c r="CN187" s="39"/>
      <c r="CO187" s="39"/>
      <c r="CP187" s="61"/>
      <c r="CQ187" s="61"/>
      <c r="CR187" s="39">
        <v>1.3</v>
      </c>
      <c r="CS187" s="61"/>
      <c r="CT187" s="61"/>
      <c r="CU187" s="61"/>
      <c r="CV187" s="61"/>
      <c r="CW187" s="61"/>
      <c r="CX187" s="61"/>
      <c r="CY187" s="61"/>
      <c r="CZ187" s="52">
        <v>1</v>
      </c>
      <c r="DA187" s="52">
        <v>1</v>
      </c>
      <c r="DB187" s="52">
        <v>189</v>
      </c>
      <c r="DC187" s="52">
        <v>2356</v>
      </c>
      <c r="DD187" s="52">
        <v>61</v>
      </c>
      <c r="DE187" s="61">
        <v>947</v>
      </c>
      <c r="DF187" s="39">
        <v>0</v>
      </c>
      <c r="DG187" s="39">
        <v>0</v>
      </c>
      <c r="DH187" s="52">
        <v>1</v>
      </c>
      <c r="DI187" s="52">
        <v>198</v>
      </c>
      <c r="DJ187" s="61"/>
      <c r="DK187" s="39">
        <v>118</v>
      </c>
      <c r="DL187" s="61">
        <v>850</v>
      </c>
      <c r="DM187" s="39">
        <v>71</v>
      </c>
      <c r="DN187" s="61"/>
      <c r="DO187" s="61">
        <v>702</v>
      </c>
      <c r="DP187" s="61"/>
      <c r="DQ187" s="39">
        <v>340</v>
      </c>
      <c r="DR187" s="39">
        <v>491</v>
      </c>
      <c r="DS187" s="39">
        <v>81</v>
      </c>
      <c r="DT187" s="61">
        <v>8</v>
      </c>
      <c r="DU187" s="52">
        <v>8</v>
      </c>
      <c r="DV187" s="52">
        <v>8</v>
      </c>
      <c r="DW187" s="39">
        <v>0</v>
      </c>
      <c r="DX187" s="39" t="str">
        <f t="shared" si="9"/>
        <v>внутренние</v>
      </c>
      <c r="DY187" s="52"/>
      <c r="DZ187" s="61"/>
      <c r="EA187" s="61"/>
      <c r="EB187" s="61"/>
      <c r="EC187" s="61"/>
      <c r="ED187" s="61"/>
      <c r="EE187" s="52">
        <v>9</v>
      </c>
      <c r="EF187" s="52">
        <v>26.9</v>
      </c>
      <c r="EG187" s="52">
        <v>22</v>
      </c>
      <c r="EH187" s="52">
        <f t="shared" si="12"/>
        <v>105.6</v>
      </c>
      <c r="EI187" s="52">
        <v>0</v>
      </c>
      <c r="EJ187" s="52"/>
      <c r="EK187" s="52">
        <v>2.79</v>
      </c>
      <c r="EL187" s="52">
        <v>2.16</v>
      </c>
      <c r="EM187" s="52">
        <v>21.78</v>
      </c>
      <c r="EN187" s="52">
        <v>7.8000000000000007</v>
      </c>
      <c r="EO187" s="52">
        <v>3.8</v>
      </c>
      <c r="EP187" s="52">
        <v>6.3</v>
      </c>
      <c r="EQ187" s="52">
        <v>108</v>
      </c>
      <c r="ER187" s="52">
        <f t="shared" si="10"/>
        <v>0.43</v>
      </c>
      <c r="ES187" s="187" t="s">
        <v>1138</v>
      </c>
      <c r="ET187" s="187" t="s">
        <v>1139</v>
      </c>
      <c r="EU187" s="52">
        <v>0</v>
      </c>
      <c r="EV187" s="52">
        <v>0</v>
      </c>
      <c r="EW187" s="52">
        <v>0</v>
      </c>
      <c r="EX187" s="52">
        <v>0</v>
      </c>
      <c r="EY187" s="52">
        <v>0</v>
      </c>
      <c r="EZ187" s="52"/>
      <c r="FA187" s="52"/>
      <c r="FB187" s="52"/>
      <c r="FC187" s="52"/>
      <c r="FD187" s="52"/>
      <c r="FE187" s="52"/>
      <c r="FF187" s="52"/>
      <c r="FG187" s="52"/>
      <c r="FH187" s="39">
        <v>0</v>
      </c>
      <c r="FI187" s="72">
        <v>2</v>
      </c>
    </row>
    <row r="188" spans="1:165" x14ac:dyDescent="0.25">
      <c r="A188" s="56">
        <v>20975</v>
      </c>
      <c r="B188" s="36" t="str">
        <f t="shared" si="11"/>
        <v>Профсоюзная ул. д. 44 к. 5</v>
      </c>
      <c r="C188" s="57" t="s">
        <v>1075</v>
      </c>
      <c r="D188" s="58">
        <v>44</v>
      </c>
      <c r="E188" s="59">
        <v>5</v>
      </c>
      <c r="F188" s="39" t="s">
        <v>1012</v>
      </c>
      <c r="G188" s="60"/>
      <c r="H188" s="61"/>
      <c r="I188" s="62" t="s">
        <v>218</v>
      </c>
      <c r="J188" s="62"/>
      <c r="K188" s="62" t="s">
        <v>218</v>
      </c>
      <c r="L188" s="39" t="s">
        <v>1013</v>
      </c>
      <c r="M188" s="39" t="s">
        <v>1014</v>
      </c>
      <c r="N188" s="63">
        <v>1963</v>
      </c>
      <c r="O188" s="63">
        <v>1963</v>
      </c>
      <c r="P188" s="64" t="s">
        <v>1035</v>
      </c>
      <c r="Q188" s="61" t="s">
        <v>1016</v>
      </c>
      <c r="R188" s="63">
        <v>9</v>
      </c>
      <c r="S188" s="63">
        <v>9</v>
      </c>
      <c r="T188" s="65">
        <v>1</v>
      </c>
      <c r="U188" s="73">
        <v>1</v>
      </c>
      <c r="V188" s="63"/>
      <c r="W188" s="66">
        <v>72</v>
      </c>
      <c r="X188" s="67">
        <v>70</v>
      </c>
      <c r="Y188" s="61">
        <f t="shared" si="13"/>
        <v>2</v>
      </c>
      <c r="Z188" s="39">
        <v>0</v>
      </c>
      <c r="AA188" s="61">
        <v>18</v>
      </c>
      <c r="AB188" s="61">
        <v>19</v>
      </c>
      <c r="AC188" s="42">
        <v>1</v>
      </c>
      <c r="AD188" s="61">
        <v>24</v>
      </c>
      <c r="AE188" s="61">
        <v>0</v>
      </c>
      <c r="AF188" s="61">
        <v>1</v>
      </c>
      <c r="AG188" s="68">
        <v>1</v>
      </c>
      <c r="AH188" s="69">
        <v>2560.599999999999</v>
      </c>
      <c r="AI188" s="70">
        <v>2503.9999999999991</v>
      </c>
      <c r="AJ188" s="71">
        <v>56.6</v>
      </c>
      <c r="AK188" s="72">
        <v>1148.2</v>
      </c>
      <c r="AL188" s="61">
        <v>393.2</v>
      </c>
      <c r="AM188" s="85">
        <v>172</v>
      </c>
      <c r="AN188" s="73">
        <v>183.8</v>
      </c>
      <c r="AO188" s="61"/>
      <c r="AP188" s="64">
        <v>396.2</v>
      </c>
      <c r="AQ188" s="42">
        <v>90.460000000000008</v>
      </c>
      <c r="AR188" s="42">
        <v>261.53999999999996</v>
      </c>
      <c r="AS188" s="42">
        <v>4.8</v>
      </c>
      <c r="AT188" s="72" t="s">
        <v>1036</v>
      </c>
      <c r="AU188" s="72" t="s">
        <v>1034</v>
      </c>
      <c r="AV188" s="67">
        <v>70</v>
      </c>
      <c r="AW188" s="61"/>
      <c r="AX188" s="61"/>
      <c r="AY188" s="61"/>
      <c r="AZ188" s="61" t="s">
        <v>1019</v>
      </c>
      <c r="BA188" s="61" t="s">
        <v>218</v>
      </c>
      <c r="BB188" s="61" t="s">
        <v>218</v>
      </c>
      <c r="BC188" s="61" t="s">
        <v>218</v>
      </c>
      <c r="BD188" s="61" t="s">
        <v>218</v>
      </c>
      <c r="BE188" s="61" t="s">
        <v>218</v>
      </c>
      <c r="BF188" s="61" t="s">
        <v>218</v>
      </c>
      <c r="BG188" s="61" t="s">
        <v>218</v>
      </c>
      <c r="BH188" s="61" t="s">
        <v>218</v>
      </c>
      <c r="BI188" s="61" t="s">
        <v>218</v>
      </c>
      <c r="BJ188" s="61" t="s">
        <v>218</v>
      </c>
      <c r="BK188" s="61" t="s">
        <v>218</v>
      </c>
      <c r="BL188" s="61" t="s">
        <v>218</v>
      </c>
      <c r="BM188" s="61" t="s">
        <v>218</v>
      </c>
      <c r="BN188" s="61" t="s">
        <v>218</v>
      </c>
      <c r="BO188" s="61" t="s">
        <v>218</v>
      </c>
      <c r="BP188" s="61" t="s">
        <v>218</v>
      </c>
      <c r="BQ188" s="61" t="s">
        <v>1020</v>
      </c>
      <c r="BR188" s="61"/>
      <c r="BS188" s="59" t="s">
        <v>1021</v>
      </c>
      <c r="BT188" s="52">
        <v>3774</v>
      </c>
      <c r="BU188" s="61">
        <v>2</v>
      </c>
      <c r="BV188" s="61" t="s">
        <v>1017</v>
      </c>
      <c r="BW188" s="52">
        <v>3713</v>
      </c>
      <c r="BX188" s="52">
        <v>935</v>
      </c>
      <c r="BY188" s="52">
        <v>735</v>
      </c>
      <c r="BZ188" s="39">
        <v>0</v>
      </c>
      <c r="CA188" s="61" t="s">
        <v>1080</v>
      </c>
      <c r="CB188" s="52">
        <v>1713</v>
      </c>
      <c r="CC188" s="53">
        <v>1849</v>
      </c>
      <c r="CD188" s="61">
        <v>1</v>
      </c>
      <c r="CE188" s="61">
        <v>436</v>
      </c>
      <c r="CF188" s="61" t="s">
        <v>1023</v>
      </c>
      <c r="CG188" s="52">
        <v>84</v>
      </c>
      <c r="CH188" s="52">
        <v>58.8</v>
      </c>
      <c r="CI188" s="72">
        <v>396.2</v>
      </c>
      <c r="CJ188" s="74" t="s">
        <v>1032</v>
      </c>
      <c r="CK188" s="61">
        <v>1</v>
      </c>
      <c r="CL188" s="61">
        <v>23.669999999999998</v>
      </c>
      <c r="CM188" s="75">
        <v>4</v>
      </c>
      <c r="CN188" s="39"/>
      <c r="CO188" s="39"/>
      <c r="CP188" s="61"/>
      <c r="CQ188" s="61"/>
      <c r="CR188" s="39">
        <v>1.3</v>
      </c>
      <c r="CS188" s="61"/>
      <c r="CT188" s="61"/>
      <c r="CU188" s="61"/>
      <c r="CV188" s="61"/>
      <c r="CW188" s="61"/>
      <c r="CX188" s="61"/>
      <c r="CY188" s="61"/>
      <c r="CZ188" s="52">
        <v>1</v>
      </c>
      <c r="DA188" s="52">
        <v>1</v>
      </c>
      <c r="DB188" s="52">
        <v>189</v>
      </c>
      <c r="DC188" s="52">
        <v>2356</v>
      </c>
      <c r="DD188" s="52">
        <v>61</v>
      </c>
      <c r="DE188" s="61">
        <v>947</v>
      </c>
      <c r="DF188" s="61">
        <v>0</v>
      </c>
      <c r="DG188" s="39">
        <v>0</v>
      </c>
      <c r="DH188" s="52">
        <v>1</v>
      </c>
      <c r="DI188" s="52">
        <v>198</v>
      </c>
      <c r="DJ188" s="61"/>
      <c r="DK188" s="39">
        <v>118</v>
      </c>
      <c r="DL188" s="61">
        <v>850</v>
      </c>
      <c r="DM188" s="39">
        <v>70</v>
      </c>
      <c r="DN188" s="61"/>
      <c r="DO188" s="61">
        <v>702</v>
      </c>
      <c r="DP188" s="61"/>
      <c r="DQ188" s="39">
        <v>340</v>
      </c>
      <c r="DR188" s="39">
        <v>491</v>
      </c>
      <c r="DS188" s="39">
        <v>81</v>
      </c>
      <c r="DT188" s="61">
        <v>8</v>
      </c>
      <c r="DU188" s="52">
        <v>8</v>
      </c>
      <c r="DV188" s="52">
        <v>8</v>
      </c>
      <c r="DW188" s="39">
        <v>0</v>
      </c>
      <c r="DX188" s="39" t="str">
        <f t="shared" si="9"/>
        <v>внутренние</v>
      </c>
      <c r="DY188" s="52"/>
      <c r="DZ188" s="61"/>
      <c r="EA188" s="61"/>
      <c r="EB188" s="61"/>
      <c r="EC188" s="61"/>
      <c r="ED188" s="61"/>
      <c r="EE188" s="52">
        <v>9</v>
      </c>
      <c r="EF188" s="52">
        <v>26.9</v>
      </c>
      <c r="EG188" s="52">
        <v>22</v>
      </c>
      <c r="EH188" s="52">
        <f t="shared" si="12"/>
        <v>105.6</v>
      </c>
      <c r="EI188" s="52">
        <v>0</v>
      </c>
      <c r="EJ188" s="52"/>
      <c r="EK188" s="52">
        <v>2.79</v>
      </c>
      <c r="EL188" s="52">
        <v>2.16</v>
      </c>
      <c r="EM188" s="52">
        <v>21.78</v>
      </c>
      <c r="EN188" s="52">
        <v>7.8000000000000007</v>
      </c>
      <c r="EO188" s="52">
        <v>3.8</v>
      </c>
      <c r="EP188" s="52">
        <v>5.9</v>
      </c>
      <c r="EQ188" s="52">
        <v>90</v>
      </c>
      <c r="ER188" s="52">
        <f t="shared" si="10"/>
        <v>0.36</v>
      </c>
      <c r="ES188" s="187" t="s">
        <v>1138</v>
      </c>
      <c r="ET188" s="187" t="s">
        <v>1139</v>
      </c>
      <c r="EU188" s="52">
        <v>0</v>
      </c>
      <c r="EV188" s="52">
        <v>0</v>
      </c>
      <c r="EW188" s="52">
        <v>0</v>
      </c>
      <c r="EX188" s="52">
        <v>0</v>
      </c>
      <c r="EY188" s="52">
        <v>0</v>
      </c>
      <c r="EZ188" s="52"/>
      <c r="FA188" s="52"/>
      <c r="FB188" s="52"/>
      <c r="FC188" s="52"/>
      <c r="FD188" s="52"/>
      <c r="FE188" s="52"/>
      <c r="FF188" s="52"/>
      <c r="FG188" s="52"/>
      <c r="FH188" s="39">
        <v>0</v>
      </c>
      <c r="FI188" s="72">
        <v>2</v>
      </c>
    </row>
    <row r="189" spans="1:165" x14ac:dyDescent="0.25">
      <c r="A189" s="56">
        <v>20976</v>
      </c>
      <c r="B189" s="36" t="str">
        <f t="shared" si="11"/>
        <v>Профсоюзная ул. д. 44 к. 6</v>
      </c>
      <c r="C189" s="57" t="s">
        <v>1075</v>
      </c>
      <c r="D189" s="58">
        <v>44</v>
      </c>
      <c r="E189" s="59">
        <v>6</v>
      </c>
      <c r="F189" s="39" t="s">
        <v>1012</v>
      </c>
      <c r="G189" s="60"/>
      <c r="H189" s="39"/>
      <c r="I189" s="62" t="s">
        <v>218</v>
      </c>
      <c r="J189" s="62"/>
      <c r="K189" s="62" t="s">
        <v>218</v>
      </c>
      <c r="L189" s="39" t="s">
        <v>1013</v>
      </c>
      <c r="M189" s="39" t="s">
        <v>1014</v>
      </c>
      <c r="N189" s="63">
        <v>1963</v>
      </c>
      <c r="O189" s="63">
        <v>1963</v>
      </c>
      <c r="P189" s="64" t="s">
        <v>1035</v>
      </c>
      <c r="Q189" s="61" t="s">
        <v>1016</v>
      </c>
      <c r="R189" s="63">
        <v>9</v>
      </c>
      <c r="S189" s="63">
        <v>9</v>
      </c>
      <c r="T189" s="65">
        <v>1</v>
      </c>
      <c r="U189" s="73">
        <v>1</v>
      </c>
      <c r="V189" s="63"/>
      <c r="W189" s="66">
        <v>73</v>
      </c>
      <c r="X189" s="67">
        <v>71</v>
      </c>
      <c r="Y189" s="61">
        <f t="shared" si="13"/>
        <v>2</v>
      </c>
      <c r="Z189" s="39">
        <v>1</v>
      </c>
      <c r="AA189" s="61">
        <v>18</v>
      </c>
      <c r="AB189" s="61">
        <v>19</v>
      </c>
      <c r="AC189" s="42">
        <v>1</v>
      </c>
      <c r="AD189" s="61">
        <v>24</v>
      </c>
      <c r="AE189" s="61">
        <v>0</v>
      </c>
      <c r="AF189" s="61">
        <v>1</v>
      </c>
      <c r="AG189" s="68">
        <v>1</v>
      </c>
      <c r="AH189" s="69">
        <v>2598.1999999999998</v>
      </c>
      <c r="AI189" s="70">
        <v>2566.6</v>
      </c>
      <c r="AJ189" s="71">
        <v>31.6</v>
      </c>
      <c r="AK189" s="72">
        <v>1169.5999999999999</v>
      </c>
      <c r="AL189" s="61">
        <v>393.2</v>
      </c>
      <c r="AM189" s="85">
        <v>190</v>
      </c>
      <c r="AN189" s="73">
        <v>186</v>
      </c>
      <c r="AO189" s="61"/>
      <c r="AP189" s="64">
        <v>396.8</v>
      </c>
      <c r="AQ189" s="42">
        <v>95.89</v>
      </c>
      <c r="AR189" s="42">
        <v>280.11</v>
      </c>
      <c r="AS189" s="42">
        <v>4.8</v>
      </c>
      <c r="AT189" s="72" t="s">
        <v>1036</v>
      </c>
      <c r="AU189" s="72" t="s">
        <v>1034</v>
      </c>
      <c r="AV189" s="67">
        <v>71</v>
      </c>
      <c r="AW189" s="61"/>
      <c r="AX189" s="61"/>
      <c r="AY189" s="61"/>
      <c r="AZ189" s="61" t="s">
        <v>1019</v>
      </c>
      <c r="BA189" s="61" t="s">
        <v>218</v>
      </c>
      <c r="BB189" s="61" t="s">
        <v>218</v>
      </c>
      <c r="BC189" s="61" t="s">
        <v>218</v>
      </c>
      <c r="BD189" s="61" t="s">
        <v>218</v>
      </c>
      <c r="BE189" s="61" t="s">
        <v>218</v>
      </c>
      <c r="BF189" s="61" t="s">
        <v>218</v>
      </c>
      <c r="BG189" s="61" t="s">
        <v>218</v>
      </c>
      <c r="BH189" s="61" t="s">
        <v>218</v>
      </c>
      <c r="BI189" s="61" t="s">
        <v>218</v>
      </c>
      <c r="BJ189" s="61" t="s">
        <v>218</v>
      </c>
      <c r="BK189" s="61" t="s">
        <v>218</v>
      </c>
      <c r="BL189" s="61" t="s">
        <v>218</v>
      </c>
      <c r="BM189" s="61" t="s">
        <v>218</v>
      </c>
      <c r="BN189" s="61" t="s">
        <v>218</v>
      </c>
      <c r="BO189" s="61" t="s">
        <v>218</v>
      </c>
      <c r="BP189" s="61" t="s">
        <v>218</v>
      </c>
      <c r="BQ189" s="61" t="s">
        <v>1020</v>
      </c>
      <c r="BR189" s="61"/>
      <c r="BS189" s="59" t="s">
        <v>1021</v>
      </c>
      <c r="BT189" s="52">
        <v>3774</v>
      </c>
      <c r="BU189" s="61">
        <v>2</v>
      </c>
      <c r="BV189" s="61" t="s">
        <v>1017</v>
      </c>
      <c r="BW189" s="52">
        <v>3713</v>
      </c>
      <c r="BX189" s="52">
        <v>935</v>
      </c>
      <c r="BY189" s="52">
        <v>735</v>
      </c>
      <c r="BZ189" s="39">
        <v>0</v>
      </c>
      <c r="CA189" s="61" t="s">
        <v>1080</v>
      </c>
      <c r="CB189" s="52">
        <v>1713</v>
      </c>
      <c r="CC189" s="53">
        <v>1849</v>
      </c>
      <c r="CD189" s="39">
        <v>1</v>
      </c>
      <c r="CE189" s="61">
        <v>437</v>
      </c>
      <c r="CF189" s="61" t="s">
        <v>1023</v>
      </c>
      <c r="CG189" s="52">
        <v>84</v>
      </c>
      <c r="CH189" s="52">
        <v>58.8</v>
      </c>
      <c r="CI189" s="72">
        <v>396.8</v>
      </c>
      <c r="CJ189" s="74" t="s">
        <v>1032</v>
      </c>
      <c r="CK189" s="61">
        <v>1</v>
      </c>
      <c r="CL189" s="61">
        <v>23.669999999999998</v>
      </c>
      <c r="CM189" s="75">
        <v>4</v>
      </c>
      <c r="CN189" s="39"/>
      <c r="CO189" s="39"/>
      <c r="CP189" s="61"/>
      <c r="CQ189" s="61"/>
      <c r="CR189" s="39">
        <v>1.3</v>
      </c>
      <c r="CS189" s="61"/>
      <c r="CT189" s="61"/>
      <c r="CU189" s="61"/>
      <c r="CV189" s="61"/>
      <c r="CW189" s="61"/>
      <c r="CX189" s="61"/>
      <c r="CY189" s="61"/>
      <c r="CZ189" s="52">
        <v>1</v>
      </c>
      <c r="DA189" s="52">
        <v>1</v>
      </c>
      <c r="DB189" s="52">
        <v>189</v>
      </c>
      <c r="DC189" s="52">
        <v>2356</v>
      </c>
      <c r="DD189" s="52">
        <v>61</v>
      </c>
      <c r="DE189" s="61">
        <v>947</v>
      </c>
      <c r="DF189" s="39">
        <v>0</v>
      </c>
      <c r="DG189" s="39">
        <v>0</v>
      </c>
      <c r="DH189" s="52">
        <v>1</v>
      </c>
      <c r="DI189" s="52">
        <v>198</v>
      </c>
      <c r="DJ189" s="61"/>
      <c r="DK189" s="39">
        <v>118</v>
      </c>
      <c r="DL189" s="61">
        <v>850</v>
      </c>
      <c r="DM189" s="39">
        <v>71</v>
      </c>
      <c r="DN189" s="61"/>
      <c r="DO189" s="61">
        <v>702</v>
      </c>
      <c r="DP189" s="61"/>
      <c r="DQ189" s="39">
        <v>340</v>
      </c>
      <c r="DR189" s="39">
        <v>491</v>
      </c>
      <c r="DS189" s="39">
        <v>81</v>
      </c>
      <c r="DT189" s="61">
        <v>8</v>
      </c>
      <c r="DU189" s="52">
        <v>8</v>
      </c>
      <c r="DV189" s="52">
        <v>8</v>
      </c>
      <c r="DW189" s="39">
        <v>0</v>
      </c>
      <c r="DX189" s="39" t="str">
        <f t="shared" si="9"/>
        <v>внутренние</v>
      </c>
      <c r="DY189" s="52"/>
      <c r="DZ189" s="61"/>
      <c r="EA189" s="61"/>
      <c r="EB189" s="61"/>
      <c r="EC189" s="61"/>
      <c r="ED189" s="61"/>
      <c r="EE189" s="52">
        <v>9</v>
      </c>
      <c r="EF189" s="52">
        <v>26.9</v>
      </c>
      <c r="EG189" s="52">
        <v>22</v>
      </c>
      <c r="EH189" s="52">
        <f t="shared" si="12"/>
        <v>105.6</v>
      </c>
      <c r="EI189" s="52">
        <v>0</v>
      </c>
      <c r="EJ189" s="52"/>
      <c r="EK189" s="52">
        <v>2.79</v>
      </c>
      <c r="EL189" s="52">
        <v>2.16</v>
      </c>
      <c r="EM189" s="52">
        <v>21.78</v>
      </c>
      <c r="EN189" s="52">
        <v>7.8000000000000007</v>
      </c>
      <c r="EO189" s="52">
        <v>3.8</v>
      </c>
      <c r="EP189" s="52">
        <v>6.8</v>
      </c>
      <c r="EQ189" s="52">
        <v>134</v>
      </c>
      <c r="ER189" s="52">
        <f t="shared" si="10"/>
        <v>0.53</v>
      </c>
      <c r="ES189" s="187" t="s">
        <v>1138</v>
      </c>
      <c r="ET189" s="187" t="s">
        <v>1139</v>
      </c>
      <c r="EU189" s="52">
        <v>0</v>
      </c>
      <c r="EV189" s="52">
        <v>1</v>
      </c>
      <c r="EW189" s="52">
        <v>0</v>
      </c>
      <c r="EX189" s="52">
        <v>0</v>
      </c>
      <c r="EY189" s="52">
        <v>0</v>
      </c>
      <c r="EZ189" s="52"/>
      <c r="FA189" s="52"/>
      <c r="FB189" s="52"/>
      <c r="FC189" s="52"/>
      <c r="FD189" s="52"/>
      <c r="FE189" s="52"/>
      <c r="FF189" s="52"/>
      <c r="FG189" s="52"/>
      <c r="FH189" s="39">
        <v>0</v>
      </c>
      <c r="FI189" s="72">
        <v>2</v>
      </c>
    </row>
    <row r="190" spans="1:165" x14ac:dyDescent="0.25">
      <c r="A190" s="56">
        <v>20977</v>
      </c>
      <c r="B190" s="36" t="str">
        <f t="shared" si="11"/>
        <v>Профсоюзная ул. д. 44 к. 7</v>
      </c>
      <c r="C190" s="57" t="s">
        <v>1075</v>
      </c>
      <c r="D190" s="58">
        <v>44</v>
      </c>
      <c r="E190" s="59">
        <v>7</v>
      </c>
      <c r="F190" s="39" t="s">
        <v>1012</v>
      </c>
      <c r="G190" s="60"/>
      <c r="H190" s="61"/>
      <c r="I190" s="62" t="s">
        <v>218</v>
      </c>
      <c r="J190" s="62"/>
      <c r="K190" s="62" t="s">
        <v>218</v>
      </c>
      <c r="L190" s="39" t="s">
        <v>1013</v>
      </c>
      <c r="M190" s="39" t="s">
        <v>1014</v>
      </c>
      <c r="N190" s="63">
        <v>1963</v>
      </c>
      <c r="O190" s="63">
        <v>1963</v>
      </c>
      <c r="P190" s="64" t="s">
        <v>1035</v>
      </c>
      <c r="Q190" s="61" t="s">
        <v>1016</v>
      </c>
      <c r="R190" s="63">
        <v>9</v>
      </c>
      <c r="S190" s="63">
        <v>9</v>
      </c>
      <c r="T190" s="65">
        <v>1</v>
      </c>
      <c r="U190" s="73">
        <v>1</v>
      </c>
      <c r="V190" s="63"/>
      <c r="W190" s="66">
        <v>73</v>
      </c>
      <c r="X190" s="67">
        <v>71</v>
      </c>
      <c r="Y190" s="61">
        <f t="shared" si="13"/>
        <v>2</v>
      </c>
      <c r="Z190" s="39">
        <v>2</v>
      </c>
      <c r="AA190" s="61">
        <v>18</v>
      </c>
      <c r="AB190" s="61">
        <v>19</v>
      </c>
      <c r="AC190" s="42">
        <v>1</v>
      </c>
      <c r="AD190" s="61">
        <v>24</v>
      </c>
      <c r="AE190" s="61">
        <v>0</v>
      </c>
      <c r="AF190" s="61">
        <v>1</v>
      </c>
      <c r="AG190" s="68">
        <v>1</v>
      </c>
      <c r="AH190" s="69">
        <v>2596.6000000000008</v>
      </c>
      <c r="AI190" s="70">
        <v>2555.7000000000007</v>
      </c>
      <c r="AJ190" s="71">
        <v>40.9</v>
      </c>
      <c r="AK190" s="72">
        <v>1174.5999999999999</v>
      </c>
      <c r="AL190" s="61">
        <v>393.2</v>
      </c>
      <c r="AM190" s="85">
        <v>188</v>
      </c>
      <c r="AN190" s="73">
        <v>193</v>
      </c>
      <c r="AO190" s="61"/>
      <c r="AP190" s="64">
        <v>396.8</v>
      </c>
      <c r="AQ190" s="42">
        <v>99.06</v>
      </c>
      <c r="AR190" s="42">
        <v>281.94</v>
      </c>
      <c r="AS190" s="42">
        <v>4.8</v>
      </c>
      <c r="AT190" s="72" t="s">
        <v>1036</v>
      </c>
      <c r="AU190" s="72" t="s">
        <v>1034</v>
      </c>
      <c r="AV190" s="67">
        <v>71</v>
      </c>
      <c r="AW190" s="61"/>
      <c r="AX190" s="61"/>
      <c r="AY190" s="61"/>
      <c r="AZ190" s="61" t="s">
        <v>1019</v>
      </c>
      <c r="BA190" s="61" t="s">
        <v>218</v>
      </c>
      <c r="BB190" s="61" t="s">
        <v>218</v>
      </c>
      <c r="BC190" s="61" t="s">
        <v>218</v>
      </c>
      <c r="BD190" s="61" t="s">
        <v>218</v>
      </c>
      <c r="BE190" s="61" t="s">
        <v>218</v>
      </c>
      <c r="BF190" s="61" t="s">
        <v>218</v>
      </c>
      <c r="BG190" s="61" t="s">
        <v>218</v>
      </c>
      <c r="BH190" s="61" t="s">
        <v>218</v>
      </c>
      <c r="BI190" s="61" t="s">
        <v>218</v>
      </c>
      <c r="BJ190" s="61" t="s">
        <v>218</v>
      </c>
      <c r="BK190" s="61" t="s">
        <v>218</v>
      </c>
      <c r="BL190" s="61" t="s">
        <v>218</v>
      </c>
      <c r="BM190" s="61" t="s">
        <v>218</v>
      </c>
      <c r="BN190" s="61" t="s">
        <v>218</v>
      </c>
      <c r="BO190" s="61" t="s">
        <v>218</v>
      </c>
      <c r="BP190" s="61" t="s">
        <v>218</v>
      </c>
      <c r="BQ190" s="61" t="s">
        <v>1020</v>
      </c>
      <c r="BR190" s="61"/>
      <c r="BS190" s="59" t="s">
        <v>1021</v>
      </c>
      <c r="BT190" s="52">
        <v>3774</v>
      </c>
      <c r="BU190" s="61">
        <v>2</v>
      </c>
      <c r="BV190" s="61" t="s">
        <v>1017</v>
      </c>
      <c r="BW190" s="52">
        <v>3713</v>
      </c>
      <c r="BX190" s="52">
        <v>935</v>
      </c>
      <c r="BY190" s="52">
        <v>735</v>
      </c>
      <c r="BZ190" s="39">
        <v>0</v>
      </c>
      <c r="CA190" s="61" t="s">
        <v>1080</v>
      </c>
      <c r="CB190" s="52">
        <v>1713</v>
      </c>
      <c r="CC190" s="53">
        <v>1849</v>
      </c>
      <c r="CD190" s="61">
        <v>1</v>
      </c>
      <c r="CE190" s="61">
        <v>437</v>
      </c>
      <c r="CF190" s="61" t="s">
        <v>1023</v>
      </c>
      <c r="CG190" s="52">
        <v>84</v>
      </c>
      <c r="CH190" s="52">
        <v>58.8</v>
      </c>
      <c r="CI190" s="72">
        <v>396.8</v>
      </c>
      <c r="CJ190" s="74" t="s">
        <v>1032</v>
      </c>
      <c r="CK190" s="61">
        <v>1</v>
      </c>
      <c r="CL190" s="61">
        <v>23.669999999999998</v>
      </c>
      <c r="CM190" s="75">
        <v>4</v>
      </c>
      <c r="CN190" s="39"/>
      <c r="CO190" s="39"/>
      <c r="CP190" s="61"/>
      <c r="CQ190" s="61"/>
      <c r="CR190" s="39">
        <v>1.3</v>
      </c>
      <c r="CS190" s="61"/>
      <c r="CT190" s="61"/>
      <c r="CU190" s="61"/>
      <c r="CV190" s="61"/>
      <c r="CW190" s="61"/>
      <c r="CX190" s="61"/>
      <c r="CY190" s="61"/>
      <c r="CZ190" s="52">
        <v>1</v>
      </c>
      <c r="DA190" s="52">
        <v>1</v>
      </c>
      <c r="DB190" s="52">
        <v>189</v>
      </c>
      <c r="DC190" s="52">
        <v>2356</v>
      </c>
      <c r="DD190" s="52">
        <v>61</v>
      </c>
      <c r="DE190" s="61">
        <v>947</v>
      </c>
      <c r="DF190" s="61">
        <v>0</v>
      </c>
      <c r="DG190" s="39">
        <v>0</v>
      </c>
      <c r="DH190" s="52">
        <v>1</v>
      </c>
      <c r="DI190" s="52">
        <v>198</v>
      </c>
      <c r="DJ190" s="61"/>
      <c r="DK190" s="39">
        <v>118</v>
      </c>
      <c r="DL190" s="61">
        <v>850</v>
      </c>
      <c r="DM190" s="39">
        <v>71</v>
      </c>
      <c r="DN190" s="61"/>
      <c r="DO190" s="61">
        <v>702</v>
      </c>
      <c r="DP190" s="61"/>
      <c r="DQ190" s="39">
        <v>340</v>
      </c>
      <c r="DR190" s="39">
        <v>491</v>
      </c>
      <c r="DS190" s="39">
        <v>81</v>
      </c>
      <c r="DT190" s="61">
        <v>8</v>
      </c>
      <c r="DU190" s="52">
        <v>8</v>
      </c>
      <c r="DV190" s="52">
        <v>8</v>
      </c>
      <c r="DW190" s="39">
        <v>0</v>
      </c>
      <c r="DX190" s="39" t="str">
        <f t="shared" si="9"/>
        <v>внутренние</v>
      </c>
      <c r="DY190" s="52"/>
      <c r="DZ190" s="61"/>
      <c r="EA190" s="61"/>
      <c r="EB190" s="61"/>
      <c r="EC190" s="61"/>
      <c r="ED190" s="61"/>
      <c r="EE190" s="52">
        <v>9</v>
      </c>
      <c r="EF190" s="52">
        <v>26.9</v>
      </c>
      <c r="EG190" s="52">
        <v>22</v>
      </c>
      <c r="EH190" s="52">
        <f t="shared" si="12"/>
        <v>105.6</v>
      </c>
      <c r="EI190" s="52">
        <v>0</v>
      </c>
      <c r="EJ190" s="52"/>
      <c r="EK190" s="52">
        <v>2.79</v>
      </c>
      <c r="EL190" s="52">
        <v>2.16</v>
      </c>
      <c r="EM190" s="52">
        <v>21.78</v>
      </c>
      <c r="EN190" s="52">
        <v>7.8000000000000007</v>
      </c>
      <c r="EO190" s="52">
        <v>3.8</v>
      </c>
      <c r="EP190" s="52">
        <v>6.3</v>
      </c>
      <c r="EQ190" s="52">
        <v>140</v>
      </c>
      <c r="ER190" s="52">
        <f t="shared" si="10"/>
        <v>0.55000000000000004</v>
      </c>
      <c r="ES190" s="187" t="s">
        <v>1138</v>
      </c>
      <c r="ET190" s="187" t="s">
        <v>1139</v>
      </c>
      <c r="EU190" s="52">
        <v>0</v>
      </c>
      <c r="EV190" s="52">
        <v>0</v>
      </c>
      <c r="EW190" s="52">
        <v>0</v>
      </c>
      <c r="EX190" s="52">
        <v>0</v>
      </c>
      <c r="EY190" s="52">
        <v>0</v>
      </c>
      <c r="EZ190" s="52"/>
      <c r="FA190" s="52"/>
      <c r="FB190" s="52"/>
      <c r="FC190" s="52"/>
      <c r="FD190" s="52"/>
      <c r="FE190" s="52"/>
      <c r="FF190" s="52"/>
      <c r="FG190" s="52"/>
      <c r="FH190" s="39">
        <v>0</v>
      </c>
      <c r="FI190" s="72">
        <v>2</v>
      </c>
    </row>
    <row r="191" spans="1:165" x14ac:dyDescent="0.25">
      <c r="A191" s="56">
        <v>20979</v>
      </c>
      <c r="B191" s="36" t="str">
        <f t="shared" si="11"/>
        <v>Профсоюзная ул. д. 46 к. 1</v>
      </c>
      <c r="C191" s="57" t="s">
        <v>1075</v>
      </c>
      <c r="D191" s="58">
        <v>46</v>
      </c>
      <c r="E191" s="59">
        <v>1</v>
      </c>
      <c r="F191" s="39" t="s">
        <v>1012</v>
      </c>
      <c r="G191" s="60"/>
      <c r="H191" s="39"/>
      <c r="I191" s="62" t="s">
        <v>218</v>
      </c>
      <c r="J191" s="62"/>
      <c r="K191" s="62" t="s">
        <v>218</v>
      </c>
      <c r="L191" s="39" t="s">
        <v>1013</v>
      </c>
      <c r="M191" s="39" t="s">
        <v>1014</v>
      </c>
      <c r="N191" s="63">
        <v>1961</v>
      </c>
      <c r="O191" s="63">
        <v>1961</v>
      </c>
      <c r="P191" s="64" t="s">
        <v>1015</v>
      </c>
      <c r="Q191" s="61" t="s">
        <v>1016</v>
      </c>
      <c r="R191" s="63">
        <v>5</v>
      </c>
      <c r="S191" s="63">
        <v>5</v>
      </c>
      <c r="T191" s="65">
        <v>3</v>
      </c>
      <c r="U191" s="63"/>
      <c r="V191" s="63"/>
      <c r="W191" s="66">
        <v>61</v>
      </c>
      <c r="X191" s="67">
        <v>60</v>
      </c>
      <c r="Y191" s="61">
        <f t="shared" si="13"/>
        <v>1</v>
      </c>
      <c r="Z191" s="39">
        <v>1</v>
      </c>
      <c r="AA191" s="61">
        <v>15</v>
      </c>
      <c r="AB191" s="61">
        <v>15</v>
      </c>
      <c r="AC191" s="42">
        <v>0</v>
      </c>
      <c r="AD191" s="61">
        <v>0</v>
      </c>
      <c r="AE191" s="61">
        <v>0</v>
      </c>
      <c r="AF191" s="61">
        <v>1</v>
      </c>
      <c r="AG191" s="68">
        <v>1</v>
      </c>
      <c r="AH191" s="69">
        <v>2602.2999999999997</v>
      </c>
      <c r="AI191" s="70">
        <v>2597.1</v>
      </c>
      <c r="AJ191" s="71">
        <v>5.2</v>
      </c>
      <c r="AK191" s="72">
        <v>1599.6</v>
      </c>
      <c r="AL191" s="61">
        <v>84.6</v>
      </c>
      <c r="AM191" s="85">
        <v>278</v>
      </c>
      <c r="AN191" s="73">
        <v>6</v>
      </c>
      <c r="AO191" s="61"/>
      <c r="AP191" s="64">
        <v>657.8</v>
      </c>
      <c r="AQ191" s="42">
        <v>112.91</v>
      </c>
      <c r="AR191" s="42">
        <v>171.09</v>
      </c>
      <c r="AS191" s="42">
        <v>0</v>
      </c>
      <c r="AT191" s="72" t="s">
        <v>1017</v>
      </c>
      <c r="AU191" s="72" t="s">
        <v>1018</v>
      </c>
      <c r="AV191" s="67">
        <v>60</v>
      </c>
      <c r="AW191" s="61"/>
      <c r="AX191" s="61"/>
      <c r="AY191" s="61"/>
      <c r="AZ191" s="61" t="s">
        <v>1019</v>
      </c>
      <c r="BA191" s="61" t="s">
        <v>218</v>
      </c>
      <c r="BB191" s="61" t="s">
        <v>218</v>
      </c>
      <c r="BC191" s="61" t="s">
        <v>218</v>
      </c>
      <c r="BD191" s="61" t="s">
        <v>218</v>
      </c>
      <c r="BE191" s="61" t="s">
        <v>218</v>
      </c>
      <c r="BF191" s="61" t="s">
        <v>218</v>
      </c>
      <c r="BG191" s="61" t="s">
        <v>218</v>
      </c>
      <c r="BH191" s="61" t="s">
        <v>218</v>
      </c>
      <c r="BI191" s="61" t="s">
        <v>218</v>
      </c>
      <c r="BJ191" s="61" t="s">
        <v>218</v>
      </c>
      <c r="BK191" s="61" t="s">
        <v>218</v>
      </c>
      <c r="BL191" s="61" t="s">
        <v>218</v>
      </c>
      <c r="BM191" s="61" t="s">
        <v>218</v>
      </c>
      <c r="BN191" s="61" t="s">
        <v>218</v>
      </c>
      <c r="BO191" s="61" t="s">
        <v>218</v>
      </c>
      <c r="BP191" s="61" t="s">
        <v>218</v>
      </c>
      <c r="BQ191" s="61" t="s">
        <v>1020</v>
      </c>
      <c r="BR191" s="61"/>
      <c r="BS191" s="59" t="s">
        <v>1021</v>
      </c>
      <c r="BT191" s="52">
        <v>4320</v>
      </c>
      <c r="BU191" s="61">
        <v>4</v>
      </c>
      <c r="BV191" s="61" t="s">
        <v>1017</v>
      </c>
      <c r="BW191" s="52">
        <v>1827.5</v>
      </c>
      <c r="BX191" s="52">
        <v>831</v>
      </c>
      <c r="BY191" s="52">
        <v>827.5</v>
      </c>
      <c r="BZ191" s="52">
        <v>331</v>
      </c>
      <c r="CA191" s="61" t="s">
        <v>1080</v>
      </c>
      <c r="CB191" s="52">
        <v>1458</v>
      </c>
      <c r="CC191" s="53">
        <v>1354.8</v>
      </c>
      <c r="CD191" s="39">
        <v>1</v>
      </c>
      <c r="CE191" s="61">
        <v>724</v>
      </c>
      <c r="CF191" s="61" t="s">
        <v>1023</v>
      </c>
      <c r="CG191" s="52">
        <v>125.1</v>
      </c>
      <c r="CH191" s="52">
        <v>197.9</v>
      </c>
      <c r="CI191" s="72">
        <v>657.8</v>
      </c>
      <c r="CJ191" s="72"/>
      <c r="CK191" s="61">
        <v>0</v>
      </c>
      <c r="CL191" s="61">
        <v>0</v>
      </c>
      <c r="CM191" s="75">
        <v>0</v>
      </c>
      <c r="CN191" s="39"/>
      <c r="CO191" s="39"/>
      <c r="CP191" s="61"/>
      <c r="CQ191" s="61"/>
      <c r="CR191" s="39">
        <v>0</v>
      </c>
      <c r="CS191" s="61"/>
      <c r="CT191" s="61"/>
      <c r="CU191" s="61"/>
      <c r="CV191" s="61"/>
      <c r="CW191" s="61"/>
      <c r="CX191" s="61"/>
      <c r="CY191" s="61"/>
      <c r="CZ191" s="52">
        <v>1</v>
      </c>
      <c r="DA191" s="52">
        <v>1</v>
      </c>
      <c r="DB191" s="52">
        <v>180</v>
      </c>
      <c r="DC191" s="52">
        <v>1300</v>
      </c>
      <c r="DD191" s="52">
        <v>33</v>
      </c>
      <c r="DE191" s="61">
        <v>1317.5</v>
      </c>
      <c r="DF191" s="39">
        <v>0</v>
      </c>
      <c r="DG191" s="39">
        <v>0</v>
      </c>
      <c r="DH191" s="52">
        <v>3</v>
      </c>
      <c r="DI191" s="52">
        <v>187</v>
      </c>
      <c r="DJ191" s="61"/>
      <c r="DK191" s="39">
        <v>39</v>
      </c>
      <c r="DL191" s="61">
        <v>724.5</v>
      </c>
      <c r="DM191" s="39">
        <v>60</v>
      </c>
      <c r="DN191" s="61"/>
      <c r="DO191" s="61">
        <v>474.21999999999997</v>
      </c>
      <c r="DP191" s="61"/>
      <c r="DQ191" s="39">
        <v>666</v>
      </c>
      <c r="DR191" s="39">
        <v>484</v>
      </c>
      <c r="DS191" s="39">
        <v>87</v>
      </c>
      <c r="DT191" s="61">
        <v>12</v>
      </c>
      <c r="DU191" s="52">
        <v>12</v>
      </c>
      <c r="DV191" s="52">
        <v>15</v>
      </c>
      <c r="DW191" s="39">
        <v>0</v>
      </c>
      <c r="DX191" s="39" t="str">
        <f t="shared" si="9"/>
        <v>наружные</v>
      </c>
      <c r="DY191" s="52"/>
      <c r="DZ191" s="61"/>
      <c r="EA191" s="61"/>
      <c r="EB191" s="61"/>
      <c r="EC191" s="61"/>
      <c r="ED191" s="61"/>
      <c r="EE191" s="52">
        <v>12</v>
      </c>
      <c r="EF191" s="52">
        <v>22.1</v>
      </c>
      <c r="EG191" s="52">
        <v>6</v>
      </c>
      <c r="EH191" s="52">
        <f t="shared" si="12"/>
        <v>28.799999999999997</v>
      </c>
      <c r="EI191" s="52">
        <v>5.76</v>
      </c>
      <c r="EJ191" s="52"/>
      <c r="EK191" s="52">
        <v>8.370000000000001</v>
      </c>
      <c r="EL191" s="52">
        <v>3.5999999999999996</v>
      </c>
      <c r="EM191" s="52">
        <v>13.200000000000001</v>
      </c>
      <c r="EN191" s="52">
        <v>6.5</v>
      </c>
      <c r="EO191" s="52">
        <v>0</v>
      </c>
      <c r="EP191" s="52">
        <v>0</v>
      </c>
      <c r="EQ191" s="52">
        <v>150</v>
      </c>
      <c r="ER191" s="52">
        <f t="shared" si="10"/>
        <v>0</v>
      </c>
      <c r="ES191" s="187" t="s">
        <v>1019</v>
      </c>
      <c r="ET191" s="187">
        <v>0</v>
      </c>
      <c r="EU191" s="52">
        <v>0</v>
      </c>
      <c r="EV191" s="52">
        <v>1</v>
      </c>
      <c r="EW191" s="52">
        <v>0</v>
      </c>
      <c r="EX191" s="52">
        <v>0</v>
      </c>
      <c r="EY191" s="52">
        <v>0</v>
      </c>
      <c r="EZ191" s="52"/>
      <c r="FA191" s="52"/>
      <c r="FB191" s="52">
        <v>15</v>
      </c>
      <c r="FC191" s="52"/>
      <c r="FD191" s="52"/>
      <c r="FE191" s="52"/>
      <c r="FF191" s="52"/>
      <c r="FG191" s="52"/>
      <c r="FH191" s="39">
        <v>0</v>
      </c>
      <c r="FI191" s="72">
        <v>4</v>
      </c>
    </row>
    <row r="192" spans="1:165" x14ac:dyDescent="0.25">
      <c r="A192" s="56">
        <v>20980</v>
      </c>
      <c r="B192" s="36" t="str">
        <f t="shared" si="11"/>
        <v>Профсоюзная ул. д. 46 к. 2</v>
      </c>
      <c r="C192" s="57" t="s">
        <v>1075</v>
      </c>
      <c r="D192" s="58">
        <v>46</v>
      </c>
      <c r="E192" s="59">
        <v>2</v>
      </c>
      <c r="F192" s="39" t="s">
        <v>1012</v>
      </c>
      <c r="G192" s="60"/>
      <c r="H192" s="61"/>
      <c r="I192" s="62" t="s">
        <v>218</v>
      </c>
      <c r="J192" s="62"/>
      <c r="K192" s="62" t="s">
        <v>218</v>
      </c>
      <c r="L192" s="39" t="s">
        <v>1013</v>
      </c>
      <c r="M192" s="39" t="s">
        <v>1014</v>
      </c>
      <c r="N192" s="63">
        <v>1961</v>
      </c>
      <c r="O192" s="63">
        <v>1961</v>
      </c>
      <c r="P192" s="64" t="s">
        <v>1015</v>
      </c>
      <c r="Q192" s="61" t="s">
        <v>1016</v>
      </c>
      <c r="R192" s="63">
        <v>5</v>
      </c>
      <c r="S192" s="63">
        <v>5</v>
      </c>
      <c r="T192" s="65">
        <v>3</v>
      </c>
      <c r="U192" s="63"/>
      <c r="V192" s="63"/>
      <c r="W192" s="66">
        <v>60</v>
      </c>
      <c r="X192" s="67">
        <v>60</v>
      </c>
      <c r="Y192" s="61">
        <f t="shared" si="13"/>
        <v>0</v>
      </c>
      <c r="Z192" s="39">
        <v>0</v>
      </c>
      <c r="AA192" s="61">
        <v>15</v>
      </c>
      <c r="AB192" s="61">
        <v>15</v>
      </c>
      <c r="AC192" s="42">
        <v>0</v>
      </c>
      <c r="AD192" s="61">
        <v>0</v>
      </c>
      <c r="AE192" s="61">
        <v>0</v>
      </c>
      <c r="AF192" s="61">
        <v>1</v>
      </c>
      <c r="AG192" s="68">
        <v>1</v>
      </c>
      <c r="AH192" s="69">
        <v>2588.0000000000009</v>
      </c>
      <c r="AI192" s="70">
        <v>2588.0000000000009</v>
      </c>
      <c r="AJ192" s="71">
        <v>0</v>
      </c>
      <c r="AK192" s="72">
        <v>1592.8</v>
      </c>
      <c r="AL192" s="61">
        <v>84.6</v>
      </c>
      <c r="AM192" s="85">
        <v>236</v>
      </c>
      <c r="AN192" s="73">
        <v>45</v>
      </c>
      <c r="AO192" s="61"/>
      <c r="AP192" s="64">
        <v>655.9</v>
      </c>
      <c r="AQ192" s="42">
        <v>104.86999999999999</v>
      </c>
      <c r="AR192" s="42">
        <v>176.13</v>
      </c>
      <c r="AS192" s="42">
        <v>0</v>
      </c>
      <c r="AT192" s="72" t="s">
        <v>1017</v>
      </c>
      <c r="AU192" s="72" t="s">
        <v>1083</v>
      </c>
      <c r="AV192" s="67">
        <v>60</v>
      </c>
      <c r="AW192" s="61"/>
      <c r="AX192" s="61"/>
      <c r="AY192" s="61"/>
      <c r="AZ192" s="61" t="s">
        <v>1019</v>
      </c>
      <c r="BA192" s="61" t="s">
        <v>218</v>
      </c>
      <c r="BB192" s="61" t="s">
        <v>218</v>
      </c>
      <c r="BC192" s="61" t="s">
        <v>218</v>
      </c>
      <c r="BD192" s="61" t="s">
        <v>218</v>
      </c>
      <c r="BE192" s="61" t="s">
        <v>218</v>
      </c>
      <c r="BF192" s="61" t="s">
        <v>218</v>
      </c>
      <c r="BG192" s="61" t="s">
        <v>218</v>
      </c>
      <c r="BH192" s="61" t="s">
        <v>218</v>
      </c>
      <c r="BI192" s="61" t="s">
        <v>218</v>
      </c>
      <c r="BJ192" s="61" t="s">
        <v>218</v>
      </c>
      <c r="BK192" s="61" t="s">
        <v>218</v>
      </c>
      <c r="BL192" s="61" t="s">
        <v>218</v>
      </c>
      <c r="BM192" s="61" t="s">
        <v>218</v>
      </c>
      <c r="BN192" s="61" t="s">
        <v>218</v>
      </c>
      <c r="BO192" s="61" t="s">
        <v>218</v>
      </c>
      <c r="BP192" s="61" t="s">
        <v>218</v>
      </c>
      <c r="BQ192" s="61" t="s">
        <v>1020</v>
      </c>
      <c r="BR192" s="61"/>
      <c r="BS192" s="59" t="s">
        <v>1021</v>
      </c>
      <c r="BT192" s="52">
        <v>4320</v>
      </c>
      <c r="BU192" s="61">
        <v>4</v>
      </c>
      <c r="BV192" s="61" t="s">
        <v>1017</v>
      </c>
      <c r="BW192" s="52">
        <v>1827.5</v>
      </c>
      <c r="BX192" s="52">
        <v>831</v>
      </c>
      <c r="BY192" s="52">
        <v>827.5</v>
      </c>
      <c r="BZ192" s="52">
        <v>331</v>
      </c>
      <c r="CA192" s="61" t="s">
        <v>1080</v>
      </c>
      <c r="CB192" s="52">
        <v>1458</v>
      </c>
      <c r="CC192" s="53">
        <v>1354.8</v>
      </c>
      <c r="CD192" s="61">
        <v>1</v>
      </c>
      <c r="CE192" s="61">
        <v>820</v>
      </c>
      <c r="CF192" s="61" t="s">
        <v>1023</v>
      </c>
      <c r="CG192" s="52">
        <v>125.1</v>
      </c>
      <c r="CH192" s="52">
        <v>197.9</v>
      </c>
      <c r="CI192" s="72">
        <v>655.9</v>
      </c>
      <c r="CJ192" s="72"/>
      <c r="CK192" s="61">
        <v>0</v>
      </c>
      <c r="CL192" s="61">
        <v>0</v>
      </c>
      <c r="CM192" s="75">
        <v>0</v>
      </c>
      <c r="CN192" s="39"/>
      <c r="CO192" s="39"/>
      <c r="CP192" s="61"/>
      <c r="CQ192" s="61"/>
      <c r="CR192" s="39">
        <v>0</v>
      </c>
      <c r="CS192" s="61"/>
      <c r="CT192" s="61"/>
      <c r="CU192" s="61"/>
      <c r="CV192" s="61"/>
      <c r="CW192" s="61"/>
      <c r="CX192" s="61"/>
      <c r="CY192" s="61"/>
      <c r="CZ192" s="52">
        <v>1</v>
      </c>
      <c r="DA192" s="52">
        <v>1</v>
      </c>
      <c r="DB192" s="52">
        <v>180</v>
      </c>
      <c r="DC192" s="52">
        <v>1300</v>
      </c>
      <c r="DD192" s="52">
        <v>33</v>
      </c>
      <c r="DE192" s="61">
        <v>1317.5</v>
      </c>
      <c r="DF192" s="61">
        <v>0</v>
      </c>
      <c r="DG192" s="39">
        <v>0</v>
      </c>
      <c r="DH192" s="52">
        <v>3</v>
      </c>
      <c r="DI192" s="52">
        <v>187</v>
      </c>
      <c r="DJ192" s="61"/>
      <c r="DK192" s="39">
        <v>39</v>
      </c>
      <c r="DL192" s="61">
        <v>724.5</v>
      </c>
      <c r="DM192" s="39">
        <v>60</v>
      </c>
      <c r="DN192" s="61"/>
      <c r="DO192" s="61">
        <v>474.21999999999997</v>
      </c>
      <c r="DP192" s="61"/>
      <c r="DQ192" s="39">
        <v>666</v>
      </c>
      <c r="DR192" s="39">
        <v>484</v>
      </c>
      <c r="DS192" s="39">
        <v>87</v>
      </c>
      <c r="DT192" s="61">
        <v>12</v>
      </c>
      <c r="DU192" s="52">
        <v>12</v>
      </c>
      <c r="DV192" s="52">
        <v>15</v>
      </c>
      <c r="DW192" s="39">
        <v>0</v>
      </c>
      <c r="DX192" s="39" t="str">
        <f t="shared" si="9"/>
        <v>наружные</v>
      </c>
      <c r="DY192" s="52"/>
      <c r="DZ192" s="61"/>
      <c r="EA192" s="61"/>
      <c r="EB192" s="61"/>
      <c r="EC192" s="61"/>
      <c r="ED192" s="61"/>
      <c r="EE192" s="52">
        <v>12</v>
      </c>
      <c r="EF192" s="52">
        <v>22.1</v>
      </c>
      <c r="EG192" s="52">
        <v>6</v>
      </c>
      <c r="EH192" s="52">
        <f t="shared" si="12"/>
        <v>28.799999999999997</v>
      </c>
      <c r="EI192" s="52">
        <v>5.76</v>
      </c>
      <c r="EJ192" s="52"/>
      <c r="EK192" s="52">
        <v>8.370000000000001</v>
      </c>
      <c r="EL192" s="52">
        <v>3.5999999999999996</v>
      </c>
      <c r="EM192" s="52">
        <v>13.200000000000001</v>
      </c>
      <c r="EN192" s="52">
        <v>6.5</v>
      </c>
      <c r="EO192" s="52">
        <v>0</v>
      </c>
      <c r="EP192" s="52">
        <v>0</v>
      </c>
      <c r="EQ192" s="52">
        <v>153</v>
      </c>
      <c r="ER192" s="52">
        <f t="shared" si="10"/>
        <v>0</v>
      </c>
      <c r="ES192" s="187" t="s">
        <v>1019</v>
      </c>
      <c r="ET192" s="187">
        <v>0</v>
      </c>
      <c r="EU192" s="52">
        <v>0</v>
      </c>
      <c r="EV192" s="52">
        <v>1</v>
      </c>
      <c r="EW192" s="52">
        <v>0</v>
      </c>
      <c r="EX192" s="52">
        <v>0</v>
      </c>
      <c r="EY192" s="52">
        <v>0</v>
      </c>
      <c r="EZ192" s="52"/>
      <c r="FA192" s="52"/>
      <c r="FB192" s="52">
        <v>15</v>
      </c>
      <c r="FC192" s="52"/>
      <c r="FD192" s="52"/>
      <c r="FE192" s="52"/>
      <c r="FF192" s="52"/>
      <c r="FG192" s="52"/>
      <c r="FH192" s="39">
        <v>0</v>
      </c>
      <c r="FI192" s="72">
        <v>4</v>
      </c>
    </row>
    <row r="193" spans="1:165" x14ac:dyDescent="0.25">
      <c r="A193" s="56">
        <v>20981</v>
      </c>
      <c r="B193" s="36" t="str">
        <f t="shared" si="11"/>
        <v>Профсоюзная ул. д. 46 к. 3</v>
      </c>
      <c r="C193" s="57" t="s">
        <v>1075</v>
      </c>
      <c r="D193" s="58">
        <v>46</v>
      </c>
      <c r="E193" s="59">
        <v>3</v>
      </c>
      <c r="F193" s="39" t="s">
        <v>1012</v>
      </c>
      <c r="G193" s="60"/>
      <c r="H193" s="39"/>
      <c r="I193" s="62" t="s">
        <v>218</v>
      </c>
      <c r="J193" s="62"/>
      <c r="K193" s="62" t="s">
        <v>218</v>
      </c>
      <c r="L193" s="39" t="s">
        <v>1013</v>
      </c>
      <c r="M193" s="39" t="s">
        <v>1014</v>
      </c>
      <c r="N193" s="63">
        <v>1961</v>
      </c>
      <c r="O193" s="63">
        <v>1961</v>
      </c>
      <c r="P193" s="64" t="s">
        <v>1015</v>
      </c>
      <c r="Q193" s="61" t="s">
        <v>1016</v>
      </c>
      <c r="R193" s="63">
        <v>5</v>
      </c>
      <c r="S193" s="63">
        <v>5</v>
      </c>
      <c r="T193" s="65">
        <v>3</v>
      </c>
      <c r="U193" s="63"/>
      <c r="V193" s="63"/>
      <c r="W193" s="66">
        <v>60</v>
      </c>
      <c r="X193" s="67">
        <v>60</v>
      </c>
      <c r="Y193" s="61">
        <f t="shared" si="13"/>
        <v>0</v>
      </c>
      <c r="Z193" s="39">
        <v>0</v>
      </c>
      <c r="AA193" s="61">
        <v>15</v>
      </c>
      <c r="AB193" s="61">
        <v>15</v>
      </c>
      <c r="AC193" s="42">
        <v>0</v>
      </c>
      <c r="AD193" s="61">
        <v>0</v>
      </c>
      <c r="AE193" s="61">
        <v>0</v>
      </c>
      <c r="AF193" s="61">
        <v>1</v>
      </c>
      <c r="AG193" s="68">
        <v>1</v>
      </c>
      <c r="AH193" s="69">
        <v>2584.6999999999998</v>
      </c>
      <c r="AI193" s="70">
        <v>2584.6999999999998</v>
      </c>
      <c r="AJ193" s="71">
        <v>0</v>
      </c>
      <c r="AK193" s="72">
        <v>1667</v>
      </c>
      <c r="AL193" s="61">
        <v>84.6</v>
      </c>
      <c r="AM193" s="85">
        <v>238</v>
      </c>
      <c r="AN193" s="73">
        <v>53</v>
      </c>
      <c r="AO193" s="61"/>
      <c r="AP193" s="64">
        <v>688</v>
      </c>
      <c r="AQ193" s="42">
        <v>115.14000000000001</v>
      </c>
      <c r="AR193" s="42">
        <v>175.85999999999999</v>
      </c>
      <c r="AS193" s="42">
        <v>0</v>
      </c>
      <c r="AT193" s="72" t="s">
        <v>1017</v>
      </c>
      <c r="AU193" s="72" t="s">
        <v>1083</v>
      </c>
      <c r="AV193" s="67">
        <v>60</v>
      </c>
      <c r="AW193" s="61"/>
      <c r="AX193" s="61"/>
      <c r="AY193" s="61"/>
      <c r="AZ193" s="61" t="s">
        <v>1019</v>
      </c>
      <c r="BA193" s="61" t="s">
        <v>218</v>
      </c>
      <c r="BB193" s="61" t="s">
        <v>218</v>
      </c>
      <c r="BC193" s="61" t="s">
        <v>218</v>
      </c>
      <c r="BD193" s="61" t="s">
        <v>218</v>
      </c>
      <c r="BE193" s="61" t="s">
        <v>218</v>
      </c>
      <c r="BF193" s="61" t="s">
        <v>218</v>
      </c>
      <c r="BG193" s="61" t="s">
        <v>218</v>
      </c>
      <c r="BH193" s="61" t="s">
        <v>218</v>
      </c>
      <c r="BI193" s="61" t="s">
        <v>218</v>
      </c>
      <c r="BJ193" s="61" t="s">
        <v>218</v>
      </c>
      <c r="BK193" s="61" t="s">
        <v>218</v>
      </c>
      <c r="BL193" s="61" t="s">
        <v>218</v>
      </c>
      <c r="BM193" s="61" t="s">
        <v>218</v>
      </c>
      <c r="BN193" s="61" t="s">
        <v>218</v>
      </c>
      <c r="BO193" s="61" t="s">
        <v>218</v>
      </c>
      <c r="BP193" s="61" t="s">
        <v>218</v>
      </c>
      <c r="BQ193" s="61" t="s">
        <v>1020</v>
      </c>
      <c r="BR193" s="61"/>
      <c r="BS193" s="59" t="s">
        <v>1021</v>
      </c>
      <c r="BT193" s="52">
        <v>4320</v>
      </c>
      <c r="BU193" s="61">
        <v>4</v>
      </c>
      <c r="BV193" s="61" t="s">
        <v>1017</v>
      </c>
      <c r="BW193" s="52">
        <v>1827.5</v>
      </c>
      <c r="BX193" s="52">
        <v>831</v>
      </c>
      <c r="BY193" s="52">
        <v>827.5</v>
      </c>
      <c r="BZ193" s="52">
        <v>331</v>
      </c>
      <c r="CA193" s="61" t="s">
        <v>1080</v>
      </c>
      <c r="CB193" s="52">
        <v>1458</v>
      </c>
      <c r="CC193" s="53">
        <v>1354.8</v>
      </c>
      <c r="CD193" s="39">
        <v>1</v>
      </c>
      <c r="CE193" s="61">
        <v>822</v>
      </c>
      <c r="CF193" s="61" t="s">
        <v>1023</v>
      </c>
      <c r="CG193" s="52">
        <v>125.1</v>
      </c>
      <c r="CH193" s="52">
        <v>197.9</v>
      </c>
      <c r="CI193" s="72">
        <v>688</v>
      </c>
      <c r="CJ193" s="72"/>
      <c r="CK193" s="61">
        <v>0</v>
      </c>
      <c r="CL193" s="61">
        <v>0</v>
      </c>
      <c r="CM193" s="75">
        <v>0</v>
      </c>
      <c r="CN193" s="39"/>
      <c r="CO193" s="39"/>
      <c r="CP193" s="61"/>
      <c r="CQ193" s="61"/>
      <c r="CR193" s="39">
        <v>0</v>
      </c>
      <c r="CS193" s="61"/>
      <c r="CT193" s="61"/>
      <c r="CU193" s="61"/>
      <c r="CV193" s="61"/>
      <c r="CW193" s="61"/>
      <c r="CX193" s="61"/>
      <c r="CY193" s="61"/>
      <c r="CZ193" s="52">
        <v>1</v>
      </c>
      <c r="DA193" s="52">
        <v>1</v>
      </c>
      <c r="DB193" s="52">
        <v>180</v>
      </c>
      <c r="DC193" s="52">
        <v>1300</v>
      </c>
      <c r="DD193" s="52">
        <v>33</v>
      </c>
      <c r="DE193" s="61">
        <v>1317.5</v>
      </c>
      <c r="DF193" s="39">
        <v>0</v>
      </c>
      <c r="DG193" s="39">
        <v>0</v>
      </c>
      <c r="DH193" s="52">
        <v>3</v>
      </c>
      <c r="DI193" s="52">
        <v>187</v>
      </c>
      <c r="DJ193" s="61"/>
      <c r="DK193" s="39">
        <v>39</v>
      </c>
      <c r="DL193" s="61">
        <v>724.5</v>
      </c>
      <c r="DM193" s="39">
        <v>60</v>
      </c>
      <c r="DN193" s="61"/>
      <c r="DO193" s="61">
        <v>474.21999999999997</v>
      </c>
      <c r="DP193" s="61"/>
      <c r="DQ193" s="39">
        <v>666</v>
      </c>
      <c r="DR193" s="39">
        <v>484</v>
      </c>
      <c r="DS193" s="39">
        <v>87</v>
      </c>
      <c r="DT193" s="61">
        <v>12</v>
      </c>
      <c r="DU193" s="52">
        <v>12</v>
      </c>
      <c r="DV193" s="52">
        <v>15</v>
      </c>
      <c r="DW193" s="39">
        <v>0</v>
      </c>
      <c r="DX193" s="39" t="str">
        <f t="shared" si="9"/>
        <v>наружные</v>
      </c>
      <c r="DY193" s="52"/>
      <c r="DZ193" s="61"/>
      <c r="EA193" s="61"/>
      <c r="EB193" s="61"/>
      <c r="EC193" s="61"/>
      <c r="ED193" s="61"/>
      <c r="EE193" s="52">
        <v>12</v>
      </c>
      <c r="EF193" s="52">
        <v>22.1</v>
      </c>
      <c r="EG193" s="52">
        <v>6</v>
      </c>
      <c r="EH193" s="52">
        <f t="shared" si="12"/>
        <v>28.799999999999997</v>
      </c>
      <c r="EI193" s="52">
        <v>5.76</v>
      </c>
      <c r="EJ193" s="52"/>
      <c r="EK193" s="52">
        <v>8.370000000000001</v>
      </c>
      <c r="EL193" s="52">
        <v>3.5999999999999996</v>
      </c>
      <c r="EM193" s="52">
        <v>13.200000000000001</v>
      </c>
      <c r="EN193" s="52">
        <v>6.5</v>
      </c>
      <c r="EO193" s="52">
        <v>0</v>
      </c>
      <c r="EP193" s="52">
        <v>0</v>
      </c>
      <c r="EQ193" s="52">
        <v>134</v>
      </c>
      <c r="ER193" s="52">
        <f t="shared" si="10"/>
        <v>0</v>
      </c>
      <c r="ES193" s="187" t="s">
        <v>1019</v>
      </c>
      <c r="ET193" s="187">
        <v>0</v>
      </c>
      <c r="EU193" s="52">
        <v>0</v>
      </c>
      <c r="EV193" s="52">
        <v>0</v>
      </c>
      <c r="EW193" s="52">
        <v>0</v>
      </c>
      <c r="EX193" s="52">
        <v>0</v>
      </c>
      <c r="EY193" s="52">
        <v>0</v>
      </c>
      <c r="EZ193" s="52"/>
      <c r="FA193" s="52"/>
      <c r="FB193" s="52"/>
      <c r="FC193" s="52"/>
      <c r="FD193" s="52"/>
      <c r="FE193" s="52"/>
      <c r="FF193" s="52"/>
      <c r="FG193" s="52"/>
      <c r="FH193" s="39">
        <v>0</v>
      </c>
      <c r="FI193" s="72">
        <v>4</v>
      </c>
    </row>
    <row r="194" spans="1:165" x14ac:dyDescent="0.25">
      <c r="A194" s="56">
        <v>20982</v>
      </c>
      <c r="B194" s="36" t="str">
        <f t="shared" si="11"/>
        <v>Профсоюзная ул. д. 47</v>
      </c>
      <c r="C194" s="57" t="s">
        <v>1075</v>
      </c>
      <c r="D194" s="58">
        <v>47</v>
      </c>
      <c r="E194" s="59"/>
      <c r="F194" s="39" t="s">
        <v>1012</v>
      </c>
      <c r="G194" s="60"/>
      <c r="H194" s="61"/>
      <c r="I194" s="62" t="s">
        <v>218</v>
      </c>
      <c r="J194" s="62"/>
      <c r="K194" s="62" t="s">
        <v>218</v>
      </c>
      <c r="L194" s="39" t="s">
        <v>1013</v>
      </c>
      <c r="M194" s="39" t="s">
        <v>1014</v>
      </c>
      <c r="N194" s="63">
        <v>1962</v>
      </c>
      <c r="O194" s="63">
        <v>1962</v>
      </c>
      <c r="P194" s="64" t="s">
        <v>1047</v>
      </c>
      <c r="Q194" s="61" t="s">
        <v>1016</v>
      </c>
      <c r="R194" s="63">
        <v>5</v>
      </c>
      <c r="S194" s="63">
        <v>5</v>
      </c>
      <c r="T194" s="65">
        <v>4</v>
      </c>
      <c r="U194" s="63"/>
      <c r="V194" s="63"/>
      <c r="W194" s="66">
        <v>80</v>
      </c>
      <c r="X194" s="67">
        <v>80</v>
      </c>
      <c r="Y194" s="61">
        <f t="shared" si="13"/>
        <v>0</v>
      </c>
      <c r="Z194" s="39">
        <v>0</v>
      </c>
      <c r="AA194" s="61">
        <v>20</v>
      </c>
      <c r="AB194" s="61">
        <v>36</v>
      </c>
      <c r="AC194" s="42">
        <v>0</v>
      </c>
      <c r="AD194" s="61">
        <v>0</v>
      </c>
      <c r="AE194" s="61">
        <v>0</v>
      </c>
      <c r="AF194" s="61">
        <v>1</v>
      </c>
      <c r="AG194" s="68">
        <v>1</v>
      </c>
      <c r="AH194" s="69">
        <v>3603.7</v>
      </c>
      <c r="AI194" s="70">
        <v>3603.7</v>
      </c>
      <c r="AJ194" s="71">
        <v>0</v>
      </c>
      <c r="AK194" s="72">
        <v>2150.4</v>
      </c>
      <c r="AL194" s="61">
        <v>397</v>
      </c>
      <c r="AM194" s="85">
        <v>340</v>
      </c>
      <c r="AN194" s="73">
        <v>8</v>
      </c>
      <c r="AO194" s="61"/>
      <c r="AP194" s="64">
        <v>901.2</v>
      </c>
      <c r="AQ194" s="42">
        <v>137.53</v>
      </c>
      <c r="AR194" s="42">
        <v>210.47</v>
      </c>
      <c r="AS194" s="42">
        <v>0</v>
      </c>
      <c r="AT194" s="72" t="s">
        <v>1017</v>
      </c>
      <c r="AU194" s="72" t="s">
        <v>1018</v>
      </c>
      <c r="AV194" s="67">
        <v>80</v>
      </c>
      <c r="AW194" s="61"/>
      <c r="AX194" s="61"/>
      <c r="AY194" s="61"/>
      <c r="AZ194" s="61" t="s">
        <v>1019</v>
      </c>
      <c r="BA194" s="61" t="s">
        <v>218</v>
      </c>
      <c r="BB194" s="61" t="s">
        <v>218</v>
      </c>
      <c r="BC194" s="61" t="s">
        <v>218</v>
      </c>
      <c r="BD194" s="61" t="s">
        <v>218</v>
      </c>
      <c r="BE194" s="61" t="s">
        <v>218</v>
      </c>
      <c r="BF194" s="61" t="s">
        <v>218</v>
      </c>
      <c r="BG194" s="61" t="s">
        <v>218</v>
      </c>
      <c r="BH194" s="61" t="s">
        <v>218</v>
      </c>
      <c r="BI194" s="61" t="s">
        <v>218</v>
      </c>
      <c r="BJ194" s="61" t="s">
        <v>218</v>
      </c>
      <c r="BK194" s="61" t="s">
        <v>218</v>
      </c>
      <c r="BL194" s="61" t="s">
        <v>218</v>
      </c>
      <c r="BM194" s="61" t="s">
        <v>218</v>
      </c>
      <c r="BN194" s="61" t="s">
        <v>218</v>
      </c>
      <c r="BO194" s="61" t="s">
        <v>218</v>
      </c>
      <c r="BP194" s="61" t="s">
        <v>218</v>
      </c>
      <c r="BQ194" s="61" t="s">
        <v>1020</v>
      </c>
      <c r="BR194" s="61"/>
      <c r="BS194" s="59" t="s">
        <v>1021</v>
      </c>
      <c r="BT194" s="52">
        <v>7760</v>
      </c>
      <c r="BU194" s="61">
        <v>5</v>
      </c>
      <c r="BV194" s="61" t="s">
        <v>1017</v>
      </c>
      <c r="BW194" s="52">
        <v>985</v>
      </c>
      <c r="BX194" s="52">
        <v>394</v>
      </c>
      <c r="BY194" s="52">
        <v>985</v>
      </c>
      <c r="BZ194" s="52">
        <v>394</v>
      </c>
      <c r="CA194" s="61" t="s">
        <v>1080</v>
      </c>
      <c r="CB194" s="52">
        <v>1852</v>
      </c>
      <c r="CC194" s="53">
        <v>1722</v>
      </c>
      <c r="CD194" s="61">
        <v>1</v>
      </c>
      <c r="CE194" s="61">
        <v>991</v>
      </c>
      <c r="CF194" s="61" t="s">
        <v>1023</v>
      </c>
      <c r="CG194" s="52">
        <v>160</v>
      </c>
      <c r="CH194" s="52">
        <v>253</v>
      </c>
      <c r="CI194" s="72">
        <v>901.2</v>
      </c>
      <c r="CJ194" s="72"/>
      <c r="CK194" s="61">
        <v>0</v>
      </c>
      <c r="CL194" s="61">
        <v>0</v>
      </c>
      <c r="CM194" s="75">
        <v>0</v>
      </c>
      <c r="CN194" s="39"/>
      <c r="CO194" s="39"/>
      <c r="CP194" s="61"/>
      <c r="CQ194" s="61"/>
      <c r="CR194" s="39">
        <v>0</v>
      </c>
      <c r="CS194" s="61"/>
      <c r="CT194" s="61"/>
      <c r="CU194" s="61"/>
      <c r="CV194" s="61"/>
      <c r="CW194" s="61"/>
      <c r="CX194" s="61"/>
      <c r="CY194" s="61"/>
      <c r="CZ194" s="52">
        <v>1</v>
      </c>
      <c r="DA194" s="52">
        <v>1</v>
      </c>
      <c r="DB194" s="52">
        <v>162</v>
      </c>
      <c r="DC194" s="52">
        <v>400</v>
      </c>
      <c r="DD194" s="52">
        <v>48</v>
      </c>
      <c r="DE194" s="61">
        <v>2032</v>
      </c>
      <c r="DF194" s="61">
        <v>0</v>
      </c>
      <c r="DG194" s="39">
        <v>0</v>
      </c>
      <c r="DH194" s="52">
        <v>4</v>
      </c>
      <c r="DI194" s="52">
        <v>248</v>
      </c>
      <c r="DJ194" s="61"/>
      <c r="DK194" s="39">
        <v>85</v>
      </c>
      <c r="DL194" s="61">
        <v>935</v>
      </c>
      <c r="DM194" s="39">
        <v>80</v>
      </c>
      <c r="DN194" s="61"/>
      <c r="DO194" s="61">
        <v>967</v>
      </c>
      <c r="DP194" s="61"/>
      <c r="DQ194" s="39">
        <v>648</v>
      </c>
      <c r="DR194" s="39">
        <v>594</v>
      </c>
      <c r="DS194" s="39">
        <v>87</v>
      </c>
      <c r="DT194" s="61">
        <v>16</v>
      </c>
      <c r="DU194" s="52">
        <v>16</v>
      </c>
      <c r="DV194" s="52">
        <v>16</v>
      </c>
      <c r="DW194" s="39">
        <v>0</v>
      </c>
      <c r="DX194" s="39" t="str">
        <f t="shared" si="9"/>
        <v>наружные</v>
      </c>
      <c r="DY194" s="52"/>
      <c r="DZ194" s="61"/>
      <c r="EA194" s="61"/>
      <c r="EB194" s="61"/>
      <c r="EC194" s="61"/>
      <c r="ED194" s="61"/>
      <c r="EE194" s="52">
        <v>32</v>
      </c>
      <c r="EF194" s="52">
        <v>29.44</v>
      </c>
      <c r="EG194" s="52">
        <v>8</v>
      </c>
      <c r="EH194" s="52">
        <f t="shared" si="12"/>
        <v>38.4</v>
      </c>
      <c r="EI194" s="52">
        <v>7.68</v>
      </c>
      <c r="EJ194" s="52"/>
      <c r="EK194" s="52">
        <v>11.16</v>
      </c>
      <c r="EL194" s="52">
        <v>4.8</v>
      </c>
      <c r="EM194" s="52">
        <v>17.600000000000001</v>
      </c>
      <c r="EN194" s="52">
        <v>9.1</v>
      </c>
      <c r="EO194" s="52">
        <v>0</v>
      </c>
      <c r="EP194" s="52">
        <v>0</v>
      </c>
      <c r="EQ194" s="52">
        <v>204</v>
      </c>
      <c r="ER194" s="52">
        <f t="shared" si="10"/>
        <v>0</v>
      </c>
      <c r="ES194" s="187" t="s">
        <v>1019</v>
      </c>
      <c r="ET194" s="187">
        <v>0</v>
      </c>
      <c r="EU194" s="52">
        <v>0</v>
      </c>
      <c r="EV194" s="52">
        <v>1</v>
      </c>
      <c r="EW194" s="52">
        <v>0</v>
      </c>
      <c r="EX194" s="52">
        <v>0</v>
      </c>
      <c r="EY194" s="52">
        <v>4</v>
      </c>
      <c r="EZ194" s="52"/>
      <c r="FA194" s="52"/>
      <c r="FB194" s="52"/>
      <c r="FC194" s="52"/>
      <c r="FD194" s="52"/>
      <c r="FE194" s="52"/>
      <c r="FF194" s="52"/>
      <c r="FG194" s="52"/>
      <c r="FH194" s="39">
        <v>0</v>
      </c>
      <c r="FI194" s="112">
        <v>5</v>
      </c>
    </row>
    <row r="195" spans="1:165" x14ac:dyDescent="0.25">
      <c r="A195" s="56">
        <v>20984</v>
      </c>
      <c r="B195" s="36" t="str">
        <f t="shared" si="11"/>
        <v>Профсоюзная ул. д. 48 к. 1</v>
      </c>
      <c r="C195" s="57" t="s">
        <v>1075</v>
      </c>
      <c r="D195" s="58">
        <v>48</v>
      </c>
      <c r="E195" s="59">
        <v>1</v>
      </c>
      <c r="F195" s="39" t="s">
        <v>1012</v>
      </c>
      <c r="G195" s="60"/>
      <c r="H195" s="39"/>
      <c r="I195" s="62" t="s">
        <v>218</v>
      </c>
      <c r="J195" s="62"/>
      <c r="K195" s="62" t="s">
        <v>218</v>
      </c>
      <c r="L195" s="39" t="s">
        <v>1013</v>
      </c>
      <c r="M195" s="39" t="s">
        <v>1014</v>
      </c>
      <c r="N195" s="63">
        <v>1961</v>
      </c>
      <c r="O195" s="63">
        <v>1961</v>
      </c>
      <c r="P195" s="64" t="s">
        <v>1015</v>
      </c>
      <c r="Q195" s="61" t="s">
        <v>1016</v>
      </c>
      <c r="R195" s="63">
        <v>5</v>
      </c>
      <c r="S195" s="63">
        <v>5</v>
      </c>
      <c r="T195" s="65">
        <v>4</v>
      </c>
      <c r="U195" s="63"/>
      <c r="V195" s="63"/>
      <c r="W195" s="66">
        <v>80</v>
      </c>
      <c r="X195" s="67">
        <v>80</v>
      </c>
      <c r="Y195" s="61">
        <f t="shared" si="13"/>
        <v>0</v>
      </c>
      <c r="Z195" s="39">
        <v>0</v>
      </c>
      <c r="AA195" s="61">
        <v>20</v>
      </c>
      <c r="AB195" s="61">
        <v>36</v>
      </c>
      <c r="AC195" s="42">
        <v>0</v>
      </c>
      <c r="AD195" s="61">
        <v>0</v>
      </c>
      <c r="AE195" s="61">
        <v>0</v>
      </c>
      <c r="AF195" s="61">
        <v>1</v>
      </c>
      <c r="AG195" s="68">
        <v>1</v>
      </c>
      <c r="AH195" s="69">
        <v>3510.2</v>
      </c>
      <c r="AI195" s="70">
        <v>3510.2</v>
      </c>
      <c r="AJ195" s="71">
        <v>0</v>
      </c>
      <c r="AK195" s="72">
        <v>2211.96</v>
      </c>
      <c r="AL195" s="61">
        <v>397</v>
      </c>
      <c r="AM195" s="85">
        <v>390</v>
      </c>
      <c r="AN195" s="73">
        <v>8</v>
      </c>
      <c r="AO195" s="61"/>
      <c r="AP195" s="64">
        <v>906.98</v>
      </c>
      <c r="AQ195" s="42">
        <v>156.66</v>
      </c>
      <c r="AR195" s="42">
        <v>241.34</v>
      </c>
      <c r="AS195" s="42">
        <v>0</v>
      </c>
      <c r="AT195" s="72" t="s">
        <v>1017</v>
      </c>
      <c r="AU195" s="72" t="s">
        <v>1084</v>
      </c>
      <c r="AV195" s="67">
        <v>80</v>
      </c>
      <c r="AW195" s="61"/>
      <c r="AX195" s="61"/>
      <c r="AY195" s="61"/>
      <c r="AZ195" s="61" t="s">
        <v>1019</v>
      </c>
      <c r="BA195" s="61" t="s">
        <v>218</v>
      </c>
      <c r="BB195" s="61" t="s">
        <v>218</v>
      </c>
      <c r="BC195" s="61" t="s">
        <v>218</v>
      </c>
      <c r="BD195" s="61" t="s">
        <v>218</v>
      </c>
      <c r="BE195" s="61" t="s">
        <v>218</v>
      </c>
      <c r="BF195" s="61" t="s">
        <v>218</v>
      </c>
      <c r="BG195" s="61" t="s">
        <v>218</v>
      </c>
      <c r="BH195" s="61" t="s">
        <v>218</v>
      </c>
      <c r="BI195" s="61" t="s">
        <v>218</v>
      </c>
      <c r="BJ195" s="61" t="s">
        <v>218</v>
      </c>
      <c r="BK195" s="61" t="s">
        <v>218</v>
      </c>
      <c r="BL195" s="61" t="s">
        <v>218</v>
      </c>
      <c r="BM195" s="61" t="s">
        <v>218</v>
      </c>
      <c r="BN195" s="61" t="s">
        <v>218</v>
      </c>
      <c r="BO195" s="61" t="s">
        <v>218</v>
      </c>
      <c r="BP195" s="61" t="s">
        <v>218</v>
      </c>
      <c r="BQ195" s="61" t="s">
        <v>1020</v>
      </c>
      <c r="BR195" s="61"/>
      <c r="BS195" s="59" t="s">
        <v>1021</v>
      </c>
      <c r="BT195" s="52">
        <v>7760</v>
      </c>
      <c r="BU195" s="61">
        <v>5</v>
      </c>
      <c r="BV195" s="61" t="s">
        <v>1017</v>
      </c>
      <c r="BW195" s="52">
        <v>985</v>
      </c>
      <c r="BX195" s="52">
        <v>394</v>
      </c>
      <c r="BY195" s="52">
        <v>985</v>
      </c>
      <c r="BZ195" s="52">
        <v>394</v>
      </c>
      <c r="CA195" s="61" t="s">
        <v>1080</v>
      </c>
      <c r="CB195" s="52">
        <v>1852</v>
      </c>
      <c r="CC195" s="53">
        <v>1722</v>
      </c>
      <c r="CD195" s="39">
        <v>1</v>
      </c>
      <c r="CE195" s="61">
        <v>1088</v>
      </c>
      <c r="CF195" s="61" t="s">
        <v>1023</v>
      </c>
      <c r="CG195" s="52">
        <v>160</v>
      </c>
      <c r="CH195" s="52">
        <v>253</v>
      </c>
      <c r="CI195" s="72">
        <v>906.98</v>
      </c>
      <c r="CJ195" s="72"/>
      <c r="CK195" s="61">
        <v>0</v>
      </c>
      <c r="CL195" s="61">
        <v>0</v>
      </c>
      <c r="CM195" s="75">
        <v>0</v>
      </c>
      <c r="CN195" s="39"/>
      <c r="CO195" s="39"/>
      <c r="CP195" s="61"/>
      <c r="CQ195" s="61"/>
      <c r="CR195" s="39">
        <v>0</v>
      </c>
      <c r="CS195" s="61"/>
      <c r="CT195" s="61"/>
      <c r="CU195" s="61"/>
      <c r="CV195" s="61"/>
      <c r="CW195" s="61"/>
      <c r="CX195" s="61"/>
      <c r="CY195" s="61"/>
      <c r="CZ195" s="52">
        <v>1</v>
      </c>
      <c r="DA195" s="52">
        <v>1</v>
      </c>
      <c r="DB195" s="52">
        <v>162</v>
      </c>
      <c r="DC195" s="52">
        <v>400</v>
      </c>
      <c r="DD195" s="52">
        <v>48</v>
      </c>
      <c r="DE195" s="61">
        <v>2032</v>
      </c>
      <c r="DF195" s="39">
        <v>0</v>
      </c>
      <c r="DG195" s="39">
        <v>0</v>
      </c>
      <c r="DH195" s="52">
        <v>4</v>
      </c>
      <c r="DI195" s="52">
        <v>248</v>
      </c>
      <c r="DJ195" s="61"/>
      <c r="DK195" s="39">
        <v>85</v>
      </c>
      <c r="DL195" s="61">
        <v>935</v>
      </c>
      <c r="DM195" s="39">
        <v>80</v>
      </c>
      <c r="DN195" s="61"/>
      <c r="DO195" s="61">
        <v>967</v>
      </c>
      <c r="DP195" s="61"/>
      <c r="DQ195" s="39">
        <v>648</v>
      </c>
      <c r="DR195" s="39">
        <v>594</v>
      </c>
      <c r="DS195" s="39">
        <v>87</v>
      </c>
      <c r="DT195" s="61">
        <v>16</v>
      </c>
      <c r="DU195" s="52">
        <v>16</v>
      </c>
      <c r="DV195" s="52">
        <v>16</v>
      </c>
      <c r="DW195" s="39">
        <v>0</v>
      </c>
      <c r="DX195" s="39" t="str">
        <f t="shared" si="9"/>
        <v>наружные</v>
      </c>
      <c r="DY195" s="52"/>
      <c r="DZ195" s="61"/>
      <c r="EA195" s="61"/>
      <c r="EB195" s="61"/>
      <c r="EC195" s="61"/>
      <c r="ED195" s="61"/>
      <c r="EE195" s="52">
        <v>32</v>
      </c>
      <c r="EF195" s="52">
        <v>29.44</v>
      </c>
      <c r="EG195" s="52">
        <v>8</v>
      </c>
      <c r="EH195" s="52">
        <f t="shared" si="12"/>
        <v>38.4</v>
      </c>
      <c r="EI195" s="52">
        <v>7.68</v>
      </c>
      <c r="EJ195" s="52"/>
      <c r="EK195" s="52">
        <v>11.16</v>
      </c>
      <c r="EL195" s="52">
        <v>4.8</v>
      </c>
      <c r="EM195" s="52">
        <v>17.600000000000001</v>
      </c>
      <c r="EN195" s="52">
        <v>9.1</v>
      </c>
      <c r="EO195" s="52">
        <v>0</v>
      </c>
      <c r="EP195" s="52">
        <v>0</v>
      </c>
      <c r="EQ195" s="52">
        <v>199</v>
      </c>
      <c r="ER195" s="52">
        <f t="shared" si="10"/>
        <v>0</v>
      </c>
      <c r="ES195" s="187" t="s">
        <v>1019</v>
      </c>
      <c r="ET195" s="187">
        <v>0</v>
      </c>
      <c r="EU195" s="52">
        <v>0</v>
      </c>
      <c r="EV195" s="52">
        <v>1</v>
      </c>
      <c r="EW195" s="52">
        <v>0</v>
      </c>
      <c r="EX195" s="52">
        <v>0</v>
      </c>
      <c r="EY195" s="52">
        <v>0</v>
      </c>
      <c r="EZ195" s="52"/>
      <c r="FA195" s="52"/>
      <c r="FB195" s="52">
        <v>20</v>
      </c>
      <c r="FC195" s="52"/>
      <c r="FD195" s="52"/>
      <c r="FE195" s="52"/>
      <c r="FF195" s="52"/>
      <c r="FG195" s="52"/>
      <c r="FH195" s="39">
        <v>0</v>
      </c>
      <c r="FI195" s="72">
        <v>5</v>
      </c>
    </row>
    <row r="196" spans="1:165" x14ac:dyDescent="0.25">
      <c r="A196" s="56">
        <v>20985</v>
      </c>
      <c r="B196" s="36" t="str">
        <f t="shared" si="11"/>
        <v>Профсоюзная ул. д. 48 к. 2</v>
      </c>
      <c r="C196" s="57" t="s">
        <v>1075</v>
      </c>
      <c r="D196" s="58">
        <v>48</v>
      </c>
      <c r="E196" s="59">
        <v>2</v>
      </c>
      <c r="F196" s="39" t="s">
        <v>1012</v>
      </c>
      <c r="G196" s="60"/>
      <c r="H196" s="61"/>
      <c r="I196" s="62" t="s">
        <v>218</v>
      </c>
      <c r="J196" s="62"/>
      <c r="K196" s="62" t="s">
        <v>218</v>
      </c>
      <c r="L196" s="39" t="s">
        <v>1013</v>
      </c>
      <c r="M196" s="39" t="s">
        <v>1014</v>
      </c>
      <c r="N196" s="63">
        <v>1961</v>
      </c>
      <c r="O196" s="63">
        <v>1961</v>
      </c>
      <c r="P196" s="64" t="s">
        <v>1015</v>
      </c>
      <c r="Q196" s="61" t="s">
        <v>1016</v>
      </c>
      <c r="R196" s="63">
        <v>5</v>
      </c>
      <c r="S196" s="63">
        <v>5</v>
      </c>
      <c r="T196" s="65">
        <v>4</v>
      </c>
      <c r="U196" s="63"/>
      <c r="V196" s="63"/>
      <c r="W196" s="66">
        <v>80</v>
      </c>
      <c r="X196" s="67">
        <v>80</v>
      </c>
      <c r="Y196" s="61">
        <f t="shared" si="13"/>
        <v>0</v>
      </c>
      <c r="Z196" s="39">
        <v>0</v>
      </c>
      <c r="AA196" s="61">
        <v>20</v>
      </c>
      <c r="AB196" s="61">
        <v>36</v>
      </c>
      <c r="AC196" s="42">
        <v>0</v>
      </c>
      <c r="AD196" s="61">
        <v>0</v>
      </c>
      <c r="AE196" s="61">
        <v>0</v>
      </c>
      <c r="AF196" s="61">
        <v>1</v>
      </c>
      <c r="AG196" s="68">
        <v>1</v>
      </c>
      <c r="AH196" s="69">
        <v>3516.2</v>
      </c>
      <c r="AI196" s="70">
        <v>3516.2</v>
      </c>
      <c r="AJ196" s="71">
        <v>0</v>
      </c>
      <c r="AK196" s="72">
        <v>2197</v>
      </c>
      <c r="AL196" s="61">
        <v>397</v>
      </c>
      <c r="AM196" s="85">
        <v>402</v>
      </c>
      <c r="AN196" s="73">
        <v>8</v>
      </c>
      <c r="AO196" s="61"/>
      <c r="AP196" s="64">
        <v>893.5</v>
      </c>
      <c r="AQ196" s="42">
        <v>163.19</v>
      </c>
      <c r="AR196" s="42">
        <v>246.81</v>
      </c>
      <c r="AS196" s="42">
        <v>0</v>
      </c>
      <c r="AT196" s="72" t="s">
        <v>1017</v>
      </c>
      <c r="AU196" s="72" t="s">
        <v>1018</v>
      </c>
      <c r="AV196" s="67">
        <v>80</v>
      </c>
      <c r="AW196" s="61"/>
      <c r="AX196" s="61"/>
      <c r="AY196" s="61"/>
      <c r="AZ196" s="61" t="s">
        <v>1019</v>
      </c>
      <c r="BA196" s="61" t="s">
        <v>218</v>
      </c>
      <c r="BB196" s="61" t="s">
        <v>218</v>
      </c>
      <c r="BC196" s="61" t="s">
        <v>218</v>
      </c>
      <c r="BD196" s="61" t="s">
        <v>218</v>
      </c>
      <c r="BE196" s="61" t="s">
        <v>218</v>
      </c>
      <c r="BF196" s="61" t="s">
        <v>218</v>
      </c>
      <c r="BG196" s="61" t="s">
        <v>218</v>
      </c>
      <c r="BH196" s="61" t="s">
        <v>218</v>
      </c>
      <c r="BI196" s="61" t="s">
        <v>218</v>
      </c>
      <c r="BJ196" s="61" t="s">
        <v>218</v>
      </c>
      <c r="BK196" s="61" t="s">
        <v>218</v>
      </c>
      <c r="BL196" s="61" t="s">
        <v>218</v>
      </c>
      <c r="BM196" s="61" t="s">
        <v>218</v>
      </c>
      <c r="BN196" s="61" t="s">
        <v>218</v>
      </c>
      <c r="BO196" s="61" t="s">
        <v>218</v>
      </c>
      <c r="BP196" s="61" t="s">
        <v>218</v>
      </c>
      <c r="BQ196" s="61" t="s">
        <v>1020</v>
      </c>
      <c r="BR196" s="61"/>
      <c r="BS196" s="59" t="s">
        <v>1021</v>
      </c>
      <c r="BT196" s="52">
        <v>7760</v>
      </c>
      <c r="BU196" s="61">
        <v>5</v>
      </c>
      <c r="BV196" s="61" t="s">
        <v>1017</v>
      </c>
      <c r="BW196" s="52">
        <v>985</v>
      </c>
      <c r="BX196" s="52">
        <v>394</v>
      </c>
      <c r="BY196" s="52">
        <v>985</v>
      </c>
      <c r="BZ196" s="52">
        <v>394</v>
      </c>
      <c r="CA196" s="61" t="s">
        <v>1080</v>
      </c>
      <c r="CB196" s="52">
        <v>1852</v>
      </c>
      <c r="CC196" s="53">
        <v>1722</v>
      </c>
      <c r="CD196" s="61">
        <v>1</v>
      </c>
      <c r="CE196" s="61">
        <v>1117</v>
      </c>
      <c r="CF196" s="61" t="s">
        <v>1023</v>
      </c>
      <c r="CG196" s="52">
        <v>160</v>
      </c>
      <c r="CH196" s="52">
        <v>253</v>
      </c>
      <c r="CI196" s="72">
        <v>893.5</v>
      </c>
      <c r="CJ196" s="72"/>
      <c r="CK196" s="61">
        <v>0</v>
      </c>
      <c r="CL196" s="61">
        <v>0</v>
      </c>
      <c r="CM196" s="75">
        <v>0</v>
      </c>
      <c r="CN196" s="39"/>
      <c r="CO196" s="39"/>
      <c r="CP196" s="61"/>
      <c r="CQ196" s="61"/>
      <c r="CR196" s="39">
        <v>0</v>
      </c>
      <c r="CS196" s="61"/>
      <c r="CT196" s="61"/>
      <c r="CU196" s="61"/>
      <c r="CV196" s="61"/>
      <c r="CW196" s="61"/>
      <c r="CX196" s="61"/>
      <c r="CY196" s="61"/>
      <c r="CZ196" s="52">
        <v>1</v>
      </c>
      <c r="DA196" s="52">
        <v>1</v>
      </c>
      <c r="DB196" s="52">
        <v>162</v>
      </c>
      <c r="DC196" s="52">
        <v>400</v>
      </c>
      <c r="DD196" s="52">
        <v>48</v>
      </c>
      <c r="DE196" s="61">
        <v>2032</v>
      </c>
      <c r="DF196" s="61">
        <v>0</v>
      </c>
      <c r="DG196" s="39">
        <v>0</v>
      </c>
      <c r="DH196" s="52">
        <v>4</v>
      </c>
      <c r="DI196" s="52">
        <v>248</v>
      </c>
      <c r="DJ196" s="61"/>
      <c r="DK196" s="39">
        <v>85</v>
      </c>
      <c r="DL196" s="61">
        <v>935</v>
      </c>
      <c r="DM196" s="39">
        <v>80</v>
      </c>
      <c r="DN196" s="61"/>
      <c r="DO196" s="61">
        <v>967</v>
      </c>
      <c r="DP196" s="61"/>
      <c r="DQ196" s="39">
        <v>648</v>
      </c>
      <c r="DR196" s="39">
        <v>594</v>
      </c>
      <c r="DS196" s="39">
        <v>87</v>
      </c>
      <c r="DT196" s="61">
        <v>16</v>
      </c>
      <c r="DU196" s="52">
        <v>16</v>
      </c>
      <c r="DV196" s="52">
        <v>16</v>
      </c>
      <c r="DW196" s="39">
        <v>0</v>
      </c>
      <c r="DX196" s="39" t="str">
        <f t="shared" si="9"/>
        <v>наружные</v>
      </c>
      <c r="DY196" s="52"/>
      <c r="DZ196" s="61"/>
      <c r="EA196" s="61"/>
      <c r="EB196" s="61"/>
      <c r="EC196" s="61"/>
      <c r="ED196" s="61"/>
      <c r="EE196" s="52">
        <v>32</v>
      </c>
      <c r="EF196" s="52">
        <v>29.44</v>
      </c>
      <c r="EG196" s="52">
        <v>8</v>
      </c>
      <c r="EH196" s="52">
        <f t="shared" si="12"/>
        <v>38.4</v>
      </c>
      <c r="EI196" s="52">
        <v>7.68</v>
      </c>
      <c r="EJ196" s="52"/>
      <c r="EK196" s="52">
        <v>11.16</v>
      </c>
      <c r="EL196" s="52">
        <v>4.8</v>
      </c>
      <c r="EM196" s="52">
        <v>17.600000000000001</v>
      </c>
      <c r="EN196" s="52">
        <v>9.1</v>
      </c>
      <c r="EO196" s="52">
        <v>0</v>
      </c>
      <c r="EP196" s="52">
        <v>0</v>
      </c>
      <c r="EQ196" s="52">
        <v>211</v>
      </c>
      <c r="ER196" s="52">
        <f t="shared" si="10"/>
        <v>0</v>
      </c>
      <c r="ES196" s="187" t="s">
        <v>1019</v>
      </c>
      <c r="ET196" s="187">
        <v>0</v>
      </c>
      <c r="EU196" s="52">
        <v>0</v>
      </c>
      <c r="EV196" s="52">
        <v>1</v>
      </c>
      <c r="EW196" s="52">
        <v>0</v>
      </c>
      <c r="EX196" s="52">
        <v>0</v>
      </c>
      <c r="EY196" s="52">
        <v>0</v>
      </c>
      <c r="EZ196" s="52"/>
      <c r="FA196" s="52"/>
      <c r="FB196" s="52"/>
      <c r="FC196" s="52"/>
      <c r="FD196" s="52"/>
      <c r="FE196" s="52"/>
      <c r="FF196" s="52"/>
      <c r="FG196" s="52"/>
      <c r="FH196" s="39">
        <v>0</v>
      </c>
      <c r="FI196" s="72">
        <v>5</v>
      </c>
    </row>
    <row r="197" spans="1:165" x14ac:dyDescent="0.25">
      <c r="A197" s="56">
        <v>20986</v>
      </c>
      <c r="B197" s="36" t="str">
        <f t="shared" si="11"/>
        <v>Профсоюзная ул. д. 48 к. 3</v>
      </c>
      <c r="C197" s="57" t="s">
        <v>1075</v>
      </c>
      <c r="D197" s="58">
        <v>48</v>
      </c>
      <c r="E197" s="59">
        <v>3</v>
      </c>
      <c r="F197" s="39" t="s">
        <v>1012</v>
      </c>
      <c r="G197" s="60"/>
      <c r="H197" s="39"/>
      <c r="I197" s="62" t="s">
        <v>218</v>
      </c>
      <c r="J197" s="62"/>
      <c r="K197" s="62" t="s">
        <v>218</v>
      </c>
      <c r="L197" s="39" t="s">
        <v>1013</v>
      </c>
      <c r="M197" s="39" t="s">
        <v>1014</v>
      </c>
      <c r="N197" s="63">
        <v>1961</v>
      </c>
      <c r="O197" s="63">
        <v>1961</v>
      </c>
      <c r="P197" s="64" t="s">
        <v>1015</v>
      </c>
      <c r="Q197" s="61" t="s">
        <v>1016</v>
      </c>
      <c r="R197" s="63">
        <v>5</v>
      </c>
      <c r="S197" s="63">
        <v>5</v>
      </c>
      <c r="T197" s="65">
        <v>4</v>
      </c>
      <c r="U197" s="63"/>
      <c r="V197" s="63"/>
      <c r="W197" s="66">
        <v>81</v>
      </c>
      <c r="X197" s="67">
        <v>80</v>
      </c>
      <c r="Y197" s="61">
        <f t="shared" si="13"/>
        <v>1</v>
      </c>
      <c r="Z197" s="39">
        <v>1</v>
      </c>
      <c r="AA197" s="61">
        <v>20</v>
      </c>
      <c r="AB197" s="61">
        <v>36</v>
      </c>
      <c r="AC197" s="42">
        <v>0</v>
      </c>
      <c r="AD197" s="61">
        <v>0</v>
      </c>
      <c r="AE197" s="61">
        <v>0</v>
      </c>
      <c r="AF197" s="61">
        <v>1</v>
      </c>
      <c r="AG197" s="68">
        <v>1</v>
      </c>
      <c r="AH197" s="69">
        <v>3543.1</v>
      </c>
      <c r="AI197" s="70">
        <v>3536.7</v>
      </c>
      <c r="AJ197" s="71">
        <v>6.4</v>
      </c>
      <c r="AK197" s="72">
        <v>2199.6</v>
      </c>
      <c r="AL197" s="61">
        <v>397</v>
      </c>
      <c r="AM197" s="85">
        <v>384</v>
      </c>
      <c r="AN197" s="73"/>
      <c r="AO197" s="61"/>
      <c r="AP197" s="64">
        <v>907.8</v>
      </c>
      <c r="AQ197" s="42">
        <v>155.69</v>
      </c>
      <c r="AR197" s="42">
        <v>228.31</v>
      </c>
      <c r="AS197" s="42">
        <v>0</v>
      </c>
      <c r="AT197" s="72" t="s">
        <v>1017</v>
      </c>
      <c r="AU197" s="72" t="s">
        <v>1018</v>
      </c>
      <c r="AV197" s="67">
        <v>80</v>
      </c>
      <c r="AW197" s="61"/>
      <c r="AX197" s="61"/>
      <c r="AY197" s="61"/>
      <c r="AZ197" s="61" t="s">
        <v>1019</v>
      </c>
      <c r="BA197" s="61" t="s">
        <v>218</v>
      </c>
      <c r="BB197" s="61" t="s">
        <v>218</v>
      </c>
      <c r="BC197" s="61" t="s">
        <v>218</v>
      </c>
      <c r="BD197" s="61" t="s">
        <v>218</v>
      </c>
      <c r="BE197" s="61" t="s">
        <v>218</v>
      </c>
      <c r="BF197" s="61" t="s">
        <v>218</v>
      </c>
      <c r="BG197" s="61" t="s">
        <v>218</v>
      </c>
      <c r="BH197" s="61" t="s">
        <v>218</v>
      </c>
      <c r="BI197" s="61" t="s">
        <v>218</v>
      </c>
      <c r="BJ197" s="61" t="s">
        <v>218</v>
      </c>
      <c r="BK197" s="61" t="s">
        <v>218</v>
      </c>
      <c r="BL197" s="61" t="s">
        <v>218</v>
      </c>
      <c r="BM197" s="61" t="s">
        <v>218</v>
      </c>
      <c r="BN197" s="61" t="s">
        <v>218</v>
      </c>
      <c r="BO197" s="61" t="s">
        <v>218</v>
      </c>
      <c r="BP197" s="61" t="s">
        <v>218</v>
      </c>
      <c r="BQ197" s="61" t="s">
        <v>1020</v>
      </c>
      <c r="BR197" s="61"/>
      <c r="BS197" s="59" t="s">
        <v>1021</v>
      </c>
      <c r="BT197" s="52">
        <v>7760</v>
      </c>
      <c r="BU197" s="61">
        <v>5</v>
      </c>
      <c r="BV197" s="61" t="s">
        <v>1017</v>
      </c>
      <c r="BW197" s="52">
        <v>985</v>
      </c>
      <c r="BX197" s="52">
        <v>394</v>
      </c>
      <c r="BY197" s="52">
        <v>985</v>
      </c>
      <c r="BZ197" s="52">
        <v>394</v>
      </c>
      <c r="CA197" s="61" t="s">
        <v>1080</v>
      </c>
      <c r="CB197" s="52">
        <v>1852</v>
      </c>
      <c r="CC197" s="53">
        <v>1722</v>
      </c>
      <c r="CD197" s="39">
        <v>1</v>
      </c>
      <c r="CE197" s="61">
        <v>1135</v>
      </c>
      <c r="CF197" s="61" t="s">
        <v>1023</v>
      </c>
      <c r="CG197" s="52">
        <v>160</v>
      </c>
      <c r="CH197" s="52">
        <v>253</v>
      </c>
      <c r="CI197" s="72">
        <v>907.8</v>
      </c>
      <c r="CJ197" s="72"/>
      <c r="CK197" s="61">
        <v>0</v>
      </c>
      <c r="CL197" s="61">
        <v>0</v>
      </c>
      <c r="CM197" s="75">
        <v>0</v>
      </c>
      <c r="CN197" s="39"/>
      <c r="CO197" s="39"/>
      <c r="CP197" s="61"/>
      <c r="CQ197" s="61"/>
      <c r="CR197" s="39">
        <v>0</v>
      </c>
      <c r="CS197" s="61"/>
      <c r="CT197" s="61"/>
      <c r="CU197" s="61"/>
      <c r="CV197" s="61"/>
      <c r="CW197" s="61"/>
      <c r="CX197" s="61"/>
      <c r="CY197" s="61"/>
      <c r="CZ197" s="52">
        <v>1</v>
      </c>
      <c r="DA197" s="52">
        <v>1</v>
      </c>
      <c r="DB197" s="52">
        <v>162</v>
      </c>
      <c r="DC197" s="52">
        <v>400</v>
      </c>
      <c r="DD197" s="52">
        <v>48</v>
      </c>
      <c r="DE197" s="61">
        <v>2032</v>
      </c>
      <c r="DF197" s="39">
        <v>0</v>
      </c>
      <c r="DG197" s="39">
        <v>0</v>
      </c>
      <c r="DH197" s="52">
        <v>4</v>
      </c>
      <c r="DI197" s="52">
        <v>248</v>
      </c>
      <c r="DJ197" s="61"/>
      <c r="DK197" s="39">
        <v>85</v>
      </c>
      <c r="DL197" s="61">
        <v>935</v>
      </c>
      <c r="DM197" s="39">
        <v>80</v>
      </c>
      <c r="DN197" s="61"/>
      <c r="DO197" s="61">
        <v>967</v>
      </c>
      <c r="DP197" s="61"/>
      <c r="DQ197" s="39">
        <v>648</v>
      </c>
      <c r="DR197" s="39">
        <v>594</v>
      </c>
      <c r="DS197" s="39">
        <v>87</v>
      </c>
      <c r="DT197" s="61">
        <v>16</v>
      </c>
      <c r="DU197" s="52">
        <v>16</v>
      </c>
      <c r="DV197" s="52">
        <v>16</v>
      </c>
      <c r="DW197" s="39">
        <v>0</v>
      </c>
      <c r="DX197" s="39" t="str">
        <f t="shared" ref="DX197:DX260" si="14">IF(R197&gt;5,"внутренние","наружные")</f>
        <v>наружные</v>
      </c>
      <c r="DY197" s="52"/>
      <c r="DZ197" s="61"/>
      <c r="EA197" s="61"/>
      <c r="EB197" s="61"/>
      <c r="EC197" s="61"/>
      <c r="ED197" s="61"/>
      <c r="EE197" s="52">
        <v>32</v>
      </c>
      <c r="EF197" s="52">
        <v>29.44</v>
      </c>
      <c r="EG197" s="52">
        <v>8</v>
      </c>
      <c r="EH197" s="52">
        <f t="shared" si="12"/>
        <v>38.4</v>
      </c>
      <c r="EI197" s="52">
        <v>7.68</v>
      </c>
      <c r="EJ197" s="52"/>
      <c r="EK197" s="52">
        <v>11.16</v>
      </c>
      <c r="EL197" s="52">
        <v>4.8</v>
      </c>
      <c r="EM197" s="52">
        <v>17.600000000000001</v>
      </c>
      <c r="EN197" s="52">
        <v>9.1</v>
      </c>
      <c r="EO197" s="52">
        <v>0</v>
      </c>
      <c r="EP197" s="52">
        <v>0</v>
      </c>
      <c r="EQ197" s="52">
        <v>187</v>
      </c>
      <c r="ER197" s="52">
        <f t="shared" ref="ER197:ER232" si="15">IF(CK197=0,0,ROUND(EQ197*1.45/366,2))</f>
        <v>0</v>
      </c>
      <c r="ES197" s="187" t="s">
        <v>1019</v>
      </c>
      <c r="ET197" s="187">
        <v>0</v>
      </c>
      <c r="EU197" s="52">
        <v>0</v>
      </c>
      <c r="EV197" s="52">
        <v>1</v>
      </c>
      <c r="EW197" s="52">
        <v>0</v>
      </c>
      <c r="EX197" s="52">
        <v>0</v>
      </c>
      <c r="EY197" s="52">
        <v>0</v>
      </c>
      <c r="EZ197" s="52"/>
      <c r="FA197" s="52"/>
      <c r="FB197" s="52"/>
      <c r="FC197" s="52"/>
      <c r="FD197" s="52"/>
      <c r="FE197" s="52"/>
      <c r="FF197" s="52"/>
      <c r="FG197" s="52"/>
      <c r="FH197" s="39">
        <v>0</v>
      </c>
      <c r="FI197" s="72">
        <v>5</v>
      </c>
    </row>
    <row r="198" spans="1:165" x14ac:dyDescent="0.25">
      <c r="A198" s="56">
        <v>20987</v>
      </c>
      <c r="B198" s="36" t="str">
        <f t="shared" ref="B198:B261" si="16">CONCATENATE(C198," д. ",D198,IF(E198&gt;=1," к. ",""),E198)</f>
        <v>Профсоюзная ул. д. 48 к. 4</v>
      </c>
      <c r="C198" s="57" t="s">
        <v>1075</v>
      </c>
      <c r="D198" s="58">
        <v>48</v>
      </c>
      <c r="E198" s="59">
        <v>4</v>
      </c>
      <c r="F198" s="39" t="s">
        <v>1012</v>
      </c>
      <c r="G198" s="60"/>
      <c r="H198" s="61"/>
      <c r="I198" s="62" t="s">
        <v>218</v>
      </c>
      <c r="J198" s="62"/>
      <c r="K198" s="62" t="s">
        <v>218</v>
      </c>
      <c r="L198" s="39" t="s">
        <v>1013</v>
      </c>
      <c r="M198" s="39" t="s">
        <v>1014</v>
      </c>
      <c r="N198" s="63">
        <v>1961</v>
      </c>
      <c r="O198" s="63">
        <v>1961</v>
      </c>
      <c r="P198" s="64" t="s">
        <v>1015</v>
      </c>
      <c r="Q198" s="61" t="s">
        <v>1016</v>
      </c>
      <c r="R198" s="63">
        <v>5</v>
      </c>
      <c r="S198" s="63">
        <v>5</v>
      </c>
      <c r="T198" s="65">
        <v>4</v>
      </c>
      <c r="U198" s="63"/>
      <c r="V198" s="63"/>
      <c r="W198" s="66">
        <v>80</v>
      </c>
      <c r="X198" s="67">
        <v>80</v>
      </c>
      <c r="Y198" s="61">
        <f t="shared" si="13"/>
        <v>0</v>
      </c>
      <c r="Z198" s="39">
        <v>0</v>
      </c>
      <c r="AA198" s="61">
        <v>20</v>
      </c>
      <c r="AB198" s="61">
        <v>36</v>
      </c>
      <c r="AC198" s="42">
        <v>0</v>
      </c>
      <c r="AD198" s="61">
        <v>0</v>
      </c>
      <c r="AE198" s="61">
        <v>0</v>
      </c>
      <c r="AF198" s="61">
        <v>1</v>
      </c>
      <c r="AG198" s="68">
        <v>1</v>
      </c>
      <c r="AH198" s="69">
        <v>3560.3</v>
      </c>
      <c r="AI198" s="70">
        <v>3560.3</v>
      </c>
      <c r="AJ198" s="71">
        <v>0</v>
      </c>
      <c r="AK198" s="72">
        <v>2259.4</v>
      </c>
      <c r="AL198" s="61">
        <v>397</v>
      </c>
      <c r="AM198" s="85">
        <v>393</v>
      </c>
      <c r="AN198" s="73">
        <v>72</v>
      </c>
      <c r="AO198" s="61"/>
      <c r="AP198" s="64">
        <v>897.2</v>
      </c>
      <c r="AQ198" s="42">
        <v>182.26</v>
      </c>
      <c r="AR198" s="42">
        <v>282.74</v>
      </c>
      <c r="AS198" s="42">
        <v>0</v>
      </c>
      <c r="AT198" s="72" t="s">
        <v>1017</v>
      </c>
      <c r="AU198" s="72" t="s">
        <v>1018</v>
      </c>
      <c r="AV198" s="67">
        <v>80</v>
      </c>
      <c r="AW198" s="61"/>
      <c r="AX198" s="61"/>
      <c r="AY198" s="61"/>
      <c r="AZ198" s="61" t="s">
        <v>1019</v>
      </c>
      <c r="BA198" s="61" t="s">
        <v>218</v>
      </c>
      <c r="BB198" s="61" t="s">
        <v>218</v>
      </c>
      <c r="BC198" s="61" t="s">
        <v>218</v>
      </c>
      <c r="BD198" s="61" t="s">
        <v>218</v>
      </c>
      <c r="BE198" s="61" t="s">
        <v>218</v>
      </c>
      <c r="BF198" s="61" t="s">
        <v>218</v>
      </c>
      <c r="BG198" s="61" t="s">
        <v>218</v>
      </c>
      <c r="BH198" s="61" t="s">
        <v>218</v>
      </c>
      <c r="BI198" s="61" t="s">
        <v>218</v>
      </c>
      <c r="BJ198" s="61" t="s">
        <v>218</v>
      </c>
      <c r="BK198" s="61" t="s">
        <v>218</v>
      </c>
      <c r="BL198" s="61" t="s">
        <v>218</v>
      </c>
      <c r="BM198" s="61" t="s">
        <v>218</v>
      </c>
      <c r="BN198" s="61" t="s">
        <v>218</v>
      </c>
      <c r="BO198" s="61" t="s">
        <v>218</v>
      </c>
      <c r="BP198" s="61" t="s">
        <v>218</v>
      </c>
      <c r="BQ198" s="61" t="s">
        <v>1020</v>
      </c>
      <c r="BR198" s="61"/>
      <c r="BS198" s="59" t="s">
        <v>1021</v>
      </c>
      <c r="BT198" s="52">
        <v>7760</v>
      </c>
      <c r="BU198" s="61">
        <v>5</v>
      </c>
      <c r="BV198" s="61" t="s">
        <v>1017</v>
      </c>
      <c r="BW198" s="52">
        <v>985</v>
      </c>
      <c r="BX198" s="52">
        <v>394</v>
      </c>
      <c r="BY198" s="52">
        <v>985</v>
      </c>
      <c r="BZ198" s="52">
        <v>394</v>
      </c>
      <c r="CA198" s="61" t="s">
        <v>1080</v>
      </c>
      <c r="CB198" s="52">
        <v>1852</v>
      </c>
      <c r="CC198" s="53">
        <v>1722</v>
      </c>
      <c r="CD198" s="61">
        <v>1</v>
      </c>
      <c r="CE198" s="61">
        <v>1122</v>
      </c>
      <c r="CF198" s="61" t="s">
        <v>1023</v>
      </c>
      <c r="CG198" s="52">
        <v>160</v>
      </c>
      <c r="CH198" s="52">
        <v>253</v>
      </c>
      <c r="CI198" s="72">
        <v>897.2</v>
      </c>
      <c r="CJ198" s="72"/>
      <c r="CK198" s="61">
        <v>0</v>
      </c>
      <c r="CL198" s="61">
        <v>0</v>
      </c>
      <c r="CM198" s="75">
        <v>0</v>
      </c>
      <c r="CN198" s="39"/>
      <c r="CO198" s="39"/>
      <c r="CP198" s="61"/>
      <c r="CQ198" s="61"/>
      <c r="CR198" s="39">
        <v>0</v>
      </c>
      <c r="CS198" s="61"/>
      <c r="CT198" s="61"/>
      <c r="CU198" s="61"/>
      <c r="CV198" s="61"/>
      <c r="CW198" s="61"/>
      <c r="CX198" s="61"/>
      <c r="CY198" s="61"/>
      <c r="CZ198" s="52">
        <v>1</v>
      </c>
      <c r="DA198" s="52">
        <v>1</v>
      </c>
      <c r="DB198" s="52">
        <v>162</v>
      </c>
      <c r="DC198" s="52">
        <v>400</v>
      </c>
      <c r="DD198" s="52">
        <v>48</v>
      </c>
      <c r="DE198" s="61">
        <v>2032</v>
      </c>
      <c r="DF198" s="61">
        <v>0</v>
      </c>
      <c r="DG198" s="39">
        <v>0</v>
      </c>
      <c r="DH198" s="52">
        <v>4</v>
      </c>
      <c r="DI198" s="52">
        <v>248</v>
      </c>
      <c r="DJ198" s="61"/>
      <c r="DK198" s="39">
        <v>85</v>
      </c>
      <c r="DL198" s="61">
        <v>935</v>
      </c>
      <c r="DM198" s="39">
        <v>80</v>
      </c>
      <c r="DN198" s="61"/>
      <c r="DO198" s="61">
        <v>967</v>
      </c>
      <c r="DP198" s="61"/>
      <c r="DQ198" s="39">
        <v>648</v>
      </c>
      <c r="DR198" s="39">
        <v>594</v>
      </c>
      <c r="DS198" s="39">
        <v>87</v>
      </c>
      <c r="DT198" s="61">
        <v>16</v>
      </c>
      <c r="DU198" s="52">
        <v>16</v>
      </c>
      <c r="DV198" s="52">
        <v>16</v>
      </c>
      <c r="DW198" s="39">
        <v>0</v>
      </c>
      <c r="DX198" s="39" t="str">
        <f t="shared" si="14"/>
        <v>наружные</v>
      </c>
      <c r="DY198" s="52"/>
      <c r="DZ198" s="61"/>
      <c r="EA198" s="61"/>
      <c r="EB198" s="61"/>
      <c r="EC198" s="61"/>
      <c r="ED198" s="61"/>
      <c r="EE198" s="52">
        <v>32</v>
      </c>
      <c r="EF198" s="52">
        <v>29.44</v>
      </c>
      <c r="EG198" s="52">
        <v>8</v>
      </c>
      <c r="EH198" s="52">
        <f t="shared" ref="EH198:EH261" si="17">EG198*2.4*2</f>
        <v>38.4</v>
      </c>
      <c r="EI198" s="52">
        <v>7.68</v>
      </c>
      <c r="EJ198" s="52"/>
      <c r="EK198" s="52">
        <v>11.16</v>
      </c>
      <c r="EL198" s="52">
        <v>4.8</v>
      </c>
      <c r="EM198" s="52">
        <v>17.600000000000001</v>
      </c>
      <c r="EN198" s="52">
        <v>9.1</v>
      </c>
      <c r="EO198" s="52">
        <v>0</v>
      </c>
      <c r="EP198" s="52">
        <v>0</v>
      </c>
      <c r="EQ198" s="52">
        <v>184</v>
      </c>
      <c r="ER198" s="52">
        <f t="shared" si="15"/>
        <v>0</v>
      </c>
      <c r="ES198" s="187" t="s">
        <v>1019</v>
      </c>
      <c r="ET198" s="187">
        <v>0</v>
      </c>
      <c r="EU198" s="52">
        <v>0</v>
      </c>
      <c r="EV198" s="52">
        <v>1</v>
      </c>
      <c r="EW198" s="52">
        <v>0</v>
      </c>
      <c r="EX198" s="52">
        <v>0</v>
      </c>
      <c r="EY198" s="52">
        <v>0</v>
      </c>
      <c r="EZ198" s="52"/>
      <c r="FA198" s="52"/>
      <c r="FB198" s="52"/>
      <c r="FC198" s="52"/>
      <c r="FD198" s="52"/>
      <c r="FE198" s="52"/>
      <c r="FF198" s="52"/>
      <c r="FG198" s="52"/>
      <c r="FH198" s="39">
        <v>0</v>
      </c>
      <c r="FI198" s="72">
        <v>5</v>
      </c>
    </row>
    <row r="199" spans="1:165" x14ac:dyDescent="0.25">
      <c r="A199" s="56">
        <v>20988</v>
      </c>
      <c r="B199" s="36" t="str">
        <f t="shared" si="16"/>
        <v>Профсоюзная ул. д. 49</v>
      </c>
      <c r="C199" s="57" t="s">
        <v>1075</v>
      </c>
      <c r="D199" s="58">
        <v>49</v>
      </c>
      <c r="E199" s="59"/>
      <c r="F199" s="39" t="s">
        <v>1012</v>
      </c>
      <c r="G199" s="60"/>
      <c r="H199" s="39"/>
      <c r="I199" s="62" t="s">
        <v>218</v>
      </c>
      <c r="J199" s="62"/>
      <c r="K199" s="62" t="s">
        <v>218</v>
      </c>
      <c r="L199" s="39" t="s">
        <v>1013</v>
      </c>
      <c r="M199" s="39" t="s">
        <v>1014</v>
      </c>
      <c r="N199" s="63">
        <v>1962</v>
      </c>
      <c r="O199" s="63">
        <v>1962</v>
      </c>
      <c r="P199" s="64" t="s">
        <v>1047</v>
      </c>
      <c r="Q199" s="61" t="s">
        <v>1016</v>
      </c>
      <c r="R199" s="63">
        <v>5</v>
      </c>
      <c r="S199" s="63">
        <v>5</v>
      </c>
      <c r="T199" s="65">
        <v>4</v>
      </c>
      <c r="U199" s="63"/>
      <c r="V199" s="63"/>
      <c r="W199" s="66">
        <v>80</v>
      </c>
      <c r="X199" s="67">
        <v>80</v>
      </c>
      <c r="Y199" s="61">
        <f t="shared" si="13"/>
        <v>0</v>
      </c>
      <c r="Z199" s="39">
        <v>0</v>
      </c>
      <c r="AA199" s="61">
        <v>20</v>
      </c>
      <c r="AB199" s="61">
        <v>36</v>
      </c>
      <c r="AC199" s="42">
        <v>0</v>
      </c>
      <c r="AD199" s="61">
        <v>0</v>
      </c>
      <c r="AE199" s="61">
        <v>0</v>
      </c>
      <c r="AF199" s="61">
        <v>1</v>
      </c>
      <c r="AG199" s="68">
        <v>1</v>
      </c>
      <c r="AH199" s="69">
        <v>3514.6000000000026</v>
      </c>
      <c r="AI199" s="70">
        <v>3514.6000000000026</v>
      </c>
      <c r="AJ199" s="71">
        <v>0</v>
      </c>
      <c r="AK199" s="72">
        <v>2183.1999999999998</v>
      </c>
      <c r="AL199" s="61">
        <v>397</v>
      </c>
      <c r="AM199" s="85">
        <v>371</v>
      </c>
      <c r="AN199" s="73">
        <v>8</v>
      </c>
      <c r="AO199" s="61"/>
      <c r="AP199" s="64">
        <v>902.1</v>
      </c>
      <c r="AQ199" s="42">
        <v>144.57</v>
      </c>
      <c r="AR199" s="42">
        <v>234.43</v>
      </c>
      <c r="AS199" s="42">
        <v>0</v>
      </c>
      <c r="AT199" s="72" t="s">
        <v>1017</v>
      </c>
      <c r="AU199" s="72" t="s">
        <v>1018</v>
      </c>
      <c r="AV199" s="67">
        <v>80</v>
      </c>
      <c r="AW199" s="61"/>
      <c r="AX199" s="61"/>
      <c r="AY199" s="61"/>
      <c r="AZ199" s="61" t="s">
        <v>1019</v>
      </c>
      <c r="BA199" s="61" t="s">
        <v>218</v>
      </c>
      <c r="BB199" s="61" t="s">
        <v>218</v>
      </c>
      <c r="BC199" s="61" t="s">
        <v>218</v>
      </c>
      <c r="BD199" s="61" t="s">
        <v>218</v>
      </c>
      <c r="BE199" s="61" t="s">
        <v>218</v>
      </c>
      <c r="BF199" s="61" t="s">
        <v>218</v>
      </c>
      <c r="BG199" s="61" t="s">
        <v>218</v>
      </c>
      <c r="BH199" s="61" t="s">
        <v>218</v>
      </c>
      <c r="BI199" s="61" t="s">
        <v>218</v>
      </c>
      <c r="BJ199" s="61" t="s">
        <v>218</v>
      </c>
      <c r="BK199" s="61" t="s">
        <v>218</v>
      </c>
      <c r="BL199" s="61" t="s">
        <v>218</v>
      </c>
      <c r="BM199" s="61" t="s">
        <v>218</v>
      </c>
      <c r="BN199" s="61" t="s">
        <v>218</v>
      </c>
      <c r="BO199" s="61" t="s">
        <v>218</v>
      </c>
      <c r="BP199" s="61" t="s">
        <v>218</v>
      </c>
      <c r="BQ199" s="61" t="s">
        <v>1020</v>
      </c>
      <c r="BR199" s="61"/>
      <c r="BS199" s="59" t="s">
        <v>1021</v>
      </c>
      <c r="BT199" s="52">
        <v>7760</v>
      </c>
      <c r="BU199" s="61">
        <v>5</v>
      </c>
      <c r="BV199" s="61" t="s">
        <v>1017</v>
      </c>
      <c r="BW199" s="52">
        <v>985</v>
      </c>
      <c r="BX199" s="52">
        <v>394</v>
      </c>
      <c r="BY199" s="52">
        <v>985</v>
      </c>
      <c r="BZ199" s="52">
        <v>394</v>
      </c>
      <c r="CA199" s="61" t="s">
        <v>1080</v>
      </c>
      <c r="CB199" s="52">
        <v>1852</v>
      </c>
      <c r="CC199" s="53">
        <v>1722</v>
      </c>
      <c r="CD199" s="39">
        <v>1</v>
      </c>
      <c r="CE199" s="61">
        <v>992</v>
      </c>
      <c r="CF199" s="61" t="s">
        <v>1023</v>
      </c>
      <c r="CG199" s="52">
        <v>160</v>
      </c>
      <c r="CH199" s="52">
        <v>253</v>
      </c>
      <c r="CI199" s="72">
        <v>902.1</v>
      </c>
      <c r="CJ199" s="72"/>
      <c r="CK199" s="61">
        <v>0</v>
      </c>
      <c r="CL199" s="61">
        <v>0</v>
      </c>
      <c r="CM199" s="75">
        <v>0</v>
      </c>
      <c r="CN199" s="39"/>
      <c r="CO199" s="39"/>
      <c r="CP199" s="61"/>
      <c r="CQ199" s="61"/>
      <c r="CR199" s="39">
        <v>0</v>
      </c>
      <c r="CS199" s="61"/>
      <c r="CT199" s="61"/>
      <c r="CU199" s="61"/>
      <c r="CV199" s="61"/>
      <c r="CW199" s="61"/>
      <c r="CX199" s="61"/>
      <c r="CY199" s="61"/>
      <c r="CZ199" s="52">
        <v>1</v>
      </c>
      <c r="DA199" s="52">
        <v>1</v>
      </c>
      <c r="DB199" s="52">
        <v>162</v>
      </c>
      <c r="DC199" s="52">
        <v>400</v>
      </c>
      <c r="DD199" s="52">
        <v>48</v>
      </c>
      <c r="DE199" s="61">
        <v>2032</v>
      </c>
      <c r="DF199" s="39">
        <v>0</v>
      </c>
      <c r="DG199" s="39">
        <v>0</v>
      </c>
      <c r="DH199" s="52">
        <v>4</v>
      </c>
      <c r="DI199" s="52">
        <v>248</v>
      </c>
      <c r="DJ199" s="61"/>
      <c r="DK199" s="39">
        <v>85</v>
      </c>
      <c r="DL199" s="61">
        <v>935</v>
      </c>
      <c r="DM199" s="39">
        <v>80</v>
      </c>
      <c r="DN199" s="61"/>
      <c r="DO199" s="61">
        <v>967</v>
      </c>
      <c r="DP199" s="61"/>
      <c r="DQ199" s="39">
        <v>648</v>
      </c>
      <c r="DR199" s="39">
        <v>594</v>
      </c>
      <c r="DS199" s="39">
        <v>87</v>
      </c>
      <c r="DT199" s="61">
        <v>16</v>
      </c>
      <c r="DU199" s="52">
        <v>16</v>
      </c>
      <c r="DV199" s="52">
        <v>16</v>
      </c>
      <c r="DW199" s="39">
        <v>0</v>
      </c>
      <c r="DX199" s="39" t="str">
        <f t="shared" si="14"/>
        <v>наружные</v>
      </c>
      <c r="DY199" s="52"/>
      <c r="DZ199" s="61"/>
      <c r="EA199" s="61"/>
      <c r="EB199" s="61"/>
      <c r="EC199" s="61"/>
      <c r="ED199" s="61"/>
      <c r="EE199" s="52">
        <v>32</v>
      </c>
      <c r="EF199" s="52">
        <v>29.44</v>
      </c>
      <c r="EG199" s="52">
        <v>8</v>
      </c>
      <c r="EH199" s="52">
        <f t="shared" si="17"/>
        <v>38.4</v>
      </c>
      <c r="EI199" s="52">
        <v>7.68</v>
      </c>
      <c r="EJ199" s="52"/>
      <c r="EK199" s="52">
        <v>11.16</v>
      </c>
      <c r="EL199" s="52">
        <v>4.8</v>
      </c>
      <c r="EM199" s="52">
        <v>17.600000000000001</v>
      </c>
      <c r="EN199" s="52">
        <v>9.1</v>
      </c>
      <c r="EO199" s="52">
        <v>0</v>
      </c>
      <c r="EP199" s="52">
        <v>0</v>
      </c>
      <c r="EQ199" s="52">
        <v>268</v>
      </c>
      <c r="ER199" s="52">
        <f t="shared" si="15"/>
        <v>0</v>
      </c>
      <c r="ES199" s="187" t="s">
        <v>1019</v>
      </c>
      <c r="ET199" s="187">
        <v>0</v>
      </c>
      <c r="EU199" s="52">
        <v>0</v>
      </c>
      <c r="EV199" s="52">
        <v>1</v>
      </c>
      <c r="EW199" s="52">
        <v>0</v>
      </c>
      <c r="EX199" s="52">
        <v>0</v>
      </c>
      <c r="EY199" s="52">
        <v>1</v>
      </c>
      <c r="EZ199" s="52"/>
      <c r="FA199" s="52"/>
      <c r="FB199" s="52"/>
      <c r="FC199" s="52"/>
      <c r="FD199" s="52"/>
      <c r="FE199" s="52"/>
      <c r="FF199" s="52"/>
      <c r="FG199" s="52"/>
      <c r="FH199" s="39">
        <v>0</v>
      </c>
      <c r="FI199" s="72">
        <v>5</v>
      </c>
    </row>
    <row r="200" spans="1:165" x14ac:dyDescent="0.25">
      <c r="A200" s="56">
        <v>20989</v>
      </c>
      <c r="B200" s="36" t="str">
        <f t="shared" si="16"/>
        <v>Профсоюзная ул. д. 51</v>
      </c>
      <c r="C200" s="57" t="s">
        <v>1075</v>
      </c>
      <c r="D200" s="58">
        <v>51</v>
      </c>
      <c r="E200" s="59"/>
      <c r="F200" s="39" t="s">
        <v>1012</v>
      </c>
      <c r="G200" s="60"/>
      <c r="H200" s="61"/>
      <c r="I200" s="62" t="s">
        <v>218</v>
      </c>
      <c r="J200" s="62"/>
      <c r="K200" s="62" t="s">
        <v>218</v>
      </c>
      <c r="L200" s="39" t="s">
        <v>1013</v>
      </c>
      <c r="M200" s="39" t="s">
        <v>1014</v>
      </c>
      <c r="N200" s="63">
        <v>1962</v>
      </c>
      <c r="O200" s="63">
        <v>1962</v>
      </c>
      <c r="P200" s="64" t="s">
        <v>1047</v>
      </c>
      <c r="Q200" s="61" t="s">
        <v>1016</v>
      </c>
      <c r="R200" s="63">
        <v>5</v>
      </c>
      <c r="S200" s="63">
        <v>5</v>
      </c>
      <c r="T200" s="65">
        <v>4</v>
      </c>
      <c r="U200" s="63"/>
      <c r="V200" s="63"/>
      <c r="W200" s="66">
        <v>80</v>
      </c>
      <c r="X200" s="67">
        <v>80</v>
      </c>
      <c r="Y200" s="61">
        <f t="shared" si="13"/>
        <v>0</v>
      </c>
      <c r="Z200" s="39">
        <v>0</v>
      </c>
      <c r="AA200" s="61">
        <v>20</v>
      </c>
      <c r="AB200" s="61">
        <v>36</v>
      </c>
      <c r="AC200" s="42">
        <v>0</v>
      </c>
      <c r="AD200" s="61">
        <v>0</v>
      </c>
      <c r="AE200" s="61">
        <v>0</v>
      </c>
      <c r="AF200" s="61">
        <v>1</v>
      </c>
      <c r="AG200" s="68">
        <v>1</v>
      </c>
      <c r="AH200" s="69">
        <v>3532.5</v>
      </c>
      <c r="AI200" s="70">
        <v>3532.5</v>
      </c>
      <c r="AJ200" s="71">
        <v>0</v>
      </c>
      <c r="AK200" s="72">
        <v>2176</v>
      </c>
      <c r="AL200" s="61">
        <v>397</v>
      </c>
      <c r="AM200" s="85">
        <v>370</v>
      </c>
      <c r="AN200" s="73">
        <v>8</v>
      </c>
      <c r="AO200" s="61"/>
      <c r="AP200" s="64">
        <v>899</v>
      </c>
      <c r="AQ200" s="42">
        <v>144.43</v>
      </c>
      <c r="AR200" s="42">
        <v>233.57</v>
      </c>
      <c r="AS200" s="42">
        <v>0</v>
      </c>
      <c r="AT200" s="72" t="s">
        <v>1017</v>
      </c>
      <c r="AU200" s="72" t="s">
        <v>1018</v>
      </c>
      <c r="AV200" s="67">
        <v>80</v>
      </c>
      <c r="AW200" s="61"/>
      <c r="AX200" s="61"/>
      <c r="AY200" s="61"/>
      <c r="AZ200" s="61" t="s">
        <v>1019</v>
      </c>
      <c r="BA200" s="61" t="s">
        <v>218</v>
      </c>
      <c r="BB200" s="61" t="s">
        <v>218</v>
      </c>
      <c r="BC200" s="61" t="s">
        <v>218</v>
      </c>
      <c r="BD200" s="61" t="s">
        <v>218</v>
      </c>
      <c r="BE200" s="61" t="s">
        <v>218</v>
      </c>
      <c r="BF200" s="61" t="s">
        <v>218</v>
      </c>
      <c r="BG200" s="61" t="s">
        <v>218</v>
      </c>
      <c r="BH200" s="61" t="s">
        <v>218</v>
      </c>
      <c r="BI200" s="61" t="s">
        <v>218</v>
      </c>
      <c r="BJ200" s="61" t="s">
        <v>218</v>
      </c>
      <c r="BK200" s="61" t="s">
        <v>218</v>
      </c>
      <c r="BL200" s="61" t="s">
        <v>218</v>
      </c>
      <c r="BM200" s="61" t="s">
        <v>218</v>
      </c>
      <c r="BN200" s="61" t="s">
        <v>218</v>
      </c>
      <c r="BO200" s="61" t="s">
        <v>218</v>
      </c>
      <c r="BP200" s="61" t="s">
        <v>218</v>
      </c>
      <c r="BQ200" s="61" t="s">
        <v>1020</v>
      </c>
      <c r="BR200" s="61"/>
      <c r="BS200" s="59" t="s">
        <v>1021</v>
      </c>
      <c r="BT200" s="52">
        <v>7760</v>
      </c>
      <c r="BU200" s="61">
        <v>5</v>
      </c>
      <c r="BV200" s="61" t="s">
        <v>1017</v>
      </c>
      <c r="BW200" s="52">
        <v>985</v>
      </c>
      <c r="BX200" s="52">
        <v>394</v>
      </c>
      <c r="BY200" s="52">
        <v>985</v>
      </c>
      <c r="BZ200" s="52">
        <v>394</v>
      </c>
      <c r="CA200" s="61" t="s">
        <v>1080</v>
      </c>
      <c r="CB200" s="52">
        <v>1852</v>
      </c>
      <c r="CC200" s="53">
        <v>1722</v>
      </c>
      <c r="CD200" s="61">
        <v>1</v>
      </c>
      <c r="CE200" s="61">
        <v>989</v>
      </c>
      <c r="CF200" s="61" t="s">
        <v>1023</v>
      </c>
      <c r="CG200" s="52">
        <v>160</v>
      </c>
      <c r="CH200" s="52">
        <v>253</v>
      </c>
      <c r="CI200" s="72">
        <v>899</v>
      </c>
      <c r="CJ200" s="72"/>
      <c r="CK200" s="61">
        <v>0</v>
      </c>
      <c r="CL200" s="61">
        <v>0</v>
      </c>
      <c r="CM200" s="75">
        <v>0</v>
      </c>
      <c r="CN200" s="39"/>
      <c r="CO200" s="39"/>
      <c r="CP200" s="61"/>
      <c r="CQ200" s="61"/>
      <c r="CR200" s="39">
        <v>0</v>
      </c>
      <c r="CS200" s="61"/>
      <c r="CT200" s="61"/>
      <c r="CU200" s="61"/>
      <c r="CV200" s="61"/>
      <c r="CW200" s="61"/>
      <c r="CX200" s="61"/>
      <c r="CY200" s="61"/>
      <c r="CZ200" s="52">
        <v>1</v>
      </c>
      <c r="DA200" s="52">
        <v>1</v>
      </c>
      <c r="DB200" s="52">
        <v>162</v>
      </c>
      <c r="DC200" s="52">
        <v>400</v>
      </c>
      <c r="DD200" s="52">
        <v>48</v>
      </c>
      <c r="DE200" s="61">
        <v>2032</v>
      </c>
      <c r="DF200" s="61">
        <v>0</v>
      </c>
      <c r="DG200" s="39">
        <v>0</v>
      </c>
      <c r="DH200" s="52">
        <v>4</v>
      </c>
      <c r="DI200" s="52">
        <v>248</v>
      </c>
      <c r="DJ200" s="61"/>
      <c r="DK200" s="39">
        <v>85</v>
      </c>
      <c r="DL200" s="61">
        <v>935</v>
      </c>
      <c r="DM200" s="39">
        <v>80</v>
      </c>
      <c r="DN200" s="61"/>
      <c r="DO200" s="61">
        <v>967</v>
      </c>
      <c r="DP200" s="61"/>
      <c r="DQ200" s="39">
        <v>648</v>
      </c>
      <c r="DR200" s="39">
        <v>594</v>
      </c>
      <c r="DS200" s="39">
        <v>87</v>
      </c>
      <c r="DT200" s="61">
        <v>16</v>
      </c>
      <c r="DU200" s="52">
        <v>16</v>
      </c>
      <c r="DV200" s="52">
        <v>16</v>
      </c>
      <c r="DW200" s="39">
        <v>0</v>
      </c>
      <c r="DX200" s="39" t="str">
        <f t="shared" si="14"/>
        <v>наружные</v>
      </c>
      <c r="DY200" s="52"/>
      <c r="DZ200" s="61"/>
      <c r="EA200" s="61"/>
      <c r="EB200" s="61"/>
      <c r="EC200" s="61"/>
      <c r="ED200" s="61"/>
      <c r="EE200" s="52">
        <v>32</v>
      </c>
      <c r="EF200" s="52">
        <v>29.44</v>
      </c>
      <c r="EG200" s="52">
        <v>8</v>
      </c>
      <c r="EH200" s="52">
        <f t="shared" si="17"/>
        <v>38.4</v>
      </c>
      <c r="EI200" s="52">
        <v>7.68</v>
      </c>
      <c r="EJ200" s="52"/>
      <c r="EK200" s="52">
        <v>11.16</v>
      </c>
      <c r="EL200" s="52">
        <v>4.8</v>
      </c>
      <c r="EM200" s="52">
        <v>17.600000000000001</v>
      </c>
      <c r="EN200" s="52">
        <v>9.1</v>
      </c>
      <c r="EO200" s="52">
        <v>0</v>
      </c>
      <c r="EP200" s="52">
        <v>0</v>
      </c>
      <c r="EQ200" s="52">
        <v>207</v>
      </c>
      <c r="ER200" s="52">
        <f t="shared" si="15"/>
        <v>0</v>
      </c>
      <c r="ES200" s="187" t="s">
        <v>1019</v>
      </c>
      <c r="ET200" s="187">
        <v>0</v>
      </c>
      <c r="EU200" s="52">
        <v>0</v>
      </c>
      <c r="EV200" s="52">
        <v>1</v>
      </c>
      <c r="EW200" s="52">
        <v>0</v>
      </c>
      <c r="EX200" s="52">
        <v>0</v>
      </c>
      <c r="EY200" s="52">
        <v>1</v>
      </c>
      <c r="EZ200" s="52"/>
      <c r="FA200" s="52"/>
      <c r="FB200" s="52"/>
      <c r="FC200" s="52"/>
      <c r="FD200" s="52"/>
      <c r="FE200" s="52"/>
      <c r="FF200" s="52"/>
      <c r="FG200" s="52"/>
      <c r="FH200" s="39">
        <v>0</v>
      </c>
      <c r="FI200" s="72">
        <v>5</v>
      </c>
    </row>
    <row r="201" spans="1:165" x14ac:dyDescent="0.25">
      <c r="A201" s="56">
        <v>20990</v>
      </c>
      <c r="B201" s="36" t="str">
        <f t="shared" si="16"/>
        <v>Профсоюзная ул. д. 53</v>
      </c>
      <c r="C201" s="57" t="s">
        <v>1075</v>
      </c>
      <c r="D201" s="58">
        <v>53</v>
      </c>
      <c r="E201" s="59"/>
      <c r="F201" s="39" t="s">
        <v>1012</v>
      </c>
      <c r="G201" s="60"/>
      <c r="H201" s="39"/>
      <c r="I201" s="62" t="s">
        <v>218</v>
      </c>
      <c r="J201" s="62"/>
      <c r="K201" s="62" t="s">
        <v>218</v>
      </c>
      <c r="L201" s="39" t="s">
        <v>1013</v>
      </c>
      <c r="M201" s="39" t="s">
        <v>1014</v>
      </c>
      <c r="N201" s="63">
        <v>1962</v>
      </c>
      <c r="O201" s="63">
        <v>1962</v>
      </c>
      <c r="P201" s="64" t="s">
        <v>1015</v>
      </c>
      <c r="Q201" s="61" t="s">
        <v>1016</v>
      </c>
      <c r="R201" s="63">
        <v>5</v>
      </c>
      <c r="S201" s="63">
        <v>5</v>
      </c>
      <c r="T201" s="65">
        <v>4</v>
      </c>
      <c r="U201" s="63"/>
      <c r="V201" s="63"/>
      <c r="W201" s="66">
        <v>80</v>
      </c>
      <c r="X201" s="67">
        <v>80</v>
      </c>
      <c r="Y201" s="61">
        <f t="shared" si="13"/>
        <v>0</v>
      </c>
      <c r="Z201" s="39">
        <v>0</v>
      </c>
      <c r="AA201" s="61">
        <v>20</v>
      </c>
      <c r="AB201" s="61">
        <v>36</v>
      </c>
      <c r="AC201" s="42">
        <v>0</v>
      </c>
      <c r="AD201" s="61">
        <v>0</v>
      </c>
      <c r="AE201" s="61">
        <v>0</v>
      </c>
      <c r="AF201" s="61">
        <v>1</v>
      </c>
      <c r="AG201" s="68">
        <v>1</v>
      </c>
      <c r="AH201" s="69">
        <v>3556.6</v>
      </c>
      <c r="AI201" s="70">
        <v>3556.6</v>
      </c>
      <c r="AJ201" s="71">
        <v>0</v>
      </c>
      <c r="AK201" s="72">
        <v>2178.8000000000002</v>
      </c>
      <c r="AL201" s="61">
        <v>397</v>
      </c>
      <c r="AM201" s="85">
        <v>366</v>
      </c>
      <c r="AN201" s="73">
        <v>0</v>
      </c>
      <c r="AO201" s="61"/>
      <c r="AP201" s="64">
        <v>906.4</v>
      </c>
      <c r="AQ201" s="42">
        <v>148.15</v>
      </c>
      <c r="AR201" s="42">
        <v>217.85</v>
      </c>
      <c r="AS201" s="42">
        <v>0</v>
      </c>
      <c r="AT201" s="72" t="s">
        <v>1017</v>
      </c>
      <c r="AU201" s="72" t="s">
        <v>1018</v>
      </c>
      <c r="AV201" s="67">
        <v>80</v>
      </c>
      <c r="AW201" s="61"/>
      <c r="AX201" s="61"/>
      <c r="AY201" s="61"/>
      <c r="AZ201" s="61" t="s">
        <v>1019</v>
      </c>
      <c r="BA201" s="61" t="s">
        <v>218</v>
      </c>
      <c r="BB201" s="61" t="s">
        <v>218</v>
      </c>
      <c r="BC201" s="61" t="s">
        <v>218</v>
      </c>
      <c r="BD201" s="61" t="s">
        <v>218</v>
      </c>
      <c r="BE201" s="61" t="s">
        <v>218</v>
      </c>
      <c r="BF201" s="61" t="s">
        <v>218</v>
      </c>
      <c r="BG201" s="61" t="s">
        <v>218</v>
      </c>
      <c r="BH201" s="61" t="s">
        <v>218</v>
      </c>
      <c r="BI201" s="61" t="s">
        <v>218</v>
      </c>
      <c r="BJ201" s="61" t="s">
        <v>218</v>
      </c>
      <c r="BK201" s="61" t="s">
        <v>218</v>
      </c>
      <c r="BL201" s="61" t="s">
        <v>218</v>
      </c>
      <c r="BM201" s="61" t="s">
        <v>218</v>
      </c>
      <c r="BN201" s="61" t="s">
        <v>218</v>
      </c>
      <c r="BO201" s="61" t="s">
        <v>218</v>
      </c>
      <c r="BP201" s="61" t="s">
        <v>218</v>
      </c>
      <c r="BQ201" s="59" t="s">
        <v>1020</v>
      </c>
      <c r="BR201" s="61"/>
      <c r="BS201" s="59" t="s">
        <v>1021</v>
      </c>
      <c r="BT201" s="52">
        <v>7760</v>
      </c>
      <c r="BU201" s="61">
        <v>5</v>
      </c>
      <c r="BV201" s="61" t="s">
        <v>1017</v>
      </c>
      <c r="BW201" s="52">
        <v>985</v>
      </c>
      <c r="BX201" s="52">
        <v>394</v>
      </c>
      <c r="BY201" s="52">
        <v>985</v>
      </c>
      <c r="BZ201" s="52">
        <v>394</v>
      </c>
      <c r="CA201" s="61" t="s">
        <v>1080</v>
      </c>
      <c r="CB201" s="52">
        <v>1852</v>
      </c>
      <c r="CC201" s="53">
        <v>1722</v>
      </c>
      <c r="CD201" s="39">
        <v>1</v>
      </c>
      <c r="CE201" s="61">
        <v>997</v>
      </c>
      <c r="CF201" s="61" t="s">
        <v>1023</v>
      </c>
      <c r="CG201" s="52">
        <v>160</v>
      </c>
      <c r="CH201" s="52">
        <v>253</v>
      </c>
      <c r="CI201" s="72">
        <v>906.4</v>
      </c>
      <c r="CJ201" s="72"/>
      <c r="CK201" s="61">
        <v>0</v>
      </c>
      <c r="CL201" s="61">
        <v>0</v>
      </c>
      <c r="CM201" s="75">
        <v>0</v>
      </c>
      <c r="CN201" s="39"/>
      <c r="CO201" s="39"/>
      <c r="CP201" s="61"/>
      <c r="CQ201" s="61"/>
      <c r="CR201" s="39">
        <v>0</v>
      </c>
      <c r="CS201" s="61"/>
      <c r="CT201" s="61"/>
      <c r="CU201" s="61"/>
      <c r="CV201" s="61"/>
      <c r="CW201" s="61"/>
      <c r="CX201" s="61"/>
      <c r="CY201" s="61"/>
      <c r="CZ201" s="52">
        <v>1</v>
      </c>
      <c r="DA201" s="52">
        <v>1</v>
      </c>
      <c r="DB201" s="52">
        <v>162</v>
      </c>
      <c r="DC201" s="52">
        <v>400</v>
      </c>
      <c r="DD201" s="52">
        <v>48</v>
      </c>
      <c r="DE201" s="61">
        <v>2032</v>
      </c>
      <c r="DF201" s="39">
        <v>0</v>
      </c>
      <c r="DG201" s="39">
        <v>0</v>
      </c>
      <c r="DH201" s="52">
        <v>4</v>
      </c>
      <c r="DI201" s="52">
        <v>248</v>
      </c>
      <c r="DJ201" s="61"/>
      <c r="DK201" s="39">
        <v>85</v>
      </c>
      <c r="DL201" s="61">
        <v>935</v>
      </c>
      <c r="DM201" s="39">
        <v>80</v>
      </c>
      <c r="DN201" s="61"/>
      <c r="DO201" s="61">
        <v>967</v>
      </c>
      <c r="DP201" s="61"/>
      <c r="DQ201" s="39">
        <v>648</v>
      </c>
      <c r="DR201" s="39">
        <v>594</v>
      </c>
      <c r="DS201" s="39">
        <v>87</v>
      </c>
      <c r="DT201" s="61">
        <v>16</v>
      </c>
      <c r="DU201" s="52">
        <v>16</v>
      </c>
      <c r="DV201" s="52">
        <v>16</v>
      </c>
      <c r="DW201" s="39">
        <v>0</v>
      </c>
      <c r="DX201" s="39" t="str">
        <f t="shared" si="14"/>
        <v>наружные</v>
      </c>
      <c r="DY201" s="52"/>
      <c r="DZ201" s="61"/>
      <c r="EA201" s="61"/>
      <c r="EB201" s="61"/>
      <c r="EC201" s="61"/>
      <c r="ED201" s="61"/>
      <c r="EE201" s="52">
        <v>32</v>
      </c>
      <c r="EF201" s="52">
        <v>29.44</v>
      </c>
      <c r="EG201" s="52">
        <v>8</v>
      </c>
      <c r="EH201" s="52">
        <f t="shared" si="17"/>
        <v>38.4</v>
      </c>
      <c r="EI201" s="52">
        <v>7.68</v>
      </c>
      <c r="EJ201" s="52"/>
      <c r="EK201" s="52">
        <v>11.16</v>
      </c>
      <c r="EL201" s="52">
        <v>4.8</v>
      </c>
      <c r="EM201" s="52">
        <v>17.600000000000001</v>
      </c>
      <c r="EN201" s="52">
        <v>9.1</v>
      </c>
      <c r="EO201" s="52">
        <v>0</v>
      </c>
      <c r="EP201" s="52">
        <v>0</v>
      </c>
      <c r="EQ201" s="52">
        <v>255</v>
      </c>
      <c r="ER201" s="52">
        <f t="shared" si="15"/>
        <v>0</v>
      </c>
      <c r="ES201" s="187" t="s">
        <v>1019</v>
      </c>
      <c r="ET201" s="187">
        <v>0</v>
      </c>
      <c r="EU201" s="52">
        <v>0</v>
      </c>
      <c r="EV201" s="52">
        <v>1</v>
      </c>
      <c r="EW201" s="52">
        <v>0</v>
      </c>
      <c r="EX201" s="52">
        <v>0</v>
      </c>
      <c r="EY201" s="52">
        <v>1</v>
      </c>
      <c r="EZ201" s="52"/>
      <c r="FA201" s="52"/>
      <c r="FB201" s="52"/>
      <c r="FC201" s="52"/>
      <c r="FD201" s="52"/>
      <c r="FE201" s="52"/>
      <c r="FF201" s="52"/>
      <c r="FG201" s="52"/>
      <c r="FH201" s="39">
        <v>0</v>
      </c>
      <c r="FI201" s="72">
        <v>5</v>
      </c>
    </row>
    <row r="202" spans="1:165" x14ac:dyDescent="0.25">
      <c r="A202" s="56">
        <v>20991</v>
      </c>
      <c r="B202" s="36" t="str">
        <f t="shared" si="16"/>
        <v>Профсоюзная ул. д. 54</v>
      </c>
      <c r="C202" s="57" t="s">
        <v>1075</v>
      </c>
      <c r="D202" s="58">
        <v>54</v>
      </c>
      <c r="E202" s="59"/>
      <c r="F202" s="39" t="s">
        <v>1012</v>
      </c>
      <c r="G202" s="60"/>
      <c r="H202" s="61"/>
      <c r="I202" s="62" t="s">
        <v>218</v>
      </c>
      <c r="J202" s="62"/>
      <c r="K202" s="62" t="s">
        <v>218</v>
      </c>
      <c r="L202" s="39" t="s">
        <v>1013</v>
      </c>
      <c r="M202" s="39" t="s">
        <v>1014</v>
      </c>
      <c r="N202" s="63">
        <v>1961</v>
      </c>
      <c r="O202" s="63">
        <v>1961</v>
      </c>
      <c r="P202" s="64" t="s">
        <v>1015</v>
      </c>
      <c r="Q202" s="61" t="s">
        <v>1016</v>
      </c>
      <c r="R202" s="63">
        <v>5</v>
      </c>
      <c r="S202" s="63">
        <v>5</v>
      </c>
      <c r="T202" s="65">
        <v>4</v>
      </c>
      <c r="U202" s="63"/>
      <c r="V202" s="63"/>
      <c r="W202" s="66">
        <v>81</v>
      </c>
      <c r="X202" s="67">
        <v>80</v>
      </c>
      <c r="Y202" s="61">
        <f t="shared" si="13"/>
        <v>1</v>
      </c>
      <c r="Z202" s="39">
        <v>0</v>
      </c>
      <c r="AA202" s="61">
        <v>20</v>
      </c>
      <c r="AB202" s="61">
        <v>36</v>
      </c>
      <c r="AC202" s="42">
        <v>0</v>
      </c>
      <c r="AD202" s="61">
        <v>0</v>
      </c>
      <c r="AE202" s="61">
        <v>0</v>
      </c>
      <c r="AF202" s="61">
        <v>1</v>
      </c>
      <c r="AG202" s="68">
        <v>1</v>
      </c>
      <c r="AH202" s="69">
        <v>3753.9000000000015</v>
      </c>
      <c r="AI202" s="70">
        <v>3513.0000000000014</v>
      </c>
      <c r="AJ202" s="71">
        <v>240.9</v>
      </c>
      <c r="AK202" s="72">
        <v>2088.1999999999998</v>
      </c>
      <c r="AL202" s="61">
        <v>397</v>
      </c>
      <c r="AM202" s="85">
        <v>303</v>
      </c>
      <c r="AN202" s="73">
        <v>9</v>
      </c>
      <c r="AO202" s="61"/>
      <c r="AP202" s="64">
        <v>888.1</v>
      </c>
      <c r="AQ202" s="42">
        <v>122.73</v>
      </c>
      <c r="AR202" s="42">
        <v>189.26999999999998</v>
      </c>
      <c r="AS202" s="42">
        <v>0</v>
      </c>
      <c r="AT202" s="72" t="s">
        <v>1017</v>
      </c>
      <c r="AU202" s="72" t="s">
        <v>1018</v>
      </c>
      <c r="AV202" s="67">
        <v>80</v>
      </c>
      <c r="AW202" s="61"/>
      <c r="AX202" s="61"/>
      <c r="AY202" s="61"/>
      <c r="AZ202" s="61" t="s">
        <v>1019</v>
      </c>
      <c r="BA202" s="61" t="s">
        <v>218</v>
      </c>
      <c r="BB202" s="61" t="s">
        <v>218</v>
      </c>
      <c r="BC202" s="61" t="s">
        <v>218</v>
      </c>
      <c r="BD202" s="61" t="s">
        <v>218</v>
      </c>
      <c r="BE202" s="61" t="s">
        <v>218</v>
      </c>
      <c r="BF202" s="61" t="s">
        <v>218</v>
      </c>
      <c r="BG202" s="61" t="s">
        <v>218</v>
      </c>
      <c r="BH202" s="61" t="s">
        <v>218</v>
      </c>
      <c r="BI202" s="61" t="s">
        <v>218</v>
      </c>
      <c r="BJ202" s="61" t="s">
        <v>218</v>
      </c>
      <c r="BK202" s="61" t="s">
        <v>218</v>
      </c>
      <c r="BL202" s="61" t="s">
        <v>218</v>
      </c>
      <c r="BM202" s="61" t="s">
        <v>218</v>
      </c>
      <c r="BN202" s="61" t="s">
        <v>218</v>
      </c>
      <c r="BO202" s="61" t="s">
        <v>218</v>
      </c>
      <c r="BP202" s="61" t="s">
        <v>218</v>
      </c>
      <c r="BQ202" s="61" t="s">
        <v>1020</v>
      </c>
      <c r="BR202" s="61"/>
      <c r="BS202" s="59" t="s">
        <v>1021</v>
      </c>
      <c r="BT202" s="52">
        <v>7760</v>
      </c>
      <c r="BU202" s="61">
        <v>5</v>
      </c>
      <c r="BV202" s="61" t="s">
        <v>1017</v>
      </c>
      <c r="BW202" s="52">
        <v>985</v>
      </c>
      <c r="BX202" s="52">
        <v>394</v>
      </c>
      <c r="BY202" s="52">
        <v>985</v>
      </c>
      <c r="BZ202" s="52">
        <v>394</v>
      </c>
      <c r="CA202" s="61" t="s">
        <v>1080</v>
      </c>
      <c r="CB202" s="52">
        <v>1852</v>
      </c>
      <c r="CC202" s="53">
        <v>1722</v>
      </c>
      <c r="CD202" s="61">
        <v>1</v>
      </c>
      <c r="CE202" s="61">
        <v>1110</v>
      </c>
      <c r="CF202" s="61" t="s">
        <v>1023</v>
      </c>
      <c r="CG202" s="52">
        <v>160</v>
      </c>
      <c r="CH202" s="52">
        <v>253</v>
      </c>
      <c r="CI202" s="72">
        <v>888.1</v>
      </c>
      <c r="CJ202" s="72"/>
      <c r="CK202" s="61">
        <v>0</v>
      </c>
      <c r="CL202" s="61">
        <v>0</v>
      </c>
      <c r="CM202" s="75">
        <v>0</v>
      </c>
      <c r="CN202" s="39"/>
      <c r="CO202" s="39"/>
      <c r="CP202" s="61"/>
      <c r="CQ202" s="61"/>
      <c r="CR202" s="39">
        <v>0</v>
      </c>
      <c r="CS202" s="61"/>
      <c r="CT202" s="61"/>
      <c r="CU202" s="61"/>
      <c r="CV202" s="61"/>
      <c r="CW202" s="61"/>
      <c r="CX202" s="61"/>
      <c r="CY202" s="61"/>
      <c r="CZ202" s="52">
        <v>1</v>
      </c>
      <c r="DA202" s="52">
        <v>1</v>
      </c>
      <c r="DB202" s="52">
        <v>162</v>
      </c>
      <c r="DC202" s="52">
        <v>400</v>
      </c>
      <c r="DD202" s="52">
        <v>48</v>
      </c>
      <c r="DE202" s="61">
        <v>2032</v>
      </c>
      <c r="DF202" s="61">
        <v>0</v>
      </c>
      <c r="DG202" s="39">
        <v>0</v>
      </c>
      <c r="DH202" s="52">
        <v>4</v>
      </c>
      <c r="DI202" s="52">
        <v>248</v>
      </c>
      <c r="DJ202" s="61"/>
      <c r="DK202" s="39">
        <v>85</v>
      </c>
      <c r="DL202" s="61">
        <v>935</v>
      </c>
      <c r="DM202" s="39">
        <v>80</v>
      </c>
      <c r="DN202" s="61"/>
      <c r="DO202" s="61">
        <v>967</v>
      </c>
      <c r="DP202" s="61"/>
      <c r="DQ202" s="39">
        <v>648</v>
      </c>
      <c r="DR202" s="39">
        <v>594</v>
      </c>
      <c r="DS202" s="39">
        <v>87</v>
      </c>
      <c r="DT202" s="61">
        <v>16</v>
      </c>
      <c r="DU202" s="52">
        <v>16</v>
      </c>
      <c r="DV202" s="52">
        <v>16</v>
      </c>
      <c r="DW202" s="39">
        <v>0</v>
      </c>
      <c r="DX202" s="39" t="str">
        <f t="shared" si="14"/>
        <v>наружные</v>
      </c>
      <c r="DY202" s="52"/>
      <c r="DZ202" s="61"/>
      <c r="EA202" s="61"/>
      <c r="EB202" s="61"/>
      <c r="EC202" s="61"/>
      <c r="ED202" s="61"/>
      <c r="EE202" s="52">
        <v>32</v>
      </c>
      <c r="EF202" s="52">
        <v>29.44</v>
      </c>
      <c r="EG202" s="52">
        <v>8</v>
      </c>
      <c r="EH202" s="52">
        <f t="shared" si="17"/>
        <v>38.4</v>
      </c>
      <c r="EI202" s="52">
        <v>7.68</v>
      </c>
      <c r="EJ202" s="52"/>
      <c r="EK202" s="52">
        <v>11.16</v>
      </c>
      <c r="EL202" s="52">
        <v>4.8</v>
      </c>
      <c r="EM202" s="52">
        <v>17.600000000000001</v>
      </c>
      <c r="EN202" s="52">
        <v>9.1</v>
      </c>
      <c r="EO202" s="52">
        <v>0</v>
      </c>
      <c r="EP202" s="52">
        <v>0</v>
      </c>
      <c r="EQ202" s="52">
        <v>186</v>
      </c>
      <c r="ER202" s="52">
        <f t="shared" si="15"/>
        <v>0</v>
      </c>
      <c r="ES202" s="187" t="s">
        <v>1019</v>
      </c>
      <c r="ET202" s="187">
        <v>0</v>
      </c>
      <c r="EU202" s="52">
        <v>0</v>
      </c>
      <c r="EV202" s="52">
        <v>1</v>
      </c>
      <c r="EW202" s="52">
        <v>0</v>
      </c>
      <c r="EX202" s="52">
        <v>0</v>
      </c>
      <c r="EY202" s="52">
        <v>0</v>
      </c>
      <c r="EZ202" s="52"/>
      <c r="FA202" s="52"/>
      <c r="FB202" s="52">
        <v>20</v>
      </c>
      <c r="FC202" s="52"/>
      <c r="FD202" s="52"/>
      <c r="FE202" s="52"/>
      <c r="FF202" s="52"/>
      <c r="FG202" s="52"/>
      <c r="FH202" s="39">
        <v>0</v>
      </c>
      <c r="FI202" s="72">
        <v>5</v>
      </c>
    </row>
    <row r="203" spans="1:165" x14ac:dyDescent="0.25">
      <c r="A203" s="56">
        <v>20992</v>
      </c>
      <c r="B203" s="36" t="str">
        <f t="shared" si="16"/>
        <v>Профсоюзная ул. д. 55</v>
      </c>
      <c r="C203" s="57" t="s">
        <v>1075</v>
      </c>
      <c r="D203" s="58">
        <v>55</v>
      </c>
      <c r="E203" s="59"/>
      <c r="F203" s="39" t="s">
        <v>1012</v>
      </c>
      <c r="G203" s="60"/>
      <c r="H203" s="39"/>
      <c r="I203" s="62" t="s">
        <v>218</v>
      </c>
      <c r="J203" s="62"/>
      <c r="K203" s="62" t="s">
        <v>218</v>
      </c>
      <c r="L203" s="39" t="s">
        <v>1013</v>
      </c>
      <c r="M203" s="39" t="s">
        <v>1064</v>
      </c>
      <c r="N203" s="63">
        <v>1974</v>
      </c>
      <c r="O203" s="63">
        <v>1974</v>
      </c>
      <c r="P203" s="64" t="s">
        <v>1085</v>
      </c>
      <c r="Q203" s="61" t="s">
        <v>1016</v>
      </c>
      <c r="R203" s="63">
        <v>16</v>
      </c>
      <c r="S203" s="63">
        <v>16</v>
      </c>
      <c r="T203" s="65">
        <v>1</v>
      </c>
      <c r="U203" s="63">
        <v>1</v>
      </c>
      <c r="V203" s="63">
        <v>1</v>
      </c>
      <c r="W203" s="66">
        <v>145</v>
      </c>
      <c r="X203" s="67">
        <v>135</v>
      </c>
      <c r="Y203" s="61">
        <f t="shared" si="13"/>
        <v>10</v>
      </c>
      <c r="Z203" s="39">
        <v>4</v>
      </c>
      <c r="AA203" s="61">
        <v>0</v>
      </c>
      <c r="AB203" s="61">
        <v>0</v>
      </c>
      <c r="AC203" s="42">
        <v>2</v>
      </c>
      <c r="AD203" s="61">
        <v>16</v>
      </c>
      <c r="AE203" s="61">
        <v>0</v>
      </c>
      <c r="AF203" s="61">
        <v>1</v>
      </c>
      <c r="AG203" s="68">
        <v>1</v>
      </c>
      <c r="AH203" s="69">
        <v>7631.2</v>
      </c>
      <c r="AI203" s="70">
        <v>6106.9</v>
      </c>
      <c r="AJ203" s="71">
        <v>1524.3</v>
      </c>
      <c r="AK203" s="72">
        <v>2731.6</v>
      </c>
      <c r="AL203" s="61">
        <v>195.76</v>
      </c>
      <c r="AM203" s="85">
        <v>208</v>
      </c>
      <c r="AN203" s="73">
        <v>810</v>
      </c>
      <c r="AO203" s="61"/>
      <c r="AP203" s="64">
        <v>856.8</v>
      </c>
      <c r="AQ203" s="42">
        <v>99.29</v>
      </c>
      <c r="AR203" s="42">
        <v>918.71</v>
      </c>
      <c r="AS203" s="42">
        <v>0</v>
      </c>
      <c r="AT203" s="72" t="s">
        <v>1017</v>
      </c>
      <c r="AU203" s="72" t="s">
        <v>1034</v>
      </c>
      <c r="AV203" s="67">
        <v>135</v>
      </c>
      <c r="AW203" s="61"/>
      <c r="AX203" s="61"/>
      <c r="AY203" s="61"/>
      <c r="AZ203" s="61" t="s">
        <v>1019</v>
      </c>
      <c r="BA203" s="61" t="s">
        <v>218</v>
      </c>
      <c r="BB203" s="61" t="s">
        <v>218</v>
      </c>
      <c r="BC203" s="61" t="s">
        <v>218</v>
      </c>
      <c r="BD203" s="61" t="s">
        <v>218</v>
      </c>
      <c r="BE203" s="61" t="s">
        <v>218</v>
      </c>
      <c r="BF203" s="61" t="s">
        <v>218</v>
      </c>
      <c r="BG203" s="61" t="s">
        <v>218</v>
      </c>
      <c r="BH203" s="61" t="s">
        <v>218</v>
      </c>
      <c r="BI203" s="61" t="s">
        <v>218</v>
      </c>
      <c r="BJ203" s="61" t="s">
        <v>218</v>
      </c>
      <c r="BK203" s="61" t="s">
        <v>218</v>
      </c>
      <c r="BL203" s="61" t="s">
        <v>218</v>
      </c>
      <c r="BM203" s="61" t="s">
        <v>218</v>
      </c>
      <c r="BN203" s="61" t="s">
        <v>218</v>
      </c>
      <c r="BO203" s="61" t="s">
        <v>218</v>
      </c>
      <c r="BP203" s="61" t="s">
        <v>218</v>
      </c>
      <c r="BQ203" s="61" t="s">
        <v>1020</v>
      </c>
      <c r="BR203" s="61"/>
      <c r="BS203" s="59" t="s">
        <v>1021</v>
      </c>
      <c r="BT203" s="39">
        <v>0</v>
      </c>
      <c r="BU203" s="61">
        <v>2</v>
      </c>
      <c r="BV203" s="61" t="s">
        <v>1017</v>
      </c>
      <c r="BW203" s="39">
        <v>0</v>
      </c>
      <c r="BX203" s="39">
        <v>0</v>
      </c>
      <c r="BY203" s="39">
        <v>0</v>
      </c>
      <c r="BZ203" s="39">
        <v>0</v>
      </c>
      <c r="CA203" s="61" t="s">
        <v>1040</v>
      </c>
      <c r="CB203" s="39">
        <v>0</v>
      </c>
      <c r="CC203" s="78">
        <v>0</v>
      </c>
      <c r="CD203" s="39">
        <v>1</v>
      </c>
      <c r="CE203" s="61">
        <v>840</v>
      </c>
      <c r="CF203" s="61" t="s">
        <v>1023</v>
      </c>
      <c r="CG203" s="39">
        <v>0</v>
      </c>
      <c r="CH203" s="39">
        <v>0</v>
      </c>
      <c r="CI203" s="72">
        <v>856.8</v>
      </c>
      <c r="CJ203" s="74" t="s">
        <v>1032</v>
      </c>
      <c r="CK203" s="61">
        <v>1</v>
      </c>
      <c r="CL203" s="61">
        <v>42.08</v>
      </c>
      <c r="CM203" s="75">
        <v>0</v>
      </c>
      <c r="CN203" s="39"/>
      <c r="CO203" s="39"/>
      <c r="CP203" s="61"/>
      <c r="CQ203" s="61"/>
      <c r="CR203" s="39">
        <v>2.6</v>
      </c>
      <c r="CS203" s="61"/>
      <c r="CT203" s="61"/>
      <c r="CU203" s="61"/>
      <c r="CV203" s="61"/>
      <c r="CW203" s="61"/>
      <c r="CX203" s="61"/>
      <c r="CY203" s="61"/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61">
        <v>0</v>
      </c>
      <c r="DF203" s="39">
        <v>0</v>
      </c>
      <c r="DG203" s="39">
        <v>0</v>
      </c>
      <c r="DH203" s="39">
        <v>0</v>
      </c>
      <c r="DI203" s="39">
        <v>0</v>
      </c>
      <c r="DJ203" s="61"/>
      <c r="DK203" s="39">
        <v>0</v>
      </c>
      <c r="DL203" s="61">
        <v>0</v>
      </c>
      <c r="DM203" s="39">
        <v>135</v>
      </c>
      <c r="DN203" s="61"/>
      <c r="DO203" s="61">
        <v>0</v>
      </c>
      <c r="DP203" s="61"/>
      <c r="DQ203" s="39">
        <v>0</v>
      </c>
      <c r="DR203" s="39">
        <v>0</v>
      </c>
      <c r="DS203" s="39">
        <v>0</v>
      </c>
      <c r="DT203" s="61">
        <v>8</v>
      </c>
      <c r="DU203" s="39">
        <v>0</v>
      </c>
      <c r="DV203" s="39">
        <v>0</v>
      </c>
      <c r="DW203" s="39">
        <v>0</v>
      </c>
      <c r="DX203" s="39" t="str">
        <f t="shared" si="14"/>
        <v>внутренние</v>
      </c>
      <c r="DY203" s="39"/>
      <c r="DZ203" s="61"/>
      <c r="EA203" s="61"/>
      <c r="EB203" s="61"/>
      <c r="EC203" s="61"/>
      <c r="ED203" s="61"/>
      <c r="EE203" s="39">
        <v>0</v>
      </c>
      <c r="EF203" s="52">
        <v>23.2</v>
      </c>
      <c r="EG203" s="39">
        <v>0</v>
      </c>
      <c r="EH203" s="52">
        <f t="shared" si="17"/>
        <v>0</v>
      </c>
      <c r="EI203" s="52">
        <v>6.72</v>
      </c>
      <c r="EJ203" s="52"/>
      <c r="EK203" s="52">
        <v>2.79</v>
      </c>
      <c r="EL203" s="52">
        <v>3.84</v>
      </c>
      <c r="EM203" s="52">
        <v>14.08</v>
      </c>
      <c r="EN203" s="52">
        <v>14.950000000000001</v>
      </c>
      <c r="EO203" s="52">
        <v>10.8</v>
      </c>
      <c r="EP203" s="52">
        <v>14.8</v>
      </c>
      <c r="EQ203" s="52">
        <v>226</v>
      </c>
      <c r="ER203" s="52">
        <f t="shared" si="15"/>
        <v>0.9</v>
      </c>
      <c r="ES203" s="187" t="s">
        <v>1138</v>
      </c>
      <c r="ET203" s="187" t="s">
        <v>1139</v>
      </c>
      <c r="EU203" s="52">
        <v>0</v>
      </c>
      <c r="EV203" s="52">
        <v>1</v>
      </c>
      <c r="EW203" s="52">
        <v>0</v>
      </c>
      <c r="EX203" s="52">
        <v>0</v>
      </c>
      <c r="EY203" s="52">
        <v>3</v>
      </c>
      <c r="EZ203" s="52"/>
      <c r="FA203" s="52"/>
      <c r="FB203" s="52"/>
      <c r="FC203" s="52"/>
      <c r="FD203" s="52"/>
      <c r="FE203" s="52"/>
      <c r="FF203" s="52"/>
      <c r="FG203" s="52"/>
      <c r="FH203" s="39">
        <v>0</v>
      </c>
      <c r="FI203" s="72">
        <v>2</v>
      </c>
    </row>
    <row r="204" spans="1:165" x14ac:dyDescent="0.25">
      <c r="A204" s="56">
        <v>20950</v>
      </c>
      <c r="B204" s="36" t="str">
        <f t="shared" si="16"/>
        <v>Профсоюзная ул. д. 28/53</v>
      </c>
      <c r="C204" s="57" t="s">
        <v>1075</v>
      </c>
      <c r="D204" s="58" t="s">
        <v>1086</v>
      </c>
      <c r="E204" s="59"/>
      <c r="F204" s="39" t="s">
        <v>1012</v>
      </c>
      <c r="G204" s="60"/>
      <c r="H204" s="61"/>
      <c r="I204" s="62" t="s">
        <v>218</v>
      </c>
      <c r="J204" s="62"/>
      <c r="K204" s="62" t="s">
        <v>218</v>
      </c>
      <c r="L204" s="39" t="s">
        <v>1013</v>
      </c>
      <c r="M204" s="39" t="s">
        <v>1014</v>
      </c>
      <c r="N204" s="63">
        <v>1961</v>
      </c>
      <c r="O204" s="63">
        <v>1961</v>
      </c>
      <c r="P204" s="81" t="s">
        <v>1035</v>
      </c>
      <c r="Q204" s="61" t="s">
        <v>1016</v>
      </c>
      <c r="R204" s="63">
        <v>8</v>
      </c>
      <c r="S204" s="63">
        <v>8</v>
      </c>
      <c r="T204" s="65">
        <v>1</v>
      </c>
      <c r="U204" s="63">
        <v>1</v>
      </c>
      <c r="V204" s="63"/>
      <c r="W204" s="66">
        <v>65</v>
      </c>
      <c r="X204" s="67">
        <v>64</v>
      </c>
      <c r="Y204" s="61">
        <f t="shared" si="13"/>
        <v>1</v>
      </c>
      <c r="Z204" s="39">
        <v>1</v>
      </c>
      <c r="AA204" s="61">
        <v>18</v>
      </c>
      <c r="AB204" s="61">
        <v>19</v>
      </c>
      <c r="AC204" s="42">
        <v>1</v>
      </c>
      <c r="AD204" s="61">
        <v>24</v>
      </c>
      <c r="AE204" s="61">
        <v>0</v>
      </c>
      <c r="AF204" s="61">
        <v>1</v>
      </c>
      <c r="AG204" s="68">
        <v>1</v>
      </c>
      <c r="AH204" s="69">
        <v>2205.5</v>
      </c>
      <c r="AI204" s="70">
        <v>2200.1</v>
      </c>
      <c r="AJ204" s="71">
        <v>5.4</v>
      </c>
      <c r="AK204" s="72">
        <v>1164.2</v>
      </c>
      <c r="AL204" s="61">
        <v>393.2</v>
      </c>
      <c r="AM204" s="85">
        <v>142</v>
      </c>
      <c r="AN204" s="73">
        <v>216</v>
      </c>
      <c r="AO204" s="61"/>
      <c r="AP204" s="64">
        <v>403.1</v>
      </c>
      <c r="AQ204" s="42">
        <v>47.25</v>
      </c>
      <c r="AR204" s="42">
        <v>310.75</v>
      </c>
      <c r="AS204" s="42">
        <v>4.8</v>
      </c>
      <c r="AT204" s="72" t="s">
        <v>1036</v>
      </c>
      <c r="AU204" s="72" t="s">
        <v>1034</v>
      </c>
      <c r="AV204" s="67">
        <v>64</v>
      </c>
      <c r="AW204" s="61"/>
      <c r="AX204" s="61"/>
      <c r="AY204" s="61"/>
      <c r="AZ204" s="61" t="s">
        <v>1019</v>
      </c>
      <c r="BA204" s="61" t="s">
        <v>218</v>
      </c>
      <c r="BB204" s="61" t="s">
        <v>218</v>
      </c>
      <c r="BC204" s="61" t="s">
        <v>218</v>
      </c>
      <c r="BD204" s="61" t="s">
        <v>218</v>
      </c>
      <c r="BE204" s="61" t="s">
        <v>218</v>
      </c>
      <c r="BF204" s="61" t="s">
        <v>218</v>
      </c>
      <c r="BG204" s="61" t="s">
        <v>218</v>
      </c>
      <c r="BH204" s="61" t="s">
        <v>218</v>
      </c>
      <c r="BI204" s="61" t="s">
        <v>218</v>
      </c>
      <c r="BJ204" s="61" t="s">
        <v>218</v>
      </c>
      <c r="BK204" s="61" t="s">
        <v>218</v>
      </c>
      <c r="BL204" s="61" t="s">
        <v>218</v>
      </c>
      <c r="BM204" s="61" t="s">
        <v>218</v>
      </c>
      <c r="BN204" s="61" t="s">
        <v>218</v>
      </c>
      <c r="BO204" s="61" t="s">
        <v>218</v>
      </c>
      <c r="BP204" s="61" t="s">
        <v>218</v>
      </c>
      <c r="BQ204" s="61" t="s">
        <v>1020</v>
      </c>
      <c r="BR204" s="61"/>
      <c r="BS204" s="59" t="s">
        <v>1021</v>
      </c>
      <c r="BT204" s="52">
        <v>3774</v>
      </c>
      <c r="BU204" s="61">
        <v>2</v>
      </c>
      <c r="BV204" s="61" t="s">
        <v>1017</v>
      </c>
      <c r="BW204" s="52">
        <v>3713</v>
      </c>
      <c r="BX204" s="52">
        <v>935</v>
      </c>
      <c r="BY204" s="52">
        <v>735</v>
      </c>
      <c r="BZ204" s="39">
        <v>0</v>
      </c>
      <c r="CA204" s="61" t="s">
        <v>1080</v>
      </c>
      <c r="CB204" s="52">
        <v>1713</v>
      </c>
      <c r="CC204" s="53">
        <v>1849</v>
      </c>
      <c r="CD204" s="61">
        <v>1</v>
      </c>
      <c r="CE204" s="61">
        <v>436</v>
      </c>
      <c r="CF204" s="61" t="s">
        <v>1023</v>
      </c>
      <c r="CG204" s="52">
        <v>84</v>
      </c>
      <c r="CH204" s="52">
        <v>58.8</v>
      </c>
      <c r="CI204" s="72">
        <v>403.1</v>
      </c>
      <c r="CJ204" s="74" t="s">
        <v>1032</v>
      </c>
      <c r="CK204" s="61">
        <v>1</v>
      </c>
      <c r="CL204" s="61">
        <v>21.04</v>
      </c>
      <c r="CM204" s="75">
        <v>4</v>
      </c>
      <c r="CN204" s="39"/>
      <c r="CO204" s="39"/>
      <c r="CP204" s="61"/>
      <c r="CQ204" s="61"/>
      <c r="CR204" s="39">
        <v>2</v>
      </c>
      <c r="CS204" s="61"/>
      <c r="CT204" s="61"/>
      <c r="CU204" s="61"/>
      <c r="CV204" s="61"/>
      <c r="CW204" s="61"/>
      <c r="CX204" s="61"/>
      <c r="CY204" s="61"/>
      <c r="CZ204" s="52">
        <v>1</v>
      </c>
      <c r="DA204" s="52">
        <v>1</v>
      </c>
      <c r="DB204" s="52">
        <v>189</v>
      </c>
      <c r="DC204" s="52">
        <v>2356</v>
      </c>
      <c r="DD204" s="52">
        <v>61</v>
      </c>
      <c r="DE204" s="61">
        <v>947</v>
      </c>
      <c r="DF204" s="61">
        <v>0</v>
      </c>
      <c r="DG204" s="39">
        <v>0</v>
      </c>
      <c r="DH204" s="52">
        <v>1</v>
      </c>
      <c r="DI204" s="52">
        <v>198</v>
      </c>
      <c r="DJ204" s="61"/>
      <c r="DK204" s="39">
        <v>118</v>
      </c>
      <c r="DL204" s="61">
        <v>850</v>
      </c>
      <c r="DM204" s="39">
        <v>64</v>
      </c>
      <c r="DN204" s="61"/>
      <c r="DO204" s="61">
        <v>702</v>
      </c>
      <c r="DP204" s="61"/>
      <c r="DQ204" s="39">
        <v>340</v>
      </c>
      <c r="DR204" s="39">
        <v>491</v>
      </c>
      <c r="DS204" s="39">
        <v>81</v>
      </c>
      <c r="DT204" s="61">
        <v>8</v>
      </c>
      <c r="DU204" s="52">
        <v>8</v>
      </c>
      <c r="DV204" s="52">
        <v>8</v>
      </c>
      <c r="DW204" s="39">
        <v>0</v>
      </c>
      <c r="DX204" s="39" t="str">
        <f t="shared" si="14"/>
        <v>внутренние</v>
      </c>
      <c r="DY204" s="52"/>
      <c r="DZ204" s="61"/>
      <c r="EA204" s="61"/>
      <c r="EB204" s="61"/>
      <c r="EC204" s="61"/>
      <c r="ED204" s="61"/>
      <c r="EE204" s="52">
        <v>9</v>
      </c>
      <c r="EF204" s="52">
        <v>23.9</v>
      </c>
      <c r="EG204" s="52">
        <v>22</v>
      </c>
      <c r="EH204" s="52">
        <f t="shared" si="17"/>
        <v>105.6</v>
      </c>
      <c r="EI204" s="52">
        <v>0</v>
      </c>
      <c r="EJ204" s="52"/>
      <c r="EK204" s="52">
        <v>2.79</v>
      </c>
      <c r="EL204" s="52">
        <v>1.92</v>
      </c>
      <c r="EM204" s="52">
        <v>19.36</v>
      </c>
      <c r="EN204" s="52">
        <v>7.15</v>
      </c>
      <c r="EO204" s="52">
        <v>3.8</v>
      </c>
      <c r="EP204" s="52">
        <v>5.4</v>
      </c>
      <c r="EQ204" s="52">
        <v>96</v>
      </c>
      <c r="ER204" s="52">
        <f t="shared" si="15"/>
        <v>0.38</v>
      </c>
      <c r="ES204" s="187" t="s">
        <v>1138</v>
      </c>
      <c r="ET204" s="187" t="s">
        <v>1139</v>
      </c>
      <c r="EU204" s="52">
        <v>0</v>
      </c>
      <c r="EV204" s="52">
        <v>0</v>
      </c>
      <c r="EW204" s="52">
        <v>0</v>
      </c>
      <c r="EX204" s="52">
        <v>0</v>
      </c>
      <c r="EY204" s="52">
        <v>0</v>
      </c>
      <c r="EZ204" s="52"/>
      <c r="FA204" s="52"/>
      <c r="FB204" s="52"/>
      <c r="FC204" s="52"/>
      <c r="FD204" s="52"/>
      <c r="FE204" s="52"/>
      <c r="FF204" s="52"/>
      <c r="FG204" s="52"/>
      <c r="FH204" s="39">
        <v>0</v>
      </c>
      <c r="FI204" s="72">
        <v>2</v>
      </c>
    </row>
    <row r="205" spans="1:165" x14ac:dyDescent="0.25">
      <c r="A205" s="56">
        <v>280098</v>
      </c>
      <c r="B205" s="36" t="str">
        <f t="shared" si="16"/>
        <v>Севастопольский пр-т д. 28 к. 3</v>
      </c>
      <c r="C205" s="57" t="s">
        <v>1087</v>
      </c>
      <c r="D205" s="58">
        <v>28</v>
      </c>
      <c r="E205" s="59">
        <v>3</v>
      </c>
      <c r="F205" s="39" t="s">
        <v>1012</v>
      </c>
      <c r="G205" s="60"/>
      <c r="H205" s="39"/>
      <c r="I205" s="62" t="s">
        <v>218</v>
      </c>
      <c r="J205" s="62"/>
      <c r="K205" s="62" t="s">
        <v>218</v>
      </c>
      <c r="L205" s="39" t="s">
        <v>1013</v>
      </c>
      <c r="M205" s="39" t="s">
        <v>1064</v>
      </c>
      <c r="N205" s="63">
        <v>2008</v>
      </c>
      <c r="O205" s="63">
        <v>2008</v>
      </c>
      <c r="P205" s="64" t="s">
        <v>1038</v>
      </c>
      <c r="Q205" s="61" t="s">
        <v>1016</v>
      </c>
      <c r="R205" s="63" t="s">
        <v>1088</v>
      </c>
      <c r="S205" s="63" t="s">
        <v>1088</v>
      </c>
      <c r="T205" s="65">
        <v>2</v>
      </c>
      <c r="U205" s="63">
        <v>4</v>
      </c>
      <c r="V205" s="63">
        <v>2</v>
      </c>
      <c r="W205" s="66">
        <v>140</v>
      </c>
      <c r="X205" s="67">
        <v>130</v>
      </c>
      <c r="Y205" s="61">
        <f t="shared" si="13"/>
        <v>10</v>
      </c>
      <c r="Z205" s="39">
        <v>4</v>
      </c>
      <c r="AA205" s="61">
        <v>44</v>
      </c>
      <c r="AB205" s="61">
        <v>44</v>
      </c>
      <c r="AC205" s="42">
        <v>12</v>
      </c>
      <c r="AD205" s="61">
        <v>44</v>
      </c>
      <c r="AE205" s="61">
        <v>2</v>
      </c>
      <c r="AF205" s="61">
        <v>1</v>
      </c>
      <c r="AG205" s="68">
        <v>1</v>
      </c>
      <c r="AH205" s="69">
        <v>16230.300000000001</v>
      </c>
      <c r="AI205" s="70">
        <v>14669.2</v>
      </c>
      <c r="AJ205" s="71">
        <v>1561.1</v>
      </c>
      <c r="AK205" s="72">
        <v>4754</v>
      </c>
      <c r="AL205" s="61">
        <v>1854.7</v>
      </c>
      <c r="AM205" s="85">
        <v>727</v>
      </c>
      <c r="AN205" s="73">
        <v>1942</v>
      </c>
      <c r="AO205" s="61">
        <v>1213.4000000000001</v>
      </c>
      <c r="AP205" s="77">
        <v>1042.5</v>
      </c>
      <c r="AQ205" s="42">
        <v>229.01</v>
      </c>
      <c r="AR205" s="42">
        <v>2439.9899999999998</v>
      </c>
      <c r="AS205" s="42">
        <v>52.8</v>
      </c>
      <c r="AT205" s="72" t="s">
        <v>1065</v>
      </c>
      <c r="AU205" s="72" t="s">
        <v>1034</v>
      </c>
      <c r="AV205" s="67">
        <v>130</v>
      </c>
      <c r="AW205" s="61"/>
      <c r="AX205" s="61"/>
      <c r="AY205" s="61"/>
      <c r="AZ205" s="61" t="s">
        <v>1019</v>
      </c>
      <c r="BA205" s="61" t="s">
        <v>218</v>
      </c>
      <c r="BB205" s="61" t="s">
        <v>218</v>
      </c>
      <c r="BC205" s="61" t="s">
        <v>218</v>
      </c>
      <c r="BD205" s="61" t="s">
        <v>218</v>
      </c>
      <c r="BE205" s="61" t="s">
        <v>218</v>
      </c>
      <c r="BF205" s="61" t="s">
        <v>218</v>
      </c>
      <c r="BG205" s="61" t="s">
        <v>218</v>
      </c>
      <c r="BH205" s="61" t="s">
        <v>218</v>
      </c>
      <c r="BI205" s="61" t="s">
        <v>218</v>
      </c>
      <c r="BJ205" s="61" t="s">
        <v>218</v>
      </c>
      <c r="BK205" s="61" t="s">
        <v>218</v>
      </c>
      <c r="BL205" s="61" t="s">
        <v>218</v>
      </c>
      <c r="BM205" s="61" t="s">
        <v>218</v>
      </c>
      <c r="BN205" s="61" t="s">
        <v>218</v>
      </c>
      <c r="BO205" s="61" t="s">
        <v>218</v>
      </c>
      <c r="BP205" s="61" t="s">
        <v>218</v>
      </c>
      <c r="BQ205" s="61" t="s">
        <v>1020</v>
      </c>
      <c r="BR205" s="61"/>
      <c r="BS205" s="59" t="s">
        <v>1021</v>
      </c>
      <c r="BT205" s="52">
        <v>25008</v>
      </c>
      <c r="BU205" s="61">
        <v>3</v>
      </c>
      <c r="BV205" s="61" t="s">
        <v>1017</v>
      </c>
      <c r="BW205" s="52">
        <v>17231.2</v>
      </c>
      <c r="BX205" s="52">
        <v>5169.3599999999997</v>
      </c>
      <c r="BY205" s="52">
        <v>17231.2</v>
      </c>
      <c r="BZ205" s="52">
        <v>5743.7</v>
      </c>
      <c r="CA205" s="61" t="s">
        <v>1080</v>
      </c>
      <c r="CB205" s="52">
        <v>7656</v>
      </c>
      <c r="CC205" s="78">
        <v>0</v>
      </c>
      <c r="CD205" s="39">
        <v>1</v>
      </c>
      <c r="CE205" s="61">
        <v>1147</v>
      </c>
      <c r="CF205" s="61" t="s">
        <v>1023</v>
      </c>
      <c r="CG205" s="39">
        <v>0</v>
      </c>
      <c r="CH205" s="39">
        <v>0</v>
      </c>
      <c r="CI205" s="77">
        <v>1042.5</v>
      </c>
      <c r="CJ205" s="74" t="s">
        <v>1032</v>
      </c>
      <c r="CK205" s="61">
        <v>2</v>
      </c>
      <c r="CL205" s="61">
        <v>120.98</v>
      </c>
      <c r="CM205" s="75">
        <v>44</v>
      </c>
      <c r="CN205" s="39"/>
      <c r="CO205" s="39"/>
      <c r="CP205" s="61"/>
      <c r="CQ205" s="61"/>
      <c r="CR205" s="39">
        <v>8</v>
      </c>
      <c r="CS205" s="61"/>
      <c r="CT205" s="61"/>
      <c r="CU205" s="61"/>
      <c r="CV205" s="61"/>
      <c r="CW205" s="61"/>
      <c r="CX205" s="61"/>
      <c r="CY205" s="61"/>
      <c r="CZ205" s="52">
        <v>44</v>
      </c>
      <c r="DA205" s="52">
        <v>2</v>
      </c>
      <c r="DB205" s="52">
        <v>750</v>
      </c>
      <c r="DC205" s="52">
        <v>12214</v>
      </c>
      <c r="DD205" s="52">
        <v>344</v>
      </c>
      <c r="DE205" s="61">
        <v>5940</v>
      </c>
      <c r="DF205" s="39">
        <v>0</v>
      </c>
      <c r="DG205" s="52">
        <v>3</v>
      </c>
      <c r="DH205" s="39">
        <v>0</v>
      </c>
      <c r="DI205" s="52">
        <v>910</v>
      </c>
      <c r="DJ205" s="61"/>
      <c r="DK205" s="39">
        <v>146</v>
      </c>
      <c r="DL205" s="61">
        <v>1648</v>
      </c>
      <c r="DM205" s="39">
        <v>130</v>
      </c>
      <c r="DN205" s="61"/>
      <c r="DO205" s="61">
        <v>1528</v>
      </c>
      <c r="DP205" s="61"/>
      <c r="DQ205" s="39">
        <v>1550</v>
      </c>
      <c r="DR205" s="39">
        <v>0</v>
      </c>
      <c r="DS205" s="39">
        <v>0</v>
      </c>
      <c r="DT205" s="61">
        <v>14</v>
      </c>
      <c r="DU205" s="52">
        <v>16</v>
      </c>
      <c r="DV205" s="52">
        <v>16</v>
      </c>
      <c r="DW205" s="52">
        <v>2</v>
      </c>
      <c r="DX205" s="39" t="str">
        <f t="shared" si="14"/>
        <v>внутренние</v>
      </c>
      <c r="DY205" s="52"/>
      <c r="DZ205" s="61"/>
      <c r="EA205" s="61"/>
      <c r="EB205" s="61"/>
      <c r="EC205" s="61"/>
      <c r="ED205" s="61">
        <v>8</v>
      </c>
      <c r="EE205" s="39">
        <v>0</v>
      </c>
      <c r="EF205" s="52">
        <v>58</v>
      </c>
      <c r="EG205" s="52">
        <v>152</v>
      </c>
      <c r="EH205" s="52">
        <f t="shared" si="17"/>
        <v>729.6</v>
      </c>
      <c r="EI205" s="52">
        <v>15.12</v>
      </c>
      <c r="EJ205" s="52"/>
      <c r="EK205" s="52">
        <v>5.58</v>
      </c>
      <c r="EL205" s="52">
        <v>36</v>
      </c>
      <c r="EM205" s="52">
        <v>35.200000000000003</v>
      </c>
      <c r="EN205" s="52">
        <v>14.3</v>
      </c>
      <c r="EO205" s="52">
        <v>0</v>
      </c>
      <c r="EP205" s="52">
        <v>8</v>
      </c>
      <c r="EQ205" s="52">
        <v>155</v>
      </c>
      <c r="ER205" s="52">
        <f t="shared" si="15"/>
        <v>0.61</v>
      </c>
      <c r="ES205" s="187" t="s">
        <v>1138</v>
      </c>
      <c r="ET205" s="187" t="s">
        <v>828</v>
      </c>
      <c r="EU205" s="52">
        <v>2</v>
      </c>
      <c r="EV205" s="52">
        <v>0</v>
      </c>
      <c r="EW205" s="52">
        <v>1</v>
      </c>
      <c r="EX205" s="52">
        <v>1</v>
      </c>
      <c r="EY205" s="52">
        <v>0</v>
      </c>
      <c r="EZ205" s="52"/>
      <c r="FA205" s="52"/>
      <c r="FB205" s="52"/>
      <c r="FC205" s="52"/>
      <c r="FD205" s="52"/>
      <c r="FE205" s="52"/>
      <c r="FF205" s="52"/>
      <c r="FG205" s="52"/>
      <c r="FH205" s="39">
        <v>0</v>
      </c>
      <c r="FI205" s="72">
        <v>0</v>
      </c>
    </row>
    <row r="206" spans="1:165" x14ac:dyDescent="0.25">
      <c r="A206" s="56">
        <v>280096</v>
      </c>
      <c r="B206" s="36" t="str">
        <f t="shared" si="16"/>
        <v>Севастопольский пр-т д. 28 к. 7</v>
      </c>
      <c r="C206" s="57" t="s">
        <v>1087</v>
      </c>
      <c r="D206" s="58">
        <v>28</v>
      </c>
      <c r="E206" s="59">
        <v>7</v>
      </c>
      <c r="F206" s="39" t="s">
        <v>1012</v>
      </c>
      <c r="G206" s="60"/>
      <c r="H206" s="61"/>
      <c r="I206" s="62" t="s">
        <v>218</v>
      </c>
      <c r="J206" s="62"/>
      <c r="K206" s="62" t="s">
        <v>218</v>
      </c>
      <c r="L206" s="39" t="s">
        <v>1013</v>
      </c>
      <c r="M206" s="39" t="s">
        <v>1064</v>
      </c>
      <c r="N206" s="63">
        <v>2007</v>
      </c>
      <c r="O206" s="63">
        <v>2007</v>
      </c>
      <c r="P206" s="64" t="s">
        <v>1038</v>
      </c>
      <c r="Q206" s="61" t="s">
        <v>1016</v>
      </c>
      <c r="R206" s="114" t="s">
        <v>1089</v>
      </c>
      <c r="S206" s="114" t="s">
        <v>1089</v>
      </c>
      <c r="T206" s="65">
        <v>1</v>
      </c>
      <c r="U206" s="63">
        <v>2</v>
      </c>
      <c r="V206" s="63">
        <v>1</v>
      </c>
      <c r="W206" s="66">
        <v>98</v>
      </c>
      <c r="X206" s="67">
        <v>83</v>
      </c>
      <c r="Y206" s="61">
        <f t="shared" si="13"/>
        <v>15</v>
      </c>
      <c r="Z206" s="39">
        <v>10</v>
      </c>
      <c r="AA206" s="61">
        <v>22</v>
      </c>
      <c r="AB206" s="61">
        <v>22</v>
      </c>
      <c r="AC206" s="42">
        <v>6</v>
      </c>
      <c r="AD206" s="61">
        <v>22</v>
      </c>
      <c r="AE206" s="61">
        <v>0</v>
      </c>
      <c r="AF206" s="61">
        <v>1</v>
      </c>
      <c r="AG206" s="68">
        <v>1</v>
      </c>
      <c r="AH206" s="69">
        <v>8861.5</v>
      </c>
      <c r="AI206" s="70">
        <v>8196.9</v>
      </c>
      <c r="AJ206" s="71">
        <v>664.6</v>
      </c>
      <c r="AK206" s="72">
        <v>2602.6</v>
      </c>
      <c r="AL206" s="61">
        <v>1107.3</v>
      </c>
      <c r="AM206" s="85">
        <v>432</v>
      </c>
      <c r="AN206" s="73">
        <v>1137</v>
      </c>
      <c r="AO206" s="61"/>
      <c r="AP206" s="77">
        <v>516.79999999999995</v>
      </c>
      <c r="AQ206" s="42">
        <v>132.5</v>
      </c>
      <c r="AR206" s="42">
        <v>1436.5</v>
      </c>
      <c r="AS206" s="42">
        <v>26.4</v>
      </c>
      <c r="AT206" s="72" t="s">
        <v>1065</v>
      </c>
      <c r="AU206" s="72" t="s">
        <v>1034</v>
      </c>
      <c r="AV206" s="67">
        <v>83</v>
      </c>
      <c r="AW206" s="61"/>
      <c r="AX206" s="61"/>
      <c r="AY206" s="61"/>
      <c r="AZ206" s="61" t="s">
        <v>1019</v>
      </c>
      <c r="BA206" s="61" t="s">
        <v>218</v>
      </c>
      <c r="BB206" s="61" t="s">
        <v>218</v>
      </c>
      <c r="BC206" s="61" t="s">
        <v>218</v>
      </c>
      <c r="BD206" s="61" t="s">
        <v>218</v>
      </c>
      <c r="BE206" s="61" t="s">
        <v>218</v>
      </c>
      <c r="BF206" s="61" t="s">
        <v>218</v>
      </c>
      <c r="BG206" s="61" t="s">
        <v>218</v>
      </c>
      <c r="BH206" s="61" t="s">
        <v>218</v>
      </c>
      <c r="BI206" s="61" t="s">
        <v>218</v>
      </c>
      <c r="BJ206" s="61" t="s">
        <v>218</v>
      </c>
      <c r="BK206" s="61" t="s">
        <v>218</v>
      </c>
      <c r="BL206" s="61" t="s">
        <v>218</v>
      </c>
      <c r="BM206" s="61" t="s">
        <v>218</v>
      </c>
      <c r="BN206" s="61" t="s">
        <v>218</v>
      </c>
      <c r="BO206" s="61" t="s">
        <v>218</v>
      </c>
      <c r="BP206" s="61" t="s">
        <v>218</v>
      </c>
      <c r="BQ206" s="61" t="s">
        <v>1020</v>
      </c>
      <c r="BR206" s="61"/>
      <c r="BS206" s="59" t="s">
        <v>1021</v>
      </c>
      <c r="BT206" s="52">
        <v>12504</v>
      </c>
      <c r="BU206" s="61">
        <v>2</v>
      </c>
      <c r="BV206" s="61" t="s">
        <v>1017</v>
      </c>
      <c r="BW206" s="52">
        <v>8615.6</v>
      </c>
      <c r="BX206" s="52">
        <v>2584.6999999999998</v>
      </c>
      <c r="BY206" s="52">
        <v>8615.6</v>
      </c>
      <c r="BZ206" s="52">
        <v>2584.6999999999998</v>
      </c>
      <c r="CA206" s="61" t="s">
        <v>1080</v>
      </c>
      <c r="CB206" s="52">
        <v>3828</v>
      </c>
      <c r="CC206" s="78">
        <v>0</v>
      </c>
      <c r="CD206" s="61">
        <v>1</v>
      </c>
      <c r="CE206" s="61">
        <v>605</v>
      </c>
      <c r="CF206" s="61" t="s">
        <v>1023</v>
      </c>
      <c r="CG206" s="39">
        <v>0</v>
      </c>
      <c r="CH206" s="39">
        <v>0</v>
      </c>
      <c r="CI206" s="77">
        <v>516.79999999999995</v>
      </c>
      <c r="CJ206" s="74" t="s">
        <v>1032</v>
      </c>
      <c r="CK206" s="61">
        <v>1</v>
      </c>
      <c r="CL206" s="61">
        <v>65.75</v>
      </c>
      <c r="CM206" s="75">
        <v>22</v>
      </c>
      <c r="CN206" s="39"/>
      <c r="CO206" s="39"/>
      <c r="CP206" s="61"/>
      <c r="CQ206" s="61"/>
      <c r="CR206" s="39">
        <v>10</v>
      </c>
      <c r="CS206" s="61"/>
      <c r="CT206" s="61"/>
      <c r="CU206" s="61"/>
      <c r="CV206" s="61"/>
      <c r="CW206" s="61"/>
      <c r="CX206" s="61"/>
      <c r="CY206" s="61"/>
      <c r="CZ206" s="52">
        <v>22</v>
      </c>
      <c r="DA206" s="52">
        <v>1</v>
      </c>
      <c r="DB206" s="52">
        <v>375</v>
      </c>
      <c r="DC206" s="52">
        <v>3800</v>
      </c>
      <c r="DD206" s="52">
        <v>172</v>
      </c>
      <c r="DE206" s="61">
        <v>2065</v>
      </c>
      <c r="DF206" s="61">
        <v>0</v>
      </c>
      <c r="DG206" s="52">
        <v>3</v>
      </c>
      <c r="DH206" s="39">
        <v>0</v>
      </c>
      <c r="DI206" s="52">
        <v>455</v>
      </c>
      <c r="DJ206" s="61"/>
      <c r="DK206" s="39">
        <v>78</v>
      </c>
      <c r="DL206" s="61">
        <v>1448</v>
      </c>
      <c r="DM206" s="39">
        <v>83</v>
      </c>
      <c r="DN206" s="61"/>
      <c r="DO206" s="61">
        <v>1328</v>
      </c>
      <c r="DP206" s="61"/>
      <c r="DQ206" s="39">
        <v>1550</v>
      </c>
      <c r="DR206" s="39">
        <v>0</v>
      </c>
      <c r="DS206" s="39">
        <v>0</v>
      </c>
      <c r="DT206" s="61">
        <v>3</v>
      </c>
      <c r="DU206" s="52">
        <v>8</v>
      </c>
      <c r="DV206" s="52">
        <v>8</v>
      </c>
      <c r="DW206" s="52">
        <v>1</v>
      </c>
      <c r="DX206" s="39" t="str">
        <f t="shared" si="14"/>
        <v>внутренние</v>
      </c>
      <c r="DY206" s="52"/>
      <c r="DZ206" s="61"/>
      <c r="EA206" s="61"/>
      <c r="EB206" s="61"/>
      <c r="EC206" s="61"/>
      <c r="ED206" s="61">
        <v>8</v>
      </c>
      <c r="EE206" s="39">
        <v>0</v>
      </c>
      <c r="EF206" s="52">
        <v>34.799999999999997</v>
      </c>
      <c r="EG206" s="52">
        <v>76</v>
      </c>
      <c r="EH206" s="52">
        <f t="shared" si="17"/>
        <v>364.8</v>
      </c>
      <c r="EI206" s="52">
        <v>10.08</v>
      </c>
      <c r="EJ206" s="52"/>
      <c r="EK206" s="52">
        <v>2.79</v>
      </c>
      <c r="EL206" s="52">
        <v>21.6</v>
      </c>
      <c r="EM206" s="52">
        <v>21.12</v>
      </c>
      <c r="EN206" s="52">
        <v>9.1</v>
      </c>
      <c r="EO206" s="52">
        <v>0</v>
      </c>
      <c r="EP206" s="52">
        <v>4.0999999999999996</v>
      </c>
      <c r="EQ206" s="52">
        <v>104</v>
      </c>
      <c r="ER206" s="52">
        <f t="shared" si="15"/>
        <v>0.41</v>
      </c>
      <c r="ES206" s="187" t="s">
        <v>1138</v>
      </c>
      <c r="ET206" s="187" t="s">
        <v>828</v>
      </c>
      <c r="EU206" s="52">
        <v>1</v>
      </c>
      <c r="EV206" s="52">
        <v>0</v>
      </c>
      <c r="EW206" s="52">
        <v>1</v>
      </c>
      <c r="EX206" s="52">
        <v>1</v>
      </c>
      <c r="EY206" s="52">
        <v>0</v>
      </c>
      <c r="EZ206" s="52"/>
      <c r="FA206" s="52"/>
      <c r="FB206" s="52"/>
      <c r="FC206" s="52"/>
      <c r="FD206" s="52"/>
      <c r="FE206" s="52"/>
      <c r="FF206" s="52"/>
      <c r="FG206" s="52"/>
      <c r="FH206" s="39">
        <v>0</v>
      </c>
      <c r="FI206" s="72">
        <v>0</v>
      </c>
    </row>
    <row r="207" spans="1:165" x14ac:dyDescent="0.25">
      <c r="A207" s="56">
        <v>280097</v>
      </c>
      <c r="B207" s="36" t="str">
        <f t="shared" si="16"/>
        <v>Севастопольский пр-т д. 28 к. 8</v>
      </c>
      <c r="C207" s="57" t="s">
        <v>1087</v>
      </c>
      <c r="D207" s="58">
        <v>28</v>
      </c>
      <c r="E207" s="59">
        <v>8</v>
      </c>
      <c r="F207" s="39" t="s">
        <v>1012</v>
      </c>
      <c r="G207" s="60"/>
      <c r="H207" s="39"/>
      <c r="I207" s="62" t="s">
        <v>218</v>
      </c>
      <c r="J207" s="62"/>
      <c r="K207" s="62" t="s">
        <v>218</v>
      </c>
      <c r="L207" s="39" t="s">
        <v>1013</v>
      </c>
      <c r="M207" s="39" t="s">
        <v>1064</v>
      </c>
      <c r="N207" s="63">
        <v>2007</v>
      </c>
      <c r="O207" s="63">
        <v>2007</v>
      </c>
      <c r="P207" s="64" t="s">
        <v>1038</v>
      </c>
      <c r="Q207" s="61" t="s">
        <v>1016</v>
      </c>
      <c r="R207" s="63">
        <v>24</v>
      </c>
      <c r="S207" s="63">
        <v>22</v>
      </c>
      <c r="T207" s="65">
        <v>2</v>
      </c>
      <c r="U207" s="63">
        <v>4</v>
      </c>
      <c r="V207" s="63">
        <v>2</v>
      </c>
      <c r="W207" s="66">
        <v>166</v>
      </c>
      <c r="X207" s="67">
        <v>150</v>
      </c>
      <c r="Y207" s="61">
        <f t="shared" si="13"/>
        <v>16</v>
      </c>
      <c r="Z207" s="39">
        <v>12</v>
      </c>
      <c r="AA207" s="61">
        <v>44</v>
      </c>
      <c r="AB207" s="61">
        <v>44</v>
      </c>
      <c r="AC207" s="42">
        <v>12</v>
      </c>
      <c r="AD207" s="61">
        <v>44</v>
      </c>
      <c r="AE207" s="61">
        <v>1</v>
      </c>
      <c r="AF207" s="61">
        <v>1</v>
      </c>
      <c r="AG207" s="68">
        <v>1</v>
      </c>
      <c r="AH207" s="69">
        <v>16178.6</v>
      </c>
      <c r="AI207" s="70">
        <v>14839.6</v>
      </c>
      <c r="AJ207" s="71">
        <v>1339</v>
      </c>
      <c r="AK207" s="72">
        <v>4981.6000000000004</v>
      </c>
      <c r="AL207" s="61">
        <v>2047.4</v>
      </c>
      <c r="AM207" s="85">
        <v>786</v>
      </c>
      <c r="AN207" s="73">
        <v>2118</v>
      </c>
      <c r="AO207" s="61">
        <v>906.3</v>
      </c>
      <c r="AP207" s="77">
        <v>1038.8</v>
      </c>
      <c r="AQ207" s="42">
        <v>338.24</v>
      </c>
      <c r="AR207" s="42">
        <v>2565.7600000000002</v>
      </c>
      <c r="AS207" s="42">
        <v>52.8</v>
      </c>
      <c r="AT207" s="72" t="s">
        <v>1065</v>
      </c>
      <c r="AU207" s="72" t="s">
        <v>1034</v>
      </c>
      <c r="AV207" s="67">
        <v>150</v>
      </c>
      <c r="AW207" s="61"/>
      <c r="AX207" s="61"/>
      <c r="AY207" s="61"/>
      <c r="AZ207" s="61" t="s">
        <v>1019</v>
      </c>
      <c r="BA207" s="61" t="s">
        <v>218</v>
      </c>
      <c r="BB207" s="61" t="s">
        <v>218</v>
      </c>
      <c r="BC207" s="61" t="s">
        <v>218</v>
      </c>
      <c r="BD207" s="61" t="s">
        <v>218</v>
      </c>
      <c r="BE207" s="61" t="s">
        <v>218</v>
      </c>
      <c r="BF207" s="61" t="s">
        <v>218</v>
      </c>
      <c r="BG207" s="61" t="s">
        <v>218</v>
      </c>
      <c r="BH207" s="61" t="s">
        <v>218</v>
      </c>
      <c r="BI207" s="61" t="s">
        <v>218</v>
      </c>
      <c r="BJ207" s="61" t="s">
        <v>218</v>
      </c>
      <c r="BK207" s="61" t="s">
        <v>218</v>
      </c>
      <c r="BL207" s="61" t="s">
        <v>218</v>
      </c>
      <c r="BM207" s="61" t="s">
        <v>218</v>
      </c>
      <c r="BN207" s="61" t="s">
        <v>218</v>
      </c>
      <c r="BO207" s="61" t="s">
        <v>218</v>
      </c>
      <c r="BP207" s="61" t="s">
        <v>218</v>
      </c>
      <c r="BQ207" s="61" t="s">
        <v>1020</v>
      </c>
      <c r="BR207" s="61"/>
      <c r="BS207" s="59" t="s">
        <v>1021</v>
      </c>
      <c r="BT207" s="52">
        <v>25018</v>
      </c>
      <c r="BU207" s="61">
        <v>3</v>
      </c>
      <c r="BV207" s="61" t="s">
        <v>1017</v>
      </c>
      <c r="BW207" s="52">
        <v>17743.400000000001</v>
      </c>
      <c r="BX207" s="52">
        <v>5169.3599999999997</v>
      </c>
      <c r="BY207" s="52">
        <v>17743.400000000001</v>
      </c>
      <c r="BZ207" s="52">
        <v>5743.7</v>
      </c>
      <c r="CA207" s="61" t="s">
        <v>1080</v>
      </c>
      <c r="CB207" s="52">
        <v>7656</v>
      </c>
      <c r="CC207" s="78">
        <v>0</v>
      </c>
      <c r="CD207" s="39">
        <v>1</v>
      </c>
      <c r="CE207" s="61">
        <v>1143</v>
      </c>
      <c r="CF207" s="61" t="s">
        <v>1023</v>
      </c>
      <c r="CG207" s="39">
        <v>0</v>
      </c>
      <c r="CH207" s="39">
        <v>0</v>
      </c>
      <c r="CI207" s="77">
        <v>1038.8</v>
      </c>
      <c r="CJ207" s="74" t="s">
        <v>1032</v>
      </c>
      <c r="CK207" s="61">
        <v>2</v>
      </c>
      <c r="CL207" s="61">
        <v>126.24</v>
      </c>
      <c r="CM207" s="75">
        <v>44</v>
      </c>
      <c r="CN207" s="39"/>
      <c r="CO207" s="39"/>
      <c r="CP207" s="61"/>
      <c r="CQ207" s="61"/>
      <c r="CR207" s="39">
        <v>11.6</v>
      </c>
      <c r="CS207" s="61"/>
      <c r="CT207" s="61"/>
      <c r="CU207" s="61"/>
      <c r="CV207" s="61"/>
      <c r="CW207" s="61"/>
      <c r="CX207" s="61"/>
      <c r="CY207" s="61"/>
      <c r="CZ207" s="52">
        <v>44</v>
      </c>
      <c r="DA207" s="52">
        <v>2</v>
      </c>
      <c r="DB207" s="52">
        <v>750</v>
      </c>
      <c r="DC207" s="52">
        <v>12214</v>
      </c>
      <c r="DD207" s="52">
        <v>344</v>
      </c>
      <c r="DE207" s="61">
        <v>5940</v>
      </c>
      <c r="DF207" s="39">
        <v>0</v>
      </c>
      <c r="DG207" s="52">
        <v>3</v>
      </c>
      <c r="DH207" s="39">
        <v>0</v>
      </c>
      <c r="DI207" s="52">
        <v>910</v>
      </c>
      <c r="DJ207" s="61"/>
      <c r="DK207" s="39">
        <v>146</v>
      </c>
      <c r="DL207" s="61">
        <v>1648</v>
      </c>
      <c r="DM207" s="39">
        <v>150</v>
      </c>
      <c r="DN207" s="61"/>
      <c r="DO207" s="61">
        <v>1528</v>
      </c>
      <c r="DP207" s="61"/>
      <c r="DQ207" s="39">
        <v>1550</v>
      </c>
      <c r="DR207" s="39">
        <v>0</v>
      </c>
      <c r="DS207" s="39">
        <v>0</v>
      </c>
      <c r="DT207" s="61">
        <v>14</v>
      </c>
      <c r="DU207" s="52">
        <v>16</v>
      </c>
      <c r="DV207" s="52">
        <v>16</v>
      </c>
      <c r="DW207" s="52">
        <v>2</v>
      </c>
      <c r="DX207" s="39" t="str">
        <f t="shared" si="14"/>
        <v>внутренние</v>
      </c>
      <c r="DY207" s="52"/>
      <c r="DZ207" s="61"/>
      <c r="EA207" s="61"/>
      <c r="EB207" s="61"/>
      <c r="EC207" s="61"/>
      <c r="ED207" s="61">
        <v>8</v>
      </c>
      <c r="EE207" s="39">
        <v>0</v>
      </c>
      <c r="EF207" s="52">
        <v>66.7</v>
      </c>
      <c r="EG207" s="52">
        <v>152</v>
      </c>
      <c r="EH207" s="52">
        <f t="shared" si="17"/>
        <v>729.6</v>
      </c>
      <c r="EI207" s="52">
        <v>18.48</v>
      </c>
      <c r="EJ207" s="52"/>
      <c r="EK207" s="52">
        <v>5.58</v>
      </c>
      <c r="EL207" s="52">
        <v>39.6</v>
      </c>
      <c r="EM207" s="52">
        <v>40.479999999999997</v>
      </c>
      <c r="EN207" s="52">
        <v>16.25</v>
      </c>
      <c r="EO207" s="52">
        <v>0</v>
      </c>
      <c r="EP207" s="52">
        <v>9.6</v>
      </c>
      <c r="EQ207" s="52">
        <v>208</v>
      </c>
      <c r="ER207" s="52">
        <f t="shared" si="15"/>
        <v>0.82</v>
      </c>
      <c r="ES207" s="187" t="s">
        <v>1138</v>
      </c>
      <c r="ET207" s="187" t="s">
        <v>828</v>
      </c>
      <c r="EU207" s="52">
        <v>2</v>
      </c>
      <c r="EV207" s="52">
        <v>1</v>
      </c>
      <c r="EW207" s="52">
        <v>1</v>
      </c>
      <c r="EX207" s="52">
        <v>1</v>
      </c>
      <c r="EY207" s="52">
        <v>0</v>
      </c>
      <c r="EZ207" s="52"/>
      <c r="FA207" s="52"/>
      <c r="FB207" s="52"/>
      <c r="FC207" s="52"/>
      <c r="FD207" s="52"/>
      <c r="FE207" s="52"/>
      <c r="FF207" s="52"/>
      <c r="FG207" s="52"/>
      <c r="FH207" s="39">
        <v>0</v>
      </c>
      <c r="FI207" s="72">
        <v>0</v>
      </c>
    </row>
    <row r="208" spans="1:165" x14ac:dyDescent="0.25">
      <c r="A208" s="56">
        <v>23032</v>
      </c>
      <c r="B208" s="36" t="str">
        <f t="shared" si="16"/>
        <v>Севастопольский пр-т д. 28</v>
      </c>
      <c r="C208" s="57" t="s">
        <v>1087</v>
      </c>
      <c r="D208" s="58">
        <v>28</v>
      </c>
      <c r="E208" s="59"/>
      <c r="F208" s="39" t="s">
        <v>1012</v>
      </c>
      <c r="G208" s="60"/>
      <c r="H208" s="61"/>
      <c r="I208" s="62" t="s">
        <v>218</v>
      </c>
      <c r="J208" s="62"/>
      <c r="K208" s="62" t="s">
        <v>218</v>
      </c>
      <c r="L208" s="39" t="s">
        <v>1013</v>
      </c>
      <c r="M208" s="39" t="s">
        <v>1014</v>
      </c>
      <c r="N208" s="63">
        <v>1962</v>
      </c>
      <c r="O208" s="63">
        <v>1962</v>
      </c>
      <c r="P208" s="64" t="s">
        <v>1035</v>
      </c>
      <c r="Q208" s="61" t="s">
        <v>1016</v>
      </c>
      <c r="R208" s="63">
        <v>9</v>
      </c>
      <c r="S208" s="63">
        <v>9</v>
      </c>
      <c r="T208" s="65">
        <v>1</v>
      </c>
      <c r="U208" s="63">
        <v>1</v>
      </c>
      <c r="V208" s="63"/>
      <c r="W208" s="66">
        <v>74</v>
      </c>
      <c r="X208" s="67">
        <v>72</v>
      </c>
      <c r="Y208" s="61">
        <f t="shared" si="13"/>
        <v>2</v>
      </c>
      <c r="Z208" s="39">
        <v>2</v>
      </c>
      <c r="AA208" s="61">
        <v>18</v>
      </c>
      <c r="AB208" s="61">
        <v>19</v>
      </c>
      <c r="AC208" s="42">
        <v>1</v>
      </c>
      <c r="AD208" s="61">
        <v>24</v>
      </c>
      <c r="AE208" s="61">
        <v>0</v>
      </c>
      <c r="AF208" s="61">
        <v>1</v>
      </c>
      <c r="AG208" s="68">
        <v>1</v>
      </c>
      <c r="AH208" s="69">
        <v>2573.2000000000003</v>
      </c>
      <c r="AI208" s="70">
        <v>2550.4</v>
      </c>
      <c r="AJ208" s="71">
        <v>22.8</v>
      </c>
      <c r="AK208" s="72">
        <v>1158.5999999999999</v>
      </c>
      <c r="AL208" s="61">
        <v>393.2</v>
      </c>
      <c r="AM208" s="85">
        <v>184</v>
      </c>
      <c r="AN208" s="73">
        <v>186</v>
      </c>
      <c r="AO208" s="61"/>
      <c r="AP208" s="64">
        <v>394.3</v>
      </c>
      <c r="AQ208" s="42">
        <v>93.240000000000009</v>
      </c>
      <c r="AR208" s="42">
        <v>98.759999999999991</v>
      </c>
      <c r="AS208" s="42">
        <v>4.8</v>
      </c>
      <c r="AT208" s="72" t="s">
        <v>1017</v>
      </c>
      <c r="AU208" s="72" t="s">
        <v>1018</v>
      </c>
      <c r="AV208" s="67">
        <v>72</v>
      </c>
      <c r="AW208" s="61"/>
      <c r="AX208" s="61"/>
      <c r="AY208" s="61"/>
      <c r="AZ208" s="61" t="s">
        <v>1019</v>
      </c>
      <c r="BA208" s="61" t="s">
        <v>218</v>
      </c>
      <c r="BB208" s="61" t="s">
        <v>218</v>
      </c>
      <c r="BC208" s="61" t="s">
        <v>218</v>
      </c>
      <c r="BD208" s="61" t="s">
        <v>218</v>
      </c>
      <c r="BE208" s="61" t="s">
        <v>218</v>
      </c>
      <c r="BF208" s="61" t="s">
        <v>218</v>
      </c>
      <c r="BG208" s="61" t="s">
        <v>218</v>
      </c>
      <c r="BH208" s="61" t="s">
        <v>218</v>
      </c>
      <c r="BI208" s="61" t="s">
        <v>218</v>
      </c>
      <c r="BJ208" s="61" t="s">
        <v>218</v>
      </c>
      <c r="BK208" s="61" t="s">
        <v>218</v>
      </c>
      <c r="BL208" s="61" t="s">
        <v>218</v>
      </c>
      <c r="BM208" s="61" t="s">
        <v>218</v>
      </c>
      <c r="BN208" s="61" t="s">
        <v>218</v>
      </c>
      <c r="BO208" s="61" t="s">
        <v>218</v>
      </c>
      <c r="BP208" s="61" t="s">
        <v>218</v>
      </c>
      <c r="BQ208" s="61" t="s">
        <v>1020</v>
      </c>
      <c r="BR208" s="61"/>
      <c r="BS208" s="59" t="s">
        <v>1021</v>
      </c>
      <c r="BT208" s="52">
        <v>3774</v>
      </c>
      <c r="BU208" s="61">
        <v>2</v>
      </c>
      <c r="BV208" s="61" t="s">
        <v>1017</v>
      </c>
      <c r="BW208" s="52">
        <v>3713</v>
      </c>
      <c r="BX208" s="52">
        <v>935</v>
      </c>
      <c r="BY208" s="52">
        <v>735</v>
      </c>
      <c r="BZ208" s="39">
        <v>0</v>
      </c>
      <c r="CA208" s="61" t="s">
        <v>1080</v>
      </c>
      <c r="CB208" s="52">
        <v>1713</v>
      </c>
      <c r="CC208" s="53">
        <v>1849</v>
      </c>
      <c r="CD208" s="61">
        <v>1</v>
      </c>
      <c r="CE208" s="61">
        <v>462</v>
      </c>
      <c r="CF208" s="61" t="s">
        <v>1023</v>
      </c>
      <c r="CG208" s="52">
        <v>84</v>
      </c>
      <c r="CH208" s="52">
        <v>58.8</v>
      </c>
      <c r="CI208" s="72">
        <v>394.3</v>
      </c>
      <c r="CJ208" s="74" t="s">
        <v>1032</v>
      </c>
      <c r="CK208" s="61">
        <v>1</v>
      </c>
      <c r="CL208" s="61">
        <v>23.669999999999998</v>
      </c>
      <c r="CM208" s="75">
        <v>4</v>
      </c>
      <c r="CN208" s="39"/>
      <c r="CO208" s="39"/>
      <c r="CP208" s="61"/>
      <c r="CQ208" s="61"/>
      <c r="CR208" s="39">
        <v>1.7</v>
      </c>
      <c r="CS208" s="61"/>
      <c r="CT208" s="61"/>
      <c r="CU208" s="61"/>
      <c r="CV208" s="61"/>
      <c r="CW208" s="61"/>
      <c r="CX208" s="61"/>
      <c r="CY208" s="61"/>
      <c r="CZ208" s="52">
        <v>1</v>
      </c>
      <c r="DA208" s="52">
        <v>1</v>
      </c>
      <c r="DB208" s="52">
        <v>189</v>
      </c>
      <c r="DC208" s="52">
        <v>2356</v>
      </c>
      <c r="DD208" s="52">
        <v>61</v>
      </c>
      <c r="DE208" s="61">
        <v>947</v>
      </c>
      <c r="DF208" s="61">
        <v>0</v>
      </c>
      <c r="DG208" s="39">
        <v>0</v>
      </c>
      <c r="DH208" s="52">
        <v>1</v>
      </c>
      <c r="DI208" s="52">
        <v>198</v>
      </c>
      <c r="DJ208" s="61"/>
      <c r="DK208" s="39">
        <v>118</v>
      </c>
      <c r="DL208" s="61">
        <v>850</v>
      </c>
      <c r="DM208" s="39">
        <v>72</v>
      </c>
      <c r="DN208" s="61"/>
      <c r="DO208" s="61">
        <v>702</v>
      </c>
      <c r="DP208" s="61"/>
      <c r="DQ208" s="39">
        <v>340</v>
      </c>
      <c r="DR208" s="39">
        <v>491</v>
      </c>
      <c r="DS208" s="39">
        <v>81</v>
      </c>
      <c r="DT208" s="61">
        <v>8</v>
      </c>
      <c r="DU208" s="52">
        <v>8</v>
      </c>
      <c r="DV208" s="52">
        <v>8</v>
      </c>
      <c r="DW208" s="39">
        <v>0</v>
      </c>
      <c r="DX208" s="39" t="str">
        <f t="shared" si="14"/>
        <v>внутренние</v>
      </c>
      <c r="DY208" s="52"/>
      <c r="DZ208" s="61"/>
      <c r="EA208" s="61"/>
      <c r="EB208" s="61"/>
      <c r="EC208" s="61"/>
      <c r="ED208" s="61"/>
      <c r="EE208" s="52">
        <v>9</v>
      </c>
      <c r="EF208" s="52">
        <v>26.9</v>
      </c>
      <c r="EG208" s="52">
        <v>22</v>
      </c>
      <c r="EH208" s="52">
        <f t="shared" si="17"/>
        <v>105.6</v>
      </c>
      <c r="EI208" s="52">
        <v>0</v>
      </c>
      <c r="EJ208" s="52"/>
      <c r="EK208" s="52">
        <v>2.79</v>
      </c>
      <c r="EL208" s="52">
        <v>2.16</v>
      </c>
      <c r="EM208" s="52">
        <v>21.78</v>
      </c>
      <c r="EN208" s="52">
        <v>7.8000000000000007</v>
      </c>
      <c r="EO208" s="52">
        <v>3.8</v>
      </c>
      <c r="EP208" s="52">
        <v>14.6</v>
      </c>
      <c r="EQ208" s="52">
        <v>119</v>
      </c>
      <c r="ER208" s="52">
        <f t="shared" si="15"/>
        <v>0.47</v>
      </c>
      <c r="ES208" s="187" t="s">
        <v>1141</v>
      </c>
      <c r="ET208" s="187" t="s">
        <v>1139</v>
      </c>
      <c r="EU208" s="52">
        <v>0</v>
      </c>
      <c r="EV208" s="52">
        <v>0</v>
      </c>
      <c r="EW208" s="52">
        <v>0</v>
      </c>
      <c r="EX208" s="52">
        <v>0</v>
      </c>
      <c r="EY208" s="52">
        <v>2</v>
      </c>
      <c r="EZ208" s="52"/>
      <c r="FA208" s="52"/>
      <c r="FB208" s="52"/>
      <c r="FC208" s="52"/>
      <c r="FD208" s="52"/>
      <c r="FE208" s="52"/>
      <c r="FF208" s="52"/>
      <c r="FG208" s="52"/>
      <c r="FH208" s="39">
        <v>0</v>
      </c>
      <c r="FI208" s="72">
        <v>2</v>
      </c>
    </row>
    <row r="209" spans="1:165" x14ac:dyDescent="0.25">
      <c r="A209" s="56">
        <v>23034</v>
      </c>
      <c r="B209" s="36" t="str">
        <f t="shared" si="16"/>
        <v>Севастопольский пр-т д. 30</v>
      </c>
      <c r="C209" s="57" t="s">
        <v>1087</v>
      </c>
      <c r="D209" s="58">
        <v>30</v>
      </c>
      <c r="E209" s="59"/>
      <c r="F209" s="39" t="s">
        <v>1012</v>
      </c>
      <c r="G209" s="60"/>
      <c r="H209" s="39"/>
      <c r="I209" s="62" t="s">
        <v>218</v>
      </c>
      <c r="J209" s="62"/>
      <c r="K209" s="62" t="s">
        <v>218</v>
      </c>
      <c r="L209" s="39" t="s">
        <v>1013</v>
      </c>
      <c r="M209" s="39" t="s">
        <v>1014</v>
      </c>
      <c r="N209" s="63">
        <v>1963</v>
      </c>
      <c r="O209" s="63">
        <v>1963</v>
      </c>
      <c r="P209" s="64" t="s">
        <v>1035</v>
      </c>
      <c r="Q209" s="61" t="s">
        <v>1016</v>
      </c>
      <c r="R209" s="63">
        <v>9</v>
      </c>
      <c r="S209" s="63">
        <v>9</v>
      </c>
      <c r="T209" s="65">
        <v>1</v>
      </c>
      <c r="U209" s="73">
        <v>1</v>
      </c>
      <c r="V209" s="63"/>
      <c r="W209" s="66">
        <v>71</v>
      </c>
      <c r="X209" s="67">
        <v>70</v>
      </c>
      <c r="Y209" s="61">
        <f t="shared" si="13"/>
        <v>1</v>
      </c>
      <c r="Z209" s="39">
        <v>0</v>
      </c>
      <c r="AA209" s="61">
        <v>18</v>
      </c>
      <c r="AB209" s="61">
        <v>19</v>
      </c>
      <c r="AC209" s="42">
        <v>1</v>
      </c>
      <c r="AD209" s="61">
        <v>24</v>
      </c>
      <c r="AE209" s="61">
        <v>0</v>
      </c>
      <c r="AF209" s="61">
        <v>1</v>
      </c>
      <c r="AG209" s="68">
        <v>1</v>
      </c>
      <c r="AH209" s="69">
        <v>2526.4</v>
      </c>
      <c r="AI209" s="70">
        <v>2458.1</v>
      </c>
      <c r="AJ209" s="71">
        <v>68.3</v>
      </c>
      <c r="AK209" s="72">
        <v>1149.5999999999999</v>
      </c>
      <c r="AL209" s="61">
        <v>393.2</v>
      </c>
      <c r="AM209" s="85">
        <v>178</v>
      </c>
      <c r="AN209" s="73">
        <v>183</v>
      </c>
      <c r="AO209" s="61"/>
      <c r="AP209" s="64">
        <v>394.3</v>
      </c>
      <c r="AQ209" s="42">
        <v>86.789999999999992</v>
      </c>
      <c r="AR209" s="42">
        <v>98.210000000000008</v>
      </c>
      <c r="AS209" s="42">
        <v>4.8</v>
      </c>
      <c r="AT209" s="72" t="s">
        <v>1036</v>
      </c>
      <c r="AU209" s="72" t="s">
        <v>1018</v>
      </c>
      <c r="AV209" s="67">
        <v>70</v>
      </c>
      <c r="AW209" s="61"/>
      <c r="AX209" s="61"/>
      <c r="AY209" s="61"/>
      <c r="AZ209" s="61" t="s">
        <v>1019</v>
      </c>
      <c r="BA209" s="61" t="s">
        <v>218</v>
      </c>
      <c r="BB209" s="61" t="s">
        <v>218</v>
      </c>
      <c r="BC209" s="61" t="s">
        <v>218</v>
      </c>
      <c r="BD209" s="61" t="s">
        <v>218</v>
      </c>
      <c r="BE209" s="61" t="s">
        <v>218</v>
      </c>
      <c r="BF209" s="61" t="s">
        <v>218</v>
      </c>
      <c r="BG209" s="61" t="s">
        <v>218</v>
      </c>
      <c r="BH209" s="61" t="s">
        <v>218</v>
      </c>
      <c r="BI209" s="61" t="s">
        <v>218</v>
      </c>
      <c r="BJ209" s="61" t="s">
        <v>218</v>
      </c>
      <c r="BK209" s="61" t="s">
        <v>218</v>
      </c>
      <c r="BL209" s="61" t="s">
        <v>218</v>
      </c>
      <c r="BM209" s="61" t="s">
        <v>218</v>
      </c>
      <c r="BN209" s="61" t="s">
        <v>218</v>
      </c>
      <c r="BO209" s="61" t="s">
        <v>218</v>
      </c>
      <c r="BP209" s="61" t="s">
        <v>218</v>
      </c>
      <c r="BQ209" s="61" t="s">
        <v>1020</v>
      </c>
      <c r="BR209" s="61"/>
      <c r="BS209" s="59" t="s">
        <v>1021</v>
      </c>
      <c r="BT209" s="52">
        <v>3774</v>
      </c>
      <c r="BU209" s="61">
        <v>2</v>
      </c>
      <c r="BV209" s="61" t="s">
        <v>1017</v>
      </c>
      <c r="BW209" s="52">
        <v>3713</v>
      </c>
      <c r="BX209" s="52">
        <v>935</v>
      </c>
      <c r="BY209" s="52">
        <v>735</v>
      </c>
      <c r="BZ209" s="39">
        <v>0</v>
      </c>
      <c r="CA209" s="61" t="s">
        <v>1080</v>
      </c>
      <c r="CB209" s="52">
        <v>1713</v>
      </c>
      <c r="CC209" s="53">
        <v>1849</v>
      </c>
      <c r="CD209" s="39">
        <v>1</v>
      </c>
      <c r="CE209" s="61">
        <v>434</v>
      </c>
      <c r="CF209" s="61" t="s">
        <v>1023</v>
      </c>
      <c r="CG209" s="52">
        <v>84</v>
      </c>
      <c r="CH209" s="52">
        <v>58.8</v>
      </c>
      <c r="CI209" s="72">
        <v>394.3</v>
      </c>
      <c r="CJ209" s="74" t="s">
        <v>1032</v>
      </c>
      <c r="CK209" s="61">
        <v>1</v>
      </c>
      <c r="CL209" s="61">
        <v>23.669999999999998</v>
      </c>
      <c r="CM209" s="75">
        <v>4</v>
      </c>
      <c r="CN209" s="39"/>
      <c r="CO209" s="39"/>
      <c r="CP209" s="61"/>
      <c r="CQ209" s="61"/>
      <c r="CR209" s="39">
        <v>1.7</v>
      </c>
      <c r="CS209" s="61"/>
      <c r="CT209" s="61"/>
      <c r="CU209" s="61"/>
      <c r="CV209" s="61"/>
      <c r="CW209" s="61"/>
      <c r="CX209" s="61"/>
      <c r="CY209" s="61"/>
      <c r="CZ209" s="52">
        <v>1</v>
      </c>
      <c r="DA209" s="52">
        <v>1</v>
      </c>
      <c r="DB209" s="52">
        <v>189</v>
      </c>
      <c r="DC209" s="52">
        <v>2356</v>
      </c>
      <c r="DD209" s="52">
        <v>61</v>
      </c>
      <c r="DE209" s="61">
        <v>947</v>
      </c>
      <c r="DF209" s="39">
        <v>0</v>
      </c>
      <c r="DG209" s="39">
        <v>0</v>
      </c>
      <c r="DH209" s="52">
        <v>1</v>
      </c>
      <c r="DI209" s="52">
        <v>198</v>
      </c>
      <c r="DJ209" s="61"/>
      <c r="DK209" s="39">
        <v>118</v>
      </c>
      <c r="DL209" s="61">
        <v>850</v>
      </c>
      <c r="DM209" s="39">
        <v>70</v>
      </c>
      <c r="DN209" s="61"/>
      <c r="DO209" s="61">
        <v>702</v>
      </c>
      <c r="DP209" s="61"/>
      <c r="DQ209" s="39">
        <v>340</v>
      </c>
      <c r="DR209" s="39">
        <v>491</v>
      </c>
      <c r="DS209" s="39">
        <v>81</v>
      </c>
      <c r="DT209" s="61">
        <v>8</v>
      </c>
      <c r="DU209" s="52">
        <v>8</v>
      </c>
      <c r="DV209" s="52">
        <v>8</v>
      </c>
      <c r="DW209" s="39">
        <v>0</v>
      </c>
      <c r="DX209" s="39" t="str">
        <f t="shared" si="14"/>
        <v>внутренние</v>
      </c>
      <c r="DY209" s="52"/>
      <c r="DZ209" s="61"/>
      <c r="EA209" s="61"/>
      <c r="EB209" s="61"/>
      <c r="EC209" s="61"/>
      <c r="ED209" s="61"/>
      <c r="EE209" s="52">
        <v>9</v>
      </c>
      <c r="EF209" s="52">
        <v>26.9</v>
      </c>
      <c r="EG209" s="52">
        <v>22</v>
      </c>
      <c r="EH209" s="52">
        <f t="shared" si="17"/>
        <v>105.6</v>
      </c>
      <c r="EI209" s="52">
        <v>0</v>
      </c>
      <c r="EJ209" s="52"/>
      <c r="EK209" s="52">
        <v>2.79</v>
      </c>
      <c r="EL209" s="52">
        <v>2.16</v>
      </c>
      <c r="EM209" s="52">
        <v>21.78</v>
      </c>
      <c r="EN209" s="52">
        <v>7.8000000000000007</v>
      </c>
      <c r="EO209" s="52">
        <v>3.8</v>
      </c>
      <c r="EP209" s="52">
        <v>14.7</v>
      </c>
      <c r="EQ209" s="52">
        <v>101</v>
      </c>
      <c r="ER209" s="52">
        <f t="shared" si="15"/>
        <v>0.4</v>
      </c>
      <c r="ES209" s="187" t="s">
        <v>1141</v>
      </c>
      <c r="ET209" s="187" t="s">
        <v>1139</v>
      </c>
      <c r="EU209" s="52">
        <v>0</v>
      </c>
      <c r="EV209" s="52">
        <v>0</v>
      </c>
      <c r="EW209" s="52">
        <v>0</v>
      </c>
      <c r="EX209" s="52">
        <v>0</v>
      </c>
      <c r="EY209" s="52">
        <v>2</v>
      </c>
      <c r="EZ209" s="52"/>
      <c r="FA209" s="52"/>
      <c r="FB209" s="52"/>
      <c r="FC209" s="52"/>
      <c r="FD209" s="52"/>
      <c r="FE209" s="52"/>
      <c r="FF209" s="52"/>
      <c r="FG209" s="52"/>
      <c r="FH209" s="39">
        <v>0</v>
      </c>
      <c r="FI209" s="72">
        <v>2</v>
      </c>
    </row>
    <row r="210" spans="1:165" x14ac:dyDescent="0.25">
      <c r="A210" s="56">
        <v>23037</v>
      </c>
      <c r="B210" s="36" t="str">
        <f t="shared" si="16"/>
        <v>Севастопольский пр-т д. 32</v>
      </c>
      <c r="C210" s="57" t="s">
        <v>1087</v>
      </c>
      <c r="D210" s="58">
        <v>32</v>
      </c>
      <c r="E210" s="59"/>
      <c r="F210" s="39" t="s">
        <v>1012</v>
      </c>
      <c r="G210" s="60"/>
      <c r="H210" s="61"/>
      <c r="I210" s="62" t="s">
        <v>218</v>
      </c>
      <c r="J210" s="62"/>
      <c r="K210" s="62" t="s">
        <v>218</v>
      </c>
      <c r="L210" s="39" t="s">
        <v>1013</v>
      </c>
      <c r="M210" s="39" t="s">
        <v>1014</v>
      </c>
      <c r="N210" s="63">
        <v>1963</v>
      </c>
      <c r="O210" s="63">
        <v>1963</v>
      </c>
      <c r="P210" s="64" t="s">
        <v>1035</v>
      </c>
      <c r="Q210" s="61" t="s">
        <v>1016</v>
      </c>
      <c r="R210" s="63">
        <v>9</v>
      </c>
      <c r="S210" s="63">
        <v>9</v>
      </c>
      <c r="T210" s="65">
        <v>1</v>
      </c>
      <c r="U210" s="73">
        <v>1</v>
      </c>
      <c r="V210" s="63"/>
      <c r="W210" s="66">
        <v>75</v>
      </c>
      <c r="X210" s="67">
        <v>71</v>
      </c>
      <c r="Y210" s="61">
        <f t="shared" si="13"/>
        <v>4</v>
      </c>
      <c r="Z210" s="39">
        <v>2</v>
      </c>
      <c r="AA210" s="61">
        <v>18</v>
      </c>
      <c r="AB210" s="61">
        <v>19</v>
      </c>
      <c r="AC210" s="42">
        <v>1</v>
      </c>
      <c r="AD210" s="61">
        <v>24</v>
      </c>
      <c r="AE210" s="61">
        <v>0</v>
      </c>
      <c r="AF210" s="61">
        <v>1</v>
      </c>
      <c r="AG210" s="68">
        <v>1</v>
      </c>
      <c r="AH210" s="69">
        <v>2856.9999999999995</v>
      </c>
      <c r="AI210" s="70">
        <v>2527.7999999999997</v>
      </c>
      <c r="AJ210" s="71">
        <v>329.2</v>
      </c>
      <c r="AK210" s="72">
        <v>1205.2</v>
      </c>
      <c r="AL210" s="61">
        <v>393.2</v>
      </c>
      <c r="AM210" s="85">
        <v>235</v>
      </c>
      <c r="AN210" s="73">
        <v>180</v>
      </c>
      <c r="AO210" s="61"/>
      <c r="AP210" s="64">
        <v>395.1</v>
      </c>
      <c r="AQ210" s="42">
        <v>122.63</v>
      </c>
      <c r="AR210" s="42">
        <v>116.37</v>
      </c>
      <c r="AS210" s="42">
        <v>4.8</v>
      </c>
      <c r="AT210" s="72" t="s">
        <v>1036</v>
      </c>
      <c r="AU210" s="72" t="s">
        <v>1018</v>
      </c>
      <c r="AV210" s="67">
        <v>71</v>
      </c>
      <c r="AW210" s="61"/>
      <c r="AX210" s="61"/>
      <c r="AY210" s="61"/>
      <c r="AZ210" s="61" t="s">
        <v>1019</v>
      </c>
      <c r="BA210" s="61" t="s">
        <v>218</v>
      </c>
      <c r="BB210" s="61" t="s">
        <v>218</v>
      </c>
      <c r="BC210" s="61" t="s">
        <v>218</v>
      </c>
      <c r="BD210" s="61" t="s">
        <v>218</v>
      </c>
      <c r="BE210" s="61" t="s">
        <v>218</v>
      </c>
      <c r="BF210" s="61" t="s">
        <v>218</v>
      </c>
      <c r="BG210" s="61" t="s">
        <v>218</v>
      </c>
      <c r="BH210" s="61" t="s">
        <v>218</v>
      </c>
      <c r="BI210" s="61" t="s">
        <v>218</v>
      </c>
      <c r="BJ210" s="61" t="s">
        <v>218</v>
      </c>
      <c r="BK210" s="61" t="s">
        <v>218</v>
      </c>
      <c r="BL210" s="61" t="s">
        <v>218</v>
      </c>
      <c r="BM210" s="61" t="s">
        <v>218</v>
      </c>
      <c r="BN210" s="61" t="s">
        <v>218</v>
      </c>
      <c r="BO210" s="61" t="s">
        <v>218</v>
      </c>
      <c r="BP210" s="61" t="s">
        <v>218</v>
      </c>
      <c r="BQ210" s="61" t="s">
        <v>1020</v>
      </c>
      <c r="BR210" s="61"/>
      <c r="BS210" s="59" t="s">
        <v>1021</v>
      </c>
      <c r="BT210" s="52">
        <v>3774</v>
      </c>
      <c r="BU210" s="61">
        <v>2</v>
      </c>
      <c r="BV210" s="61" t="s">
        <v>1017</v>
      </c>
      <c r="BW210" s="52">
        <v>3713</v>
      </c>
      <c r="BX210" s="52">
        <v>935</v>
      </c>
      <c r="BY210" s="52">
        <v>735</v>
      </c>
      <c r="BZ210" s="39">
        <v>0</v>
      </c>
      <c r="CA210" s="61" t="s">
        <v>1080</v>
      </c>
      <c r="CB210" s="52">
        <v>1713</v>
      </c>
      <c r="CC210" s="53">
        <v>1849</v>
      </c>
      <c r="CD210" s="61">
        <v>1</v>
      </c>
      <c r="CE210" s="61">
        <v>440</v>
      </c>
      <c r="CF210" s="61" t="s">
        <v>1023</v>
      </c>
      <c r="CG210" s="52">
        <v>84</v>
      </c>
      <c r="CH210" s="52">
        <v>58.8</v>
      </c>
      <c r="CI210" s="72">
        <v>395.1</v>
      </c>
      <c r="CJ210" s="74" t="s">
        <v>1032</v>
      </c>
      <c r="CK210" s="61">
        <v>1</v>
      </c>
      <c r="CL210" s="61">
        <v>23.669999999999998</v>
      </c>
      <c r="CM210" s="75">
        <v>4</v>
      </c>
      <c r="CN210" s="39"/>
      <c r="CO210" s="39"/>
      <c r="CP210" s="61"/>
      <c r="CQ210" s="61"/>
      <c r="CR210" s="39">
        <v>0.9</v>
      </c>
      <c r="CS210" s="61"/>
      <c r="CT210" s="61"/>
      <c r="CU210" s="61"/>
      <c r="CV210" s="61"/>
      <c r="CW210" s="61"/>
      <c r="CX210" s="61"/>
      <c r="CY210" s="61"/>
      <c r="CZ210" s="52">
        <v>1</v>
      </c>
      <c r="DA210" s="52">
        <v>1</v>
      </c>
      <c r="DB210" s="52">
        <v>189</v>
      </c>
      <c r="DC210" s="52">
        <v>2356</v>
      </c>
      <c r="DD210" s="52">
        <v>61</v>
      </c>
      <c r="DE210" s="61">
        <v>947</v>
      </c>
      <c r="DF210" s="61">
        <v>0</v>
      </c>
      <c r="DG210" s="39">
        <v>0</v>
      </c>
      <c r="DH210" s="52">
        <v>1</v>
      </c>
      <c r="DI210" s="52">
        <v>198</v>
      </c>
      <c r="DJ210" s="61"/>
      <c r="DK210" s="39">
        <v>118</v>
      </c>
      <c r="DL210" s="61">
        <v>850</v>
      </c>
      <c r="DM210" s="39">
        <v>71</v>
      </c>
      <c r="DN210" s="61"/>
      <c r="DO210" s="61">
        <v>702</v>
      </c>
      <c r="DP210" s="61"/>
      <c r="DQ210" s="39">
        <v>340</v>
      </c>
      <c r="DR210" s="39">
        <v>491</v>
      </c>
      <c r="DS210" s="39">
        <v>81</v>
      </c>
      <c r="DT210" s="61">
        <v>8</v>
      </c>
      <c r="DU210" s="52">
        <v>8</v>
      </c>
      <c r="DV210" s="52">
        <v>8</v>
      </c>
      <c r="DW210" s="39">
        <v>0</v>
      </c>
      <c r="DX210" s="39" t="str">
        <f t="shared" si="14"/>
        <v>внутренние</v>
      </c>
      <c r="DY210" s="52"/>
      <c r="DZ210" s="61"/>
      <c r="EA210" s="61"/>
      <c r="EB210" s="61"/>
      <c r="EC210" s="61"/>
      <c r="ED210" s="61"/>
      <c r="EE210" s="52">
        <v>9</v>
      </c>
      <c r="EF210" s="52">
        <v>26.9</v>
      </c>
      <c r="EG210" s="52">
        <v>22</v>
      </c>
      <c r="EH210" s="52">
        <f t="shared" si="17"/>
        <v>105.6</v>
      </c>
      <c r="EI210" s="52">
        <v>0</v>
      </c>
      <c r="EJ210" s="52"/>
      <c r="EK210" s="52">
        <v>2.79</v>
      </c>
      <c r="EL210" s="52">
        <v>2.16</v>
      </c>
      <c r="EM210" s="52">
        <v>21.78</v>
      </c>
      <c r="EN210" s="52">
        <v>7.8000000000000007</v>
      </c>
      <c r="EO210" s="52">
        <v>3.8</v>
      </c>
      <c r="EP210" s="52">
        <v>10.199999999999999</v>
      </c>
      <c r="EQ210" s="52">
        <v>108</v>
      </c>
      <c r="ER210" s="52">
        <f t="shared" si="15"/>
        <v>0.43</v>
      </c>
      <c r="ES210" s="187" t="s">
        <v>1141</v>
      </c>
      <c r="ET210" s="187" t="s">
        <v>1139</v>
      </c>
      <c r="EU210" s="52">
        <v>0</v>
      </c>
      <c r="EV210" s="52">
        <v>0</v>
      </c>
      <c r="EW210" s="52">
        <v>0</v>
      </c>
      <c r="EX210" s="52">
        <v>0</v>
      </c>
      <c r="EY210" s="52">
        <v>2</v>
      </c>
      <c r="EZ210" s="52"/>
      <c r="FA210" s="52"/>
      <c r="FB210" s="52"/>
      <c r="FC210" s="52"/>
      <c r="FD210" s="52"/>
      <c r="FE210" s="52"/>
      <c r="FF210" s="52"/>
      <c r="FG210" s="52"/>
      <c r="FH210" s="39">
        <v>0</v>
      </c>
      <c r="FI210" s="72">
        <v>2</v>
      </c>
    </row>
    <row r="211" spans="1:165" x14ac:dyDescent="0.25">
      <c r="A211" s="56">
        <v>23038</v>
      </c>
      <c r="B211" s="36" t="str">
        <f t="shared" si="16"/>
        <v>Севастопольский пр-т д. 34</v>
      </c>
      <c r="C211" s="57" t="s">
        <v>1087</v>
      </c>
      <c r="D211" s="58">
        <v>34</v>
      </c>
      <c r="E211" s="59"/>
      <c r="F211" s="39" t="s">
        <v>1012</v>
      </c>
      <c r="G211" s="60"/>
      <c r="H211" s="39"/>
      <c r="I211" s="62" t="s">
        <v>218</v>
      </c>
      <c r="J211" s="62"/>
      <c r="K211" s="62" t="s">
        <v>218</v>
      </c>
      <c r="L211" s="39" t="s">
        <v>1013</v>
      </c>
      <c r="M211" s="39" t="s">
        <v>1014</v>
      </c>
      <c r="N211" s="63">
        <v>1963</v>
      </c>
      <c r="O211" s="63">
        <v>1963</v>
      </c>
      <c r="P211" s="64" t="s">
        <v>1035</v>
      </c>
      <c r="Q211" s="61" t="s">
        <v>1016</v>
      </c>
      <c r="R211" s="63">
        <v>9</v>
      </c>
      <c r="S211" s="63">
        <v>9</v>
      </c>
      <c r="T211" s="65">
        <v>1</v>
      </c>
      <c r="U211" s="73">
        <v>1</v>
      </c>
      <c r="V211" s="63"/>
      <c r="W211" s="66">
        <v>73</v>
      </c>
      <c r="X211" s="67">
        <v>72</v>
      </c>
      <c r="Y211" s="61">
        <f t="shared" si="13"/>
        <v>1</v>
      </c>
      <c r="Z211" s="39">
        <v>1</v>
      </c>
      <c r="AA211" s="61">
        <v>18</v>
      </c>
      <c r="AB211" s="61">
        <v>19</v>
      </c>
      <c r="AC211" s="42">
        <v>1</v>
      </c>
      <c r="AD211" s="61">
        <v>24</v>
      </c>
      <c r="AE211" s="61">
        <v>0</v>
      </c>
      <c r="AF211" s="61">
        <v>1</v>
      </c>
      <c r="AG211" s="68">
        <v>1</v>
      </c>
      <c r="AH211" s="69">
        <v>2607</v>
      </c>
      <c r="AI211" s="70">
        <v>2576.1</v>
      </c>
      <c r="AJ211" s="71">
        <v>30.9</v>
      </c>
      <c r="AK211" s="72">
        <v>1155.5999999999999</v>
      </c>
      <c r="AL211" s="61">
        <v>393.2</v>
      </c>
      <c r="AM211" s="85">
        <v>358</v>
      </c>
      <c r="AN211" s="73">
        <v>246</v>
      </c>
      <c r="AO211" s="61"/>
      <c r="AP211" s="64">
        <v>398.8</v>
      </c>
      <c r="AQ211" s="42">
        <v>39.409999999999997</v>
      </c>
      <c r="AR211" s="42">
        <v>110.59</v>
      </c>
      <c r="AS211" s="42">
        <v>4.8</v>
      </c>
      <c r="AT211" s="72" t="s">
        <v>1036</v>
      </c>
      <c r="AU211" s="72" t="s">
        <v>1018</v>
      </c>
      <c r="AV211" s="67">
        <v>72</v>
      </c>
      <c r="AW211" s="61"/>
      <c r="AX211" s="61"/>
      <c r="AY211" s="61"/>
      <c r="AZ211" s="61" t="s">
        <v>1019</v>
      </c>
      <c r="BA211" s="61" t="s">
        <v>218</v>
      </c>
      <c r="BB211" s="61" t="s">
        <v>218</v>
      </c>
      <c r="BC211" s="61" t="s">
        <v>218</v>
      </c>
      <c r="BD211" s="61" t="s">
        <v>218</v>
      </c>
      <c r="BE211" s="61" t="s">
        <v>218</v>
      </c>
      <c r="BF211" s="61" t="s">
        <v>218</v>
      </c>
      <c r="BG211" s="61" t="s">
        <v>218</v>
      </c>
      <c r="BH211" s="61" t="s">
        <v>218</v>
      </c>
      <c r="BI211" s="61" t="s">
        <v>218</v>
      </c>
      <c r="BJ211" s="61" t="s">
        <v>218</v>
      </c>
      <c r="BK211" s="61" t="s">
        <v>218</v>
      </c>
      <c r="BL211" s="61" t="s">
        <v>218</v>
      </c>
      <c r="BM211" s="61" t="s">
        <v>218</v>
      </c>
      <c r="BN211" s="61" t="s">
        <v>218</v>
      </c>
      <c r="BO211" s="61" t="s">
        <v>218</v>
      </c>
      <c r="BP211" s="61" t="s">
        <v>218</v>
      </c>
      <c r="BQ211" s="61" t="s">
        <v>1020</v>
      </c>
      <c r="BR211" s="61"/>
      <c r="BS211" s="59" t="s">
        <v>1021</v>
      </c>
      <c r="BT211" s="52">
        <v>3774</v>
      </c>
      <c r="BU211" s="61">
        <v>2</v>
      </c>
      <c r="BV211" s="61" t="s">
        <v>1017</v>
      </c>
      <c r="BW211" s="52">
        <v>3713</v>
      </c>
      <c r="BX211" s="52">
        <v>935</v>
      </c>
      <c r="BY211" s="52">
        <v>735</v>
      </c>
      <c r="BZ211" s="39">
        <v>0</v>
      </c>
      <c r="CA211" s="61" t="s">
        <v>1080</v>
      </c>
      <c r="CB211" s="52">
        <v>1713</v>
      </c>
      <c r="CC211" s="53">
        <v>1849</v>
      </c>
      <c r="CD211" s="39">
        <v>1</v>
      </c>
      <c r="CE211" s="61">
        <v>438</v>
      </c>
      <c r="CF211" s="61" t="s">
        <v>1023</v>
      </c>
      <c r="CG211" s="52">
        <v>84</v>
      </c>
      <c r="CH211" s="52">
        <v>58.8</v>
      </c>
      <c r="CI211" s="72">
        <v>398.8</v>
      </c>
      <c r="CJ211" s="74" t="s">
        <v>1032</v>
      </c>
      <c r="CK211" s="61">
        <v>1</v>
      </c>
      <c r="CL211" s="61">
        <v>23.669999999999998</v>
      </c>
      <c r="CM211" s="75">
        <v>4</v>
      </c>
      <c r="CN211" s="39"/>
      <c r="CO211" s="39"/>
      <c r="CP211" s="61"/>
      <c r="CQ211" s="61"/>
      <c r="CR211" s="39">
        <v>2</v>
      </c>
      <c r="CS211" s="61"/>
      <c r="CT211" s="61"/>
      <c r="CU211" s="61"/>
      <c r="CV211" s="61"/>
      <c r="CW211" s="61"/>
      <c r="CX211" s="61"/>
      <c r="CY211" s="61"/>
      <c r="CZ211" s="52">
        <v>1</v>
      </c>
      <c r="DA211" s="52">
        <v>1</v>
      </c>
      <c r="DB211" s="52">
        <v>189</v>
      </c>
      <c r="DC211" s="52">
        <v>2356</v>
      </c>
      <c r="DD211" s="52">
        <v>61</v>
      </c>
      <c r="DE211" s="61">
        <v>947</v>
      </c>
      <c r="DF211" s="39">
        <v>0</v>
      </c>
      <c r="DG211" s="39">
        <v>0</v>
      </c>
      <c r="DH211" s="52">
        <v>1</v>
      </c>
      <c r="DI211" s="52">
        <v>198</v>
      </c>
      <c r="DJ211" s="61"/>
      <c r="DK211" s="39">
        <v>118</v>
      </c>
      <c r="DL211" s="61">
        <v>850</v>
      </c>
      <c r="DM211" s="39">
        <v>72</v>
      </c>
      <c r="DN211" s="61"/>
      <c r="DO211" s="61">
        <v>702</v>
      </c>
      <c r="DP211" s="61"/>
      <c r="DQ211" s="39">
        <v>340</v>
      </c>
      <c r="DR211" s="39">
        <v>491</v>
      </c>
      <c r="DS211" s="39">
        <v>81</v>
      </c>
      <c r="DT211" s="61">
        <v>8</v>
      </c>
      <c r="DU211" s="52">
        <v>8</v>
      </c>
      <c r="DV211" s="52">
        <v>8</v>
      </c>
      <c r="DW211" s="39">
        <v>0</v>
      </c>
      <c r="DX211" s="39" t="str">
        <f t="shared" si="14"/>
        <v>внутренние</v>
      </c>
      <c r="DY211" s="52"/>
      <c r="DZ211" s="61"/>
      <c r="EA211" s="61"/>
      <c r="EB211" s="61"/>
      <c r="EC211" s="61"/>
      <c r="ED211" s="61"/>
      <c r="EE211" s="52">
        <v>9</v>
      </c>
      <c r="EF211" s="52">
        <v>26.9</v>
      </c>
      <c r="EG211" s="52">
        <v>22</v>
      </c>
      <c r="EH211" s="52">
        <f t="shared" si="17"/>
        <v>105.6</v>
      </c>
      <c r="EI211" s="52">
        <v>0</v>
      </c>
      <c r="EJ211" s="52"/>
      <c r="EK211" s="52">
        <v>2.79</v>
      </c>
      <c r="EL211" s="52">
        <v>2.16</v>
      </c>
      <c r="EM211" s="52">
        <v>21.78</v>
      </c>
      <c r="EN211" s="52">
        <v>7.8000000000000007</v>
      </c>
      <c r="EO211" s="52">
        <v>3.8</v>
      </c>
      <c r="EP211" s="52">
        <v>0</v>
      </c>
      <c r="EQ211" s="52">
        <v>130</v>
      </c>
      <c r="ER211" s="52">
        <f t="shared" si="15"/>
        <v>0.52</v>
      </c>
      <c r="ES211" s="187" t="s">
        <v>1141</v>
      </c>
      <c r="ET211" s="187" t="s">
        <v>1139</v>
      </c>
      <c r="EU211" s="52">
        <v>0</v>
      </c>
      <c r="EV211" s="52">
        <v>0</v>
      </c>
      <c r="EW211" s="52">
        <v>0</v>
      </c>
      <c r="EX211" s="52">
        <v>0</v>
      </c>
      <c r="EY211" s="52">
        <v>2</v>
      </c>
      <c r="EZ211" s="52"/>
      <c r="FA211" s="52"/>
      <c r="FB211" s="52"/>
      <c r="FC211" s="52"/>
      <c r="FD211" s="52"/>
      <c r="FE211" s="52"/>
      <c r="FF211" s="52"/>
      <c r="FG211" s="52"/>
      <c r="FH211" s="39">
        <v>0</v>
      </c>
      <c r="FI211" s="72">
        <v>2</v>
      </c>
    </row>
    <row r="212" spans="1:165" x14ac:dyDescent="0.25">
      <c r="A212" s="56">
        <v>23039</v>
      </c>
      <c r="B212" s="36" t="str">
        <f t="shared" si="16"/>
        <v>Севастопольский пр-т д. 36</v>
      </c>
      <c r="C212" s="57" t="s">
        <v>1087</v>
      </c>
      <c r="D212" s="58">
        <v>36</v>
      </c>
      <c r="E212" s="59"/>
      <c r="F212" s="39" t="s">
        <v>1012</v>
      </c>
      <c r="G212" s="60"/>
      <c r="H212" s="61"/>
      <c r="I212" s="62" t="s">
        <v>218</v>
      </c>
      <c r="J212" s="62"/>
      <c r="K212" s="62" t="s">
        <v>218</v>
      </c>
      <c r="L212" s="39" t="s">
        <v>1013</v>
      </c>
      <c r="M212" s="39" t="s">
        <v>1014</v>
      </c>
      <c r="N212" s="63">
        <v>1963</v>
      </c>
      <c r="O212" s="63">
        <v>1963</v>
      </c>
      <c r="P212" s="64" t="s">
        <v>1035</v>
      </c>
      <c r="Q212" s="61" t="s">
        <v>1016</v>
      </c>
      <c r="R212" s="63">
        <v>9</v>
      </c>
      <c r="S212" s="63">
        <v>9</v>
      </c>
      <c r="T212" s="65">
        <v>1</v>
      </c>
      <c r="U212" s="73">
        <v>1</v>
      </c>
      <c r="V212" s="63"/>
      <c r="W212" s="66">
        <v>73</v>
      </c>
      <c r="X212" s="67">
        <v>72</v>
      </c>
      <c r="Y212" s="61">
        <f t="shared" si="13"/>
        <v>1</v>
      </c>
      <c r="Z212" s="39">
        <v>1</v>
      </c>
      <c r="AA212" s="61">
        <v>18</v>
      </c>
      <c r="AB212" s="61">
        <v>19</v>
      </c>
      <c r="AC212" s="42">
        <v>1</v>
      </c>
      <c r="AD212" s="61">
        <v>24</v>
      </c>
      <c r="AE212" s="61">
        <v>0</v>
      </c>
      <c r="AF212" s="61">
        <v>1</v>
      </c>
      <c r="AG212" s="68">
        <v>1</v>
      </c>
      <c r="AH212" s="69">
        <v>2636.6000000000004</v>
      </c>
      <c r="AI212" s="70">
        <v>2568.8000000000002</v>
      </c>
      <c r="AJ212" s="71">
        <v>67.8</v>
      </c>
      <c r="AK212" s="72">
        <v>1231.2</v>
      </c>
      <c r="AL212" s="61">
        <v>393.2</v>
      </c>
      <c r="AM212" s="85">
        <v>246.7</v>
      </c>
      <c r="AN212" s="73">
        <v>197.1</v>
      </c>
      <c r="AO212" s="61"/>
      <c r="AP212" s="64">
        <v>393.7</v>
      </c>
      <c r="AQ212" s="42">
        <v>106.38000000000001</v>
      </c>
      <c r="AR212" s="42">
        <v>314.62</v>
      </c>
      <c r="AS212" s="42">
        <v>4.8</v>
      </c>
      <c r="AT212" s="72" t="s">
        <v>1036</v>
      </c>
      <c r="AU212" s="72" t="s">
        <v>1051</v>
      </c>
      <c r="AV212" s="67">
        <v>72</v>
      </c>
      <c r="AW212" s="61"/>
      <c r="AX212" s="61"/>
      <c r="AY212" s="61"/>
      <c r="AZ212" s="61" t="s">
        <v>1019</v>
      </c>
      <c r="BA212" s="61" t="s">
        <v>218</v>
      </c>
      <c r="BB212" s="61" t="s">
        <v>218</v>
      </c>
      <c r="BC212" s="61" t="s">
        <v>218</v>
      </c>
      <c r="BD212" s="61" t="s">
        <v>218</v>
      </c>
      <c r="BE212" s="61" t="s">
        <v>218</v>
      </c>
      <c r="BF212" s="61" t="s">
        <v>218</v>
      </c>
      <c r="BG212" s="61" t="s">
        <v>218</v>
      </c>
      <c r="BH212" s="61" t="s">
        <v>218</v>
      </c>
      <c r="BI212" s="61" t="s">
        <v>218</v>
      </c>
      <c r="BJ212" s="61" t="s">
        <v>218</v>
      </c>
      <c r="BK212" s="61" t="s">
        <v>218</v>
      </c>
      <c r="BL212" s="61" t="s">
        <v>218</v>
      </c>
      <c r="BM212" s="61" t="s">
        <v>218</v>
      </c>
      <c r="BN212" s="61" t="s">
        <v>218</v>
      </c>
      <c r="BO212" s="61" t="s">
        <v>218</v>
      </c>
      <c r="BP212" s="61" t="s">
        <v>218</v>
      </c>
      <c r="BQ212" s="59" t="s">
        <v>1020</v>
      </c>
      <c r="BR212" s="61"/>
      <c r="BS212" s="59" t="s">
        <v>1021</v>
      </c>
      <c r="BT212" s="52">
        <v>3774</v>
      </c>
      <c r="BU212" s="61">
        <v>2</v>
      </c>
      <c r="BV212" s="61" t="s">
        <v>1017</v>
      </c>
      <c r="BW212" s="52">
        <v>3713</v>
      </c>
      <c r="BX212" s="52">
        <v>935</v>
      </c>
      <c r="BY212" s="52">
        <v>735</v>
      </c>
      <c r="BZ212" s="39">
        <v>0</v>
      </c>
      <c r="CA212" s="61" t="s">
        <v>1080</v>
      </c>
      <c r="CB212" s="52">
        <v>1713</v>
      </c>
      <c r="CC212" s="53">
        <v>1849</v>
      </c>
      <c r="CD212" s="61">
        <v>1</v>
      </c>
      <c r="CE212" s="61">
        <v>433</v>
      </c>
      <c r="CF212" s="61" t="s">
        <v>1023</v>
      </c>
      <c r="CG212" s="52">
        <v>84</v>
      </c>
      <c r="CH212" s="52">
        <v>58.8</v>
      </c>
      <c r="CI212" s="72">
        <v>393.7</v>
      </c>
      <c r="CJ212" s="74" t="s">
        <v>1032</v>
      </c>
      <c r="CK212" s="61">
        <v>1</v>
      </c>
      <c r="CL212" s="61">
        <v>23.669999999999998</v>
      </c>
      <c r="CM212" s="75">
        <v>4</v>
      </c>
      <c r="CN212" s="39"/>
      <c r="CO212" s="39"/>
      <c r="CP212" s="61"/>
      <c r="CQ212" s="61"/>
      <c r="CR212" s="39">
        <v>1.2</v>
      </c>
      <c r="CS212" s="61"/>
      <c r="CT212" s="61"/>
      <c r="CU212" s="61"/>
      <c r="CV212" s="61"/>
      <c r="CW212" s="61"/>
      <c r="CX212" s="61"/>
      <c r="CY212" s="61"/>
      <c r="CZ212" s="52">
        <v>1</v>
      </c>
      <c r="DA212" s="52">
        <v>1</v>
      </c>
      <c r="DB212" s="52">
        <v>189</v>
      </c>
      <c r="DC212" s="52">
        <v>2356</v>
      </c>
      <c r="DD212" s="52">
        <v>61</v>
      </c>
      <c r="DE212" s="61">
        <v>947</v>
      </c>
      <c r="DF212" s="61">
        <v>0</v>
      </c>
      <c r="DG212" s="39">
        <v>0</v>
      </c>
      <c r="DH212" s="52">
        <v>1</v>
      </c>
      <c r="DI212" s="52">
        <v>198</v>
      </c>
      <c r="DJ212" s="61"/>
      <c r="DK212" s="39">
        <v>118</v>
      </c>
      <c r="DL212" s="61">
        <v>850</v>
      </c>
      <c r="DM212" s="39">
        <v>72</v>
      </c>
      <c r="DN212" s="61"/>
      <c r="DO212" s="61">
        <v>702</v>
      </c>
      <c r="DP212" s="61"/>
      <c r="DQ212" s="39">
        <v>340</v>
      </c>
      <c r="DR212" s="39">
        <v>491</v>
      </c>
      <c r="DS212" s="39">
        <v>81</v>
      </c>
      <c r="DT212" s="61">
        <v>8</v>
      </c>
      <c r="DU212" s="52">
        <v>8</v>
      </c>
      <c r="DV212" s="52">
        <v>8</v>
      </c>
      <c r="DW212" s="39">
        <v>0</v>
      </c>
      <c r="DX212" s="39" t="str">
        <f t="shared" si="14"/>
        <v>внутренние</v>
      </c>
      <c r="DY212" s="52"/>
      <c r="DZ212" s="61"/>
      <c r="EA212" s="61"/>
      <c r="EB212" s="61"/>
      <c r="EC212" s="61"/>
      <c r="ED212" s="61"/>
      <c r="EE212" s="52">
        <v>9</v>
      </c>
      <c r="EF212" s="52">
        <v>26.9</v>
      </c>
      <c r="EG212" s="52">
        <v>22</v>
      </c>
      <c r="EH212" s="52">
        <f t="shared" si="17"/>
        <v>105.6</v>
      </c>
      <c r="EI212" s="52">
        <v>0</v>
      </c>
      <c r="EJ212" s="52"/>
      <c r="EK212" s="52">
        <v>2.79</v>
      </c>
      <c r="EL212" s="52">
        <v>2.16</v>
      </c>
      <c r="EM212" s="52">
        <v>21.78</v>
      </c>
      <c r="EN212" s="52">
        <v>7.8000000000000007</v>
      </c>
      <c r="EO212" s="52">
        <v>3.8</v>
      </c>
      <c r="EP212" s="52">
        <v>14.6</v>
      </c>
      <c r="EQ212" s="52">
        <v>133</v>
      </c>
      <c r="ER212" s="52">
        <f t="shared" si="15"/>
        <v>0.53</v>
      </c>
      <c r="ES212" s="187" t="s">
        <v>1141</v>
      </c>
      <c r="ET212" s="187" t="s">
        <v>1139</v>
      </c>
      <c r="EU212" s="52">
        <v>0</v>
      </c>
      <c r="EV212" s="52">
        <v>0</v>
      </c>
      <c r="EW212" s="52">
        <v>0</v>
      </c>
      <c r="EX212" s="52">
        <v>0</v>
      </c>
      <c r="EY212" s="52">
        <v>2</v>
      </c>
      <c r="EZ212" s="52"/>
      <c r="FA212" s="52"/>
      <c r="FB212" s="52"/>
      <c r="FC212" s="52"/>
      <c r="FD212" s="52"/>
      <c r="FE212" s="52"/>
      <c r="FF212" s="52"/>
      <c r="FG212" s="52"/>
      <c r="FH212" s="39">
        <v>0</v>
      </c>
      <c r="FI212" s="72">
        <v>2</v>
      </c>
    </row>
    <row r="213" spans="1:165" x14ac:dyDescent="0.25">
      <c r="A213" s="56">
        <v>23041</v>
      </c>
      <c r="B213" s="36" t="str">
        <f t="shared" si="16"/>
        <v>Севастопольский пр-т д. 38</v>
      </c>
      <c r="C213" s="57" t="s">
        <v>1087</v>
      </c>
      <c r="D213" s="58">
        <v>38</v>
      </c>
      <c r="E213" s="59"/>
      <c r="F213" s="39" t="s">
        <v>1012</v>
      </c>
      <c r="G213" s="60"/>
      <c r="H213" s="39"/>
      <c r="I213" s="62" t="s">
        <v>218</v>
      </c>
      <c r="J213" s="62"/>
      <c r="K213" s="62" t="s">
        <v>218</v>
      </c>
      <c r="L213" s="39" t="s">
        <v>1013</v>
      </c>
      <c r="M213" s="39" t="s">
        <v>1014</v>
      </c>
      <c r="N213" s="63">
        <v>1963</v>
      </c>
      <c r="O213" s="63">
        <v>1963</v>
      </c>
      <c r="P213" s="64" t="s">
        <v>1035</v>
      </c>
      <c r="Q213" s="61" t="s">
        <v>1016</v>
      </c>
      <c r="R213" s="63">
        <v>9</v>
      </c>
      <c r="S213" s="63">
        <v>9</v>
      </c>
      <c r="T213" s="65">
        <v>1</v>
      </c>
      <c r="U213" s="73">
        <v>1</v>
      </c>
      <c r="V213" s="63"/>
      <c r="W213" s="66">
        <v>72</v>
      </c>
      <c r="X213" s="67">
        <v>72</v>
      </c>
      <c r="Y213" s="61">
        <f t="shared" si="13"/>
        <v>0</v>
      </c>
      <c r="Z213" s="39">
        <v>0</v>
      </c>
      <c r="AA213" s="61">
        <v>18</v>
      </c>
      <c r="AB213" s="61">
        <v>19</v>
      </c>
      <c r="AC213" s="42">
        <v>1</v>
      </c>
      <c r="AD213" s="61">
        <v>24</v>
      </c>
      <c r="AE213" s="61">
        <v>0</v>
      </c>
      <c r="AF213" s="61">
        <v>1</v>
      </c>
      <c r="AG213" s="68">
        <v>1</v>
      </c>
      <c r="AH213" s="69">
        <v>2576.9</v>
      </c>
      <c r="AI213" s="70">
        <v>2576.9</v>
      </c>
      <c r="AJ213" s="71">
        <v>0</v>
      </c>
      <c r="AK213" s="72">
        <v>1188.8</v>
      </c>
      <c r="AL213" s="61">
        <v>393.2</v>
      </c>
      <c r="AM213" s="85">
        <v>391</v>
      </c>
      <c r="AN213" s="73">
        <v>5</v>
      </c>
      <c r="AO213" s="61"/>
      <c r="AP213" s="64">
        <v>396.4</v>
      </c>
      <c r="AQ213" s="42">
        <v>95.49</v>
      </c>
      <c r="AR213" s="42">
        <v>124.51</v>
      </c>
      <c r="AS213" s="42">
        <v>4.8</v>
      </c>
      <c r="AT213" s="72" t="s">
        <v>1036</v>
      </c>
      <c r="AU213" s="72" t="s">
        <v>1018</v>
      </c>
      <c r="AV213" s="67">
        <v>72</v>
      </c>
      <c r="AW213" s="61"/>
      <c r="AX213" s="61"/>
      <c r="AY213" s="61"/>
      <c r="AZ213" s="61" t="s">
        <v>1019</v>
      </c>
      <c r="BA213" s="61" t="s">
        <v>218</v>
      </c>
      <c r="BB213" s="61" t="s">
        <v>218</v>
      </c>
      <c r="BC213" s="61" t="s">
        <v>218</v>
      </c>
      <c r="BD213" s="61" t="s">
        <v>218</v>
      </c>
      <c r="BE213" s="61" t="s">
        <v>218</v>
      </c>
      <c r="BF213" s="61" t="s">
        <v>218</v>
      </c>
      <c r="BG213" s="61" t="s">
        <v>218</v>
      </c>
      <c r="BH213" s="61" t="s">
        <v>218</v>
      </c>
      <c r="BI213" s="61" t="s">
        <v>218</v>
      </c>
      <c r="BJ213" s="61" t="s">
        <v>218</v>
      </c>
      <c r="BK213" s="61" t="s">
        <v>218</v>
      </c>
      <c r="BL213" s="61" t="s">
        <v>218</v>
      </c>
      <c r="BM213" s="61" t="s">
        <v>218</v>
      </c>
      <c r="BN213" s="61" t="s">
        <v>218</v>
      </c>
      <c r="BO213" s="61" t="s">
        <v>218</v>
      </c>
      <c r="BP213" s="61" t="s">
        <v>218</v>
      </c>
      <c r="BQ213" s="61" t="s">
        <v>1020</v>
      </c>
      <c r="BR213" s="61"/>
      <c r="BS213" s="59" t="s">
        <v>1021</v>
      </c>
      <c r="BT213" s="52">
        <v>3774</v>
      </c>
      <c r="BU213" s="61">
        <v>2</v>
      </c>
      <c r="BV213" s="61" t="s">
        <v>1017</v>
      </c>
      <c r="BW213" s="52">
        <v>3713</v>
      </c>
      <c r="BX213" s="52">
        <v>935</v>
      </c>
      <c r="BY213" s="52">
        <v>735</v>
      </c>
      <c r="BZ213" s="39">
        <v>0</v>
      </c>
      <c r="CA213" s="61" t="s">
        <v>1022</v>
      </c>
      <c r="CB213" s="52">
        <v>1713</v>
      </c>
      <c r="CC213" s="53">
        <v>1849</v>
      </c>
      <c r="CD213" s="39">
        <v>1</v>
      </c>
      <c r="CE213" s="61">
        <v>437</v>
      </c>
      <c r="CF213" s="61" t="s">
        <v>1023</v>
      </c>
      <c r="CG213" s="52">
        <v>84</v>
      </c>
      <c r="CH213" s="52">
        <v>58.8</v>
      </c>
      <c r="CI213" s="72">
        <v>396.4</v>
      </c>
      <c r="CJ213" s="74" t="s">
        <v>1032</v>
      </c>
      <c r="CK213" s="61">
        <v>1</v>
      </c>
      <c r="CL213" s="61">
        <v>23.669999999999998</v>
      </c>
      <c r="CM213" s="75">
        <v>4</v>
      </c>
      <c r="CN213" s="39"/>
      <c r="CO213" s="39"/>
      <c r="CP213" s="61"/>
      <c r="CQ213" s="61"/>
      <c r="CR213" s="39">
        <v>2.2999999999999998</v>
      </c>
      <c r="CS213" s="61"/>
      <c r="CT213" s="61"/>
      <c r="CU213" s="61"/>
      <c r="CV213" s="61"/>
      <c r="CW213" s="61"/>
      <c r="CX213" s="61"/>
      <c r="CY213" s="61"/>
      <c r="CZ213" s="52">
        <v>1</v>
      </c>
      <c r="DA213" s="52">
        <v>1</v>
      </c>
      <c r="DB213" s="52">
        <v>189</v>
      </c>
      <c r="DC213" s="52">
        <v>2356</v>
      </c>
      <c r="DD213" s="52">
        <v>61</v>
      </c>
      <c r="DE213" s="61">
        <v>947</v>
      </c>
      <c r="DF213" s="39">
        <v>0</v>
      </c>
      <c r="DG213" s="39">
        <v>0</v>
      </c>
      <c r="DH213" s="52">
        <v>1</v>
      </c>
      <c r="DI213" s="52">
        <v>198</v>
      </c>
      <c r="DJ213" s="61"/>
      <c r="DK213" s="39">
        <v>118</v>
      </c>
      <c r="DL213" s="61">
        <v>850</v>
      </c>
      <c r="DM213" s="39">
        <v>72</v>
      </c>
      <c r="DN213" s="61"/>
      <c r="DO213" s="61">
        <v>702</v>
      </c>
      <c r="DP213" s="61"/>
      <c r="DQ213" s="39">
        <v>340</v>
      </c>
      <c r="DR213" s="39">
        <v>491</v>
      </c>
      <c r="DS213" s="39">
        <v>81</v>
      </c>
      <c r="DT213" s="61">
        <v>8</v>
      </c>
      <c r="DU213" s="52">
        <v>8</v>
      </c>
      <c r="DV213" s="52">
        <v>8</v>
      </c>
      <c r="DW213" s="39">
        <v>0</v>
      </c>
      <c r="DX213" s="39" t="str">
        <f t="shared" si="14"/>
        <v>внутренние</v>
      </c>
      <c r="DY213" s="52"/>
      <c r="DZ213" s="61"/>
      <c r="EA213" s="61"/>
      <c r="EB213" s="61"/>
      <c r="EC213" s="61"/>
      <c r="ED213" s="61"/>
      <c r="EE213" s="52">
        <v>9</v>
      </c>
      <c r="EF213" s="52">
        <v>26.9</v>
      </c>
      <c r="EG213" s="52">
        <v>22</v>
      </c>
      <c r="EH213" s="52">
        <f t="shared" si="17"/>
        <v>105.6</v>
      </c>
      <c r="EI213" s="52">
        <v>0</v>
      </c>
      <c r="EJ213" s="52"/>
      <c r="EK213" s="52">
        <v>2.79</v>
      </c>
      <c r="EL213" s="52">
        <v>2.16</v>
      </c>
      <c r="EM213" s="52">
        <v>21.78</v>
      </c>
      <c r="EN213" s="52">
        <v>7.8000000000000007</v>
      </c>
      <c r="EO213" s="52">
        <v>3.8</v>
      </c>
      <c r="EP213" s="52">
        <v>14.6</v>
      </c>
      <c r="EQ213" s="52">
        <v>121</v>
      </c>
      <c r="ER213" s="52">
        <f t="shared" si="15"/>
        <v>0.48</v>
      </c>
      <c r="ES213" s="187" t="s">
        <v>1141</v>
      </c>
      <c r="ET213" s="187" t="s">
        <v>1139</v>
      </c>
      <c r="EU213" s="52">
        <v>0</v>
      </c>
      <c r="EV213" s="52">
        <v>0</v>
      </c>
      <c r="EW213" s="52">
        <v>0</v>
      </c>
      <c r="EX213" s="52">
        <v>0</v>
      </c>
      <c r="EY213" s="52">
        <v>2</v>
      </c>
      <c r="EZ213" s="52"/>
      <c r="FA213" s="52"/>
      <c r="FB213" s="52"/>
      <c r="FC213" s="52"/>
      <c r="FD213" s="52"/>
      <c r="FE213" s="52"/>
      <c r="FF213" s="52"/>
      <c r="FG213" s="52"/>
      <c r="FH213" s="39">
        <v>0</v>
      </c>
      <c r="FI213" s="72">
        <v>2</v>
      </c>
    </row>
    <row r="214" spans="1:165" x14ac:dyDescent="0.25">
      <c r="A214" s="56">
        <v>23044</v>
      </c>
      <c r="B214" s="36" t="str">
        <f t="shared" si="16"/>
        <v>Севастопольский пр-т д. 42 к. 1</v>
      </c>
      <c r="C214" s="57" t="s">
        <v>1087</v>
      </c>
      <c r="D214" s="58">
        <v>42</v>
      </c>
      <c r="E214" s="59">
        <v>1</v>
      </c>
      <c r="F214" s="39" t="s">
        <v>1012</v>
      </c>
      <c r="G214" s="60"/>
      <c r="H214" s="61"/>
      <c r="I214" s="62" t="s">
        <v>218</v>
      </c>
      <c r="J214" s="62"/>
      <c r="K214" s="62" t="s">
        <v>218</v>
      </c>
      <c r="L214" s="39" t="s">
        <v>1013</v>
      </c>
      <c r="M214" s="39" t="s">
        <v>1014</v>
      </c>
      <c r="N214" s="63">
        <v>1970</v>
      </c>
      <c r="O214" s="63">
        <v>1970</v>
      </c>
      <c r="P214" s="64" t="s">
        <v>1038</v>
      </c>
      <c r="Q214" s="61" t="s">
        <v>1016</v>
      </c>
      <c r="R214" s="63">
        <v>10</v>
      </c>
      <c r="S214" s="63">
        <v>10</v>
      </c>
      <c r="T214" s="65">
        <v>4</v>
      </c>
      <c r="U214" s="63">
        <v>8</v>
      </c>
      <c r="V214" s="63"/>
      <c r="W214" s="66">
        <v>151</v>
      </c>
      <c r="X214" s="67">
        <v>144</v>
      </c>
      <c r="Y214" s="61">
        <f t="shared" si="13"/>
        <v>7</v>
      </c>
      <c r="Z214" s="39">
        <v>1</v>
      </c>
      <c r="AA214" s="61">
        <v>36</v>
      </c>
      <c r="AB214" s="61">
        <v>68</v>
      </c>
      <c r="AC214" s="42">
        <v>12</v>
      </c>
      <c r="AD214" s="61">
        <v>0</v>
      </c>
      <c r="AE214" s="61">
        <v>1</v>
      </c>
      <c r="AF214" s="61">
        <v>1</v>
      </c>
      <c r="AG214" s="68">
        <v>1</v>
      </c>
      <c r="AH214" s="69">
        <v>9321.7999999999993</v>
      </c>
      <c r="AI214" s="70">
        <v>7167.2999999999984</v>
      </c>
      <c r="AJ214" s="71">
        <v>2154.5</v>
      </c>
      <c r="AK214" s="72">
        <v>3162.6</v>
      </c>
      <c r="AL214" s="61">
        <v>818.2</v>
      </c>
      <c r="AM214" s="85">
        <v>802</v>
      </c>
      <c r="AN214" s="73">
        <v>27</v>
      </c>
      <c r="AO214" s="61">
        <v>1166</v>
      </c>
      <c r="AP214" s="64">
        <v>1166.8</v>
      </c>
      <c r="AQ214" s="42">
        <v>190.45000000000002</v>
      </c>
      <c r="AR214" s="42">
        <v>638.54999999999995</v>
      </c>
      <c r="AS214" s="42">
        <v>24</v>
      </c>
      <c r="AT214" s="72" t="s">
        <v>1017</v>
      </c>
      <c r="AU214" s="72" t="s">
        <v>1034</v>
      </c>
      <c r="AV214" s="67">
        <v>144</v>
      </c>
      <c r="AW214" s="61"/>
      <c r="AX214" s="61"/>
      <c r="AY214" s="61"/>
      <c r="AZ214" s="61" t="s">
        <v>1019</v>
      </c>
      <c r="BA214" s="61" t="s">
        <v>218</v>
      </c>
      <c r="BB214" s="61" t="s">
        <v>218</v>
      </c>
      <c r="BC214" s="61" t="s">
        <v>218</v>
      </c>
      <c r="BD214" s="61" t="s">
        <v>218</v>
      </c>
      <c r="BE214" s="61" t="s">
        <v>218</v>
      </c>
      <c r="BF214" s="61" t="s">
        <v>218</v>
      </c>
      <c r="BG214" s="61" t="s">
        <v>218</v>
      </c>
      <c r="BH214" s="61" t="s">
        <v>218</v>
      </c>
      <c r="BI214" s="61" t="s">
        <v>218</v>
      </c>
      <c r="BJ214" s="61" t="s">
        <v>218</v>
      </c>
      <c r="BK214" s="61" t="s">
        <v>218</v>
      </c>
      <c r="BL214" s="61" t="s">
        <v>218</v>
      </c>
      <c r="BM214" s="61" t="s">
        <v>218</v>
      </c>
      <c r="BN214" s="61" t="s">
        <v>218</v>
      </c>
      <c r="BO214" s="61" t="s">
        <v>218</v>
      </c>
      <c r="BP214" s="61" t="s">
        <v>218</v>
      </c>
      <c r="BQ214" s="61" t="s">
        <v>1020</v>
      </c>
      <c r="BR214" s="61"/>
      <c r="BS214" s="59" t="s">
        <v>1021</v>
      </c>
      <c r="BT214" s="52">
        <v>10770</v>
      </c>
      <c r="BU214" s="61">
        <v>5</v>
      </c>
      <c r="BV214" s="59" t="s">
        <v>1017</v>
      </c>
      <c r="BW214" s="52">
        <v>1372</v>
      </c>
      <c r="BX214" s="52">
        <v>908</v>
      </c>
      <c r="BY214" s="52">
        <v>1372</v>
      </c>
      <c r="BZ214" s="52">
        <v>908</v>
      </c>
      <c r="CA214" s="61" t="s">
        <v>1080</v>
      </c>
      <c r="CB214" s="52">
        <v>5508</v>
      </c>
      <c r="CC214" s="53">
        <v>1673</v>
      </c>
      <c r="CD214" s="61">
        <v>1</v>
      </c>
      <c r="CE214" s="61">
        <v>1418</v>
      </c>
      <c r="CF214" s="61" t="s">
        <v>1023</v>
      </c>
      <c r="CG214" s="52">
        <v>204</v>
      </c>
      <c r="CH214" s="52">
        <v>142.80000000000001</v>
      </c>
      <c r="CI214" s="72">
        <v>1166.8</v>
      </c>
      <c r="CJ214" s="74" t="s">
        <v>1032</v>
      </c>
      <c r="CK214" s="61">
        <v>4</v>
      </c>
      <c r="CL214" s="61">
        <v>105.19999999999999</v>
      </c>
      <c r="CM214" s="75">
        <v>20</v>
      </c>
      <c r="CN214" s="39"/>
      <c r="CO214" s="39"/>
      <c r="CP214" s="61"/>
      <c r="CQ214" s="61"/>
      <c r="CR214" s="39">
        <v>8</v>
      </c>
      <c r="CS214" s="61"/>
      <c r="CT214" s="61"/>
      <c r="CU214" s="61"/>
      <c r="CV214" s="61"/>
      <c r="CW214" s="61"/>
      <c r="CX214" s="61"/>
      <c r="CY214" s="61"/>
      <c r="CZ214" s="52">
        <v>1</v>
      </c>
      <c r="DA214" s="52">
        <v>4</v>
      </c>
      <c r="DB214" s="52">
        <v>120</v>
      </c>
      <c r="DC214" s="52">
        <v>3457</v>
      </c>
      <c r="DD214" s="52">
        <v>275</v>
      </c>
      <c r="DE214" s="61">
        <v>4638</v>
      </c>
      <c r="DF214" s="61">
        <v>0</v>
      </c>
      <c r="DG214" s="39">
        <v>0</v>
      </c>
      <c r="DH214" s="52">
        <v>4</v>
      </c>
      <c r="DI214" s="52">
        <v>497</v>
      </c>
      <c r="DJ214" s="61"/>
      <c r="DK214" s="39">
        <v>195</v>
      </c>
      <c r="DL214" s="61">
        <v>1713</v>
      </c>
      <c r="DM214" s="39">
        <v>144</v>
      </c>
      <c r="DN214" s="61"/>
      <c r="DO214" s="61">
        <v>1515</v>
      </c>
      <c r="DP214" s="61"/>
      <c r="DQ214" s="39">
        <v>1103</v>
      </c>
      <c r="DR214" s="39">
        <v>1043</v>
      </c>
      <c r="DS214" s="39">
        <v>179</v>
      </c>
      <c r="DT214" s="61">
        <v>16</v>
      </c>
      <c r="DU214" s="52">
        <v>31</v>
      </c>
      <c r="DV214" s="52">
        <v>8</v>
      </c>
      <c r="DW214" s="39">
        <v>0</v>
      </c>
      <c r="DX214" s="39" t="str">
        <f t="shared" si="14"/>
        <v>внутренние</v>
      </c>
      <c r="DY214" s="52"/>
      <c r="DZ214" s="61"/>
      <c r="EA214" s="61"/>
      <c r="EB214" s="61"/>
      <c r="EC214" s="61"/>
      <c r="ED214" s="61"/>
      <c r="EE214" s="52">
        <v>68</v>
      </c>
      <c r="EF214" s="52">
        <v>119.52</v>
      </c>
      <c r="EG214" s="52">
        <v>21</v>
      </c>
      <c r="EH214" s="52">
        <f t="shared" si="17"/>
        <v>100.8</v>
      </c>
      <c r="EI214" s="52">
        <v>16.8</v>
      </c>
      <c r="EJ214" s="52"/>
      <c r="EK214" s="52">
        <v>11.16</v>
      </c>
      <c r="EL214" s="52">
        <v>9.6</v>
      </c>
      <c r="EM214" s="52">
        <v>35.200000000000003</v>
      </c>
      <c r="EN214" s="52">
        <v>15.600000000000001</v>
      </c>
      <c r="EO214" s="52">
        <v>43.2</v>
      </c>
      <c r="EP214" s="52">
        <v>4.8</v>
      </c>
      <c r="EQ214" s="52">
        <v>361</v>
      </c>
      <c r="ER214" s="52">
        <f t="shared" si="15"/>
        <v>1.43</v>
      </c>
      <c r="ES214" s="187" t="s">
        <v>1138</v>
      </c>
      <c r="ET214" s="187" t="s">
        <v>1139</v>
      </c>
      <c r="EU214" s="52">
        <v>0</v>
      </c>
      <c r="EV214" s="52">
        <v>1</v>
      </c>
      <c r="EW214" s="52">
        <v>0</v>
      </c>
      <c r="EX214" s="52">
        <v>0</v>
      </c>
      <c r="EY214" s="52">
        <v>2</v>
      </c>
      <c r="EZ214" s="52"/>
      <c r="FA214" s="52"/>
      <c r="FB214" s="52"/>
      <c r="FC214" s="52"/>
      <c r="FD214" s="52"/>
      <c r="FE214" s="52"/>
      <c r="FF214" s="52"/>
      <c r="FG214" s="52"/>
      <c r="FH214" s="39">
        <v>0</v>
      </c>
      <c r="FI214" s="72">
        <v>6</v>
      </c>
    </row>
    <row r="215" spans="1:165" x14ac:dyDescent="0.25">
      <c r="A215" s="56">
        <v>23046</v>
      </c>
      <c r="B215" s="36" t="str">
        <f t="shared" si="16"/>
        <v>Севастопольский пр-т д. 44 к. 1</v>
      </c>
      <c r="C215" s="57" t="s">
        <v>1087</v>
      </c>
      <c r="D215" s="58">
        <v>44</v>
      </c>
      <c r="E215" s="59">
        <v>1</v>
      </c>
      <c r="F215" s="39" t="s">
        <v>1012</v>
      </c>
      <c r="G215" s="60"/>
      <c r="H215" s="39"/>
      <c r="I215" s="62" t="s">
        <v>218</v>
      </c>
      <c r="J215" s="62"/>
      <c r="K215" s="62" t="s">
        <v>218</v>
      </c>
      <c r="L215" s="39" t="s">
        <v>1013</v>
      </c>
      <c r="M215" s="39" t="s">
        <v>1014</v>
      </c>
      <c r="N215" s="63">
        <v>1963</v>
      </c>
      <c r="O215" s="63">
        <v>1963</v>
      </c>
      <c r="P215" s="64" t="s">
        <v>1035</v>
      </c>
      <c r="Q215" s="61" t="s">
        <v>1016</v>
      </c>
      <c r="R215" s="63">
        <v>9</v>
      </c>
      <c r="S215" s="63">
        <v>9</v>
      </c>
      <c r="T215" s="65">
        <v>1</v>
      </c>
      <c r="U215" s="63">
        <v>1</v>
      </c>
      <c r="V215" s="63"/>
      <c r="W215" s="66">
        <v>73</v>
      </c>
      <c r="X215" s="67">
        <v>71</v>
      </c>
      <c r="Y215" s="61">
        <f t="shared" si="13"/>
        <v>2</v>
      </c>
      <c r="Z215" s="39">
        <v>1</v>
      </c>
      <c r="AA215" s="61">
        <v>18</v>
      </c>
      <c r="AB215" s="61">
        <v>19</v>
      </c>
      <c r="AC215" s="42">
        <v>1</v>
      </c>
      <c r="AD215" s="61">
        <v>24</v>
      </c>
      <c r="AE215" s="61">
        <v>0</v>
      </c>
      <c r="AF215" s="61">
        <v>1</v>
      </c>
      <c r="AG215" s="68">
        <v>1</v>
      </c>
      <c r="AH215" s="69">
        <v>2599.1999999999998</v>
      </c>
      <c r="AI215" s="70">
        <v>2549</v>
      </c>
      <c r="AJ215" s="71">
        <v>50.2</v>
      </c>
      <c r="AK215" s="72">
        <v>1246</v>
      </c>
      <c r="AL215" s="61">
        <v>393.2</v>
      </c>
      <c r="AM215" s="85">
        <v>452</v>
      </c>
      <c r="AN215" s="73">
        <v>2</v>
      </c>
      <c r="AO215" s="61"/>
      <c r="AP215" s="64">
        <v>396</v>
      </c>
      <c r="AQ215" s="42">
        <v>111.21</v>
      </c>
      <c r="AR215" s="42">
        <v>228.79000000000002</v>
      </c>
      <c r="AS215" s="42">
        <v>4.8</v>
      </c>
      <c r="AT215" s="72" t="s">
        <v>1036</v>
      </c>
      <c r="AU215" s="72" t="s">
        <v>1018</v>
      </c>
      <c r="AV215" s="67">
        <v>71</v>
      </c>
      <c r="AW215" s="61"/>
      <c r="AX215" s="61"/>
      <c r="AY215" s="61"/>
      <c r="AZ215" s="61" t="s">
        <v>1019</v>
      </c>
      <c r="BA215" s="61" t="s">
        <v>218</v>
      </c>
      <c r="BB215" s="61" t="s">
        <v>218</v>
      </c>
      <c r="BC215" s="61" t="s">
        <v>218</v>
      </c>
      <c r="BD215" s="61" t="s">
        <v>218</v>
      </c>
      <c r="BE215" s="61" t="s">
        <v>218</v>
      </c>
      <c r="BF215" s="61" t="s">
        <v>218</v>
      </c>
      <c r="BG215" s="61" t="s">
        <v>218</v>
      </c>
      <c r="BH215" s="61" t="s">
        <v>218</v>
      </c>
      <c r="BI215" s="61" t="s">
        <v>218</v>
      </c>
      <c r="BJ215" s="61" t="s">
        <v>218</v>
      </c>
      <c r="BK215" s="61" t="s">
        <v>218</v>
      </c>
      <c r="BL215" s="61" t="s">
        <v>218</v>
      </c>
      <c r="BM215" s="61" t="s">
        <v>218</v>
      </c>
      <c r="BN215" s="61" t="s">
        <v>218</v>
      </c>
      <c r="BO215" s="61" t="s">
        <v>218</v>
      </c>
      <c r="BP215" s="61" t="s">
        <v>218</v>
      </c>
      <c r="BQ215" s="61" t="s">
        <v>1020</v>
      </c>
      <c r="BR215" s="61"/>
      <c r="BS215" s="59" t="s">
        <v>1021</v>
      </c>
      <c r="BT215" s="52">
        <v>3774</v>
      </c>
      <c r="BU215" s="61">
        <v>2</v>
      </c>
      <c r="BV215" s="61" t="s">
        <v>1017</v>
      </c>
      <c r="BW215" s="52">
        <v>3713</v>
      </c>
      <c r="BX215" s="52">
        <v>935</v>
      </c>
      <c r="BY215" s="52">
        <v>735</v>
      </c>
      <c r="BZ215" s="39">
        <v>0</v>
      </c>
      <c r="CA215" s="61" t="s">
        <v>1080</v>
      </c>
      <c r="CB215" s="52">
        <v>1713</v>
      </c>
      <c r="CC215" s="53">
        <v>1849</v>
      </c>
      <c r="CD215" s="39">
        <v>1</v>
      </c>
      <c r="CE215" s="61">
        <v>436</v>
      </c>
      <c r="CF215" s="61" t="s">
        <v>1023</v>
      </c>
      <c r="CG215" s="52">
        <v>84</v>
      </c>
      <c r="CH215" s="52">
        <v>58.8</v>
      </c>
      <c r="CI215" s="72">
        <v>396</v>
      </c>
      <c r="CJ215" s="74" t="s">
        <v>1032</v>
      </c>
      <c r="CK215" s="61">
        <v>1</v>
      </c>
      <c r="CL215" s="61">
        <v>23.669999999999998</v>
      </c>
      <c r="CM215" s="75">
        <v>4</v>
      </c>
      <c r="CN215" s="39"/>
      <c r="CO215" s="39"/>
      <c r="CP215" s="61"/>
      <c r="CQ215" s="61"/>
      <c r="CR215" s="39">
        <v>2.2000000000000002</v>
      </c>
      <c r="CS215" s="61"/>
      <c r="CT215" s="61"/>
      <c r="CU215" s="61"/>
      <c r="CV215" s="61"/>
      <c r="CW215" s="61"/>
      <c r="CX215" s="61"/>
      <c r="CY215" s="61"/>
      <c r="CZ215" s="52">
        <v>1</v>
      </c>
      <c r="DA215" s="52">
        <v>1</v>
      </c>
      <c r="DB215" s="52">
        <v>189</v>
      </c>
      <c r="DC215" s="52">
        <v>2356</v>
      </c>
      <c r="DD215" s="52">
        <v>61</v>
      </c>
      <c r="DE215" s="61">
        <v>947</v>
      </c>
      <c r="DF215" s="39">
        <v>0</v>
      </c>
      <c r="DG215" s="39">
        <v>0</v>
      </c>
      <c r="DH215" s="52">
        <v>1</v>
      </c>
      <c r="DI215" s="52">
        <v>198</v>
      </c>
      <c r="DJ215" s="61"/>
      <c r="DK215" s="39">
        <v>118</v>
      </c>
      <c r="DL215" s="61">
        <v>850</v>
      </c>
      <c r="DM215" s="39">
        <v>71</v>
      </c>
      <c r="DN215" s="61"/>
      <c r="DO215" s="61">
        <v>702</v>
      </c>
      <c r="DP215" s="61"/>
      <c r="DQ215" s="39">
        <v>340</v>
      </c>
      <c r="DR215" s="39">
        <v>491</v>
      </c>
      <c r="DS215" s="39">
        <v>81</v>
      </c>
      <c r="DT215" s="61">
        <v>8</v>
      </c>
      <c r="DU215" s="52">
        <v>8</v>
      </c>
      <c r="DV215" s="52">
        <v>8</v>
      </c>
      <c r="DW215" s="39">
        <v>0</v>
      </c>
      <c r="DX215" s="39" t="str">
        <f t="shared" si="14"/>
        <v>внутренние</v>
      </c>
      <c r="DY215" s="52"/>
      <c r="DZ215" s="61"/>
      <c r="EA215" s="61"/>
      <c r="EB215" s="61"/>
      <c r="EC215" s="61"/>
      <c r="ED215" s="61"/>
      <c r="EE215" s="52">
        <v>9</v>
      </c>
      <c r="EF215" s="52">
        <v>26.9</v>
      </c>
      <c r="EG215" s="52">
        <v>22</v>
      </c>
      <c r="EH215" s="52">
        <f t="shared" si="17"/>
        <v>105.6</v>
      </c>
      <c r="EI215" s="52">
        <v>0</v>
      </c>
      <c r="EJ215" s="52"/>
      <c r="EK215" s="52">
        <v>2.79</v>
      </c>
      <c r="EL215" s="52">
        <v>2.16</v>
      </c>
      <c r="EM215" s="52">
        <v>21.78</v>
      </c>
      <c r="EN215" s="52">
        <v>7.8000000000000007</v>
      </c>
      <c r="EO215" s="52">
        <v>3.8</v>
      </c>
      <c r="EP215" s="52">
        <v>14.4</v>
      </c>
      <c r="EQ215" s="52">
        <v>108</v>
      </c>
      <c r="ER215" s="52">
        <f t="shared" si="15"/>
        <v>0.43</v>
      </c>
      <c r="ES215" s="187" t="s">
        <v>1141</v>
      </c>
      <c r="ET215" s="187" t="s">
        <v>1139</v>
      </c>
      <c r="EU215" s="52">
        <v>0</v>
      </c>
      <c r="EV215" s="52">
        <v>0</v>
      </c>
      <c r="EW215" s="52">
        <v>0</v>
      </c>
      <c r="EX215" s="52">
        <v>0</v>
      </c>
      <c r="EY215" s="52">
        <v>2</v>
      </c>
      <c r="EZ215" s="52"/>
      <c r="FA215" s="52"/>
      <c r="FB215" s="52"/>
      <c r="FC215" s="52"/>
      <c r="FD215" s="52"/>
      <c r="FE215" s="52"/>
      <c r="FF215" s="52"/>
      <c r="FG215" s="52"/>
      <c r="FH215" s="39">
        <v>0</v>
      </c>
      <c r="FI215" s="72">
        <v>2</v>
      </c>
    </row>
    <row r="216" spans="1:165" x14ac:dyDescent="0.25">
      <c r="A216" s="56">
        <v>23047</v>
      </c>
      <c r="B216" s="36" t="str">
        <f t="shared" si="16"/>
        <v>Севастопольский пр-т д. 44 к. 2</v>
      </c>
      <c r="C216" s="57" t="s">
        <v>1087</v>
      </c>
      <c r="D216" s="58">
        <v>44</v>
      </c>
      <c r="E216" s="59">
        <v>2</v>
      </c>
      <c r="F216" s="39" t="s">
        <v>1012</v>
      </c>
      <c r="G216" s="60"/>
      <c r="H216" s="61"/>
      <c r="I216" s="62" t="s">
        <v>218</v>
      </c>
      <c r="J216" s="62"/>
      <c r="K216" s="62" t="s">
        <v>218</v>
      </c>
      <c r="L216" s="39" t="s">
        <v>1013</v>
      </c>
      <c r="M216" s="39" t="s">
        <v>1014</v>
      </c>
      <c r="N216" s="63">
        <v>1962</v>
      </c>
      <c r="O216" s="63">
        <v>1962</v>
      </c>
      <c r="P216" s="64" t="s">
        <v>1047</v>
      </c>
      <c r="Q216" s="61" t="s">
        <v>1016</v>
      </c>
      <c r="R216" s="63">
        <v>5</v>
      </c>
      <c r="S216" s="63">
        <v>5</v>
      </c>
      <c r="T216" s="65">
        <v>4</v>
      </c>
      <c r="U216" s="63"/>
      <c r="V216" s="63"/>
      <c r="W216" s="66">
        <v>80</v>
      </c>
      <c r="X216" s="67">
        <v>80</v>
      </c>
      <c r="Y216" s="61">
        <f t="shared" si="13"/>
        <v>0</v>
      </c>
      <c r="Z216" s="39">
        <v>0</v>
      </c>
      <c r="AA216" s="61">
        <v>20</v>
      </c>
      <c r="AB216" s="61">
        <v>36</v>
      </c>
      <c r="AC216" s="42">
        <v>0</v>
      </c>
      <c r="AD216" s="61"/>
      <c r="AE216" s="61">
        <v>0</v>
      </c>
      <c r="AF216" s="61">
        <v>1</v>
      </c>
      <c r="AG216" s="68">
        <v>1</v>
      </c>
      <c r="AH216" s="69">
        <v>3533.6</v>
      </c>
      <c r="AI216" s="70">
        <v>3533.6</v>
      </c>
      <c r="AJ216" s="71">
        <v>0</v>
      </c>
      <c r="AK216" s="72">
        <v>2176.1999999999998</v>
      </c>
      <c r="AL216" s="61">
        <v>397</v>
      </c>
      <c r="AM216" s="85">
        <v>353</v>
      </c>
      <c r="AN216" s="73">
        <v>10</v>
      </c>
      <c r="AO216" s="61"/>
      <c r="AP216" s="64">
        <v>906.6</v>
      </c>
      <c r="AQ216" s="42">
        <v>143.25</v>
      </c>
      <c r="AR216" s="42">
        <v>219.75</v>
      </c>
      <c r="AS216" s="42">
        <v>0</v>
      </c>
      <c r="AT216" s="72" t="s">
        <v>1036</v>
      </c>
      <c r="AU216" s="72" t="s">
        <v>1018</v>
      </c>
      <c r="AV216" s="67">
        <v>80</v>
      </c>
      <c r="AW216" s="61"/>
      <c r="AX216" s="61"/>
      <c r="AY216" s="61"/>
      <c r="AZ216" s="61" t="s">
        <v>1019</v>
      </c>
      <c r="BA216" s="61" t="s">
        <v>218</v>
      </c>
      <c r="BB216" s="61" t="s">
        <v>218</v>
      </c>
      <c r="BC216" s="61" t="s">
        <v>218</v>
      </c>
      <c r="BD216" s="61" t="s">
        <v>218</v>
      </c>
      <c r="BE216" s="61" t="s">
        <v>218</v>
      </c>
      <c r="BF216" s="61" t="s">
        <v>218</v>
      </c>
      <c r="BG216" s="61" t="s">
        <v>218</v>
      </c>
      <c r="BH216" s="61" t="s">
        <v>218</v>
      </c>
      <c r="BI216" s="61" t="s">
        <v>218</v>
      </c>
      <c r="BJ216" s="61" t="s">
        <v>218</v>
      </c>
      <c r="BK216" s="61" t="s">
        <v>218</v>
      </c>
      <c r="BL216" s="61" t="s">
        <v>218</v>
      </c>
      <c r="BM216" s="61" t="s">
        <v>218</v>
      </c>
      <c r="BN216" s="61" t="s">
        <v>218</v>
      </c>
      <c r="BO216" s="61" t="s">
        <v>218</v>
      </c>
      <c r="BP216" s="61" t="s">
        <v>218</v>
      </c>
      <c r="BQ216" s="61" t="s">
        <v>1020</v>
      </c>
      <c r="BR216" s="61"/>
      <c r="BS216" s="59" t="s">
        <v>1021</v>
      </c>
      <c r="BT216" s="52">
        <v>7760</v>
      </c>
      <c r="BU216" s="61">
        <v>5</v>
      </c>
      <c r="BV216" s="61" t="s">
        <v>1017</v>
      </c>
      <c r="BW216" s="52">
        <v>985</v>
      </c>
      <c r="BX216" s="52">
        <v>394</v>
      </c>
      <c r="BY216" s="52">
        <v>985</v>
      </c>
      <c r="BZ216" s="52">
        <v>394</v>
      </c>
      <c r="CA216" s="61" t="s">
        <v>1080</v>
      </c>
      <c r="CB216" s="52">
        <v>1852</v>
      </c>
      <c r="CC216" s="53">
        <v>1722</v>
      </c>
      <c r="CD216" s="61">
        <v>1</v>
      </c>
      <c r="CE216" s="61">
        <v>998</v>
      </c>
      <c r="CF216" s="61" t="s">
        <v>1023</v>
      </c>
      <c r="CG216" s="52">
        <v>160</v>
      </c>
      <c r="CH216" s="52">
        <v>253</v>
      </c>
      <c r="CI216" s="72">
        <v>906.6</v>
      </c>
      <c r="CJ216" s="74"/>
      <c r="CK216" s="61">
        <v>0</v>
      </c>
      <c r="CL216" s="61">
        <v>0</v>
      </c>
      <c r="CM216" s="75">
        <v>0</v>
      </c>
      <c r="CN216" s="39"/>
      <c r="CO216" s="39"/>
      <c r="CP216" s="61"/>
      <c r="CQ216" s="61"/>
      <c r="CR216" s="39">
        <v>0</v>
      </c>
      <c r="CS216" s="61"/>
      <c r="CT216" s="61"/>
      <c r="CU216" s="61"/>
      <c r="CV216" s="61"/>
      <c r="CW216" s="61"/>
      <c r="CX216" s="61"/>
      <c r="CY216" s="61"/>
      <c r="CZ216" s="52">
        <v>1</v>
      </c>
      <c r="DA216" s="52">
        <v>1</v>
      </c>
      <c r="DB216" s="52">
        <v>162</v>
      </c>
      <c r="DC216" s="52">
        <v>400</v>
      </c>
      <c r="DD216" s="52">
        <v>48</v>
      </c>
      <c r="DE216" s="61">
        <v>2032</v>
      </c>
      <c r="DF216" s="61">
        <v>0</v>
      </c>
      <c r="DG216" s="39">
        <v>0</v>
      </c>
      <c r="DH216" s="52">
        <v>4</v>
      </c>
      <c r="DI216" s="52">
        <v>248</v>
      </c>
      <c r="DJ216" s="61"/>
      <c r="DK216" s="39">
        <v>85</v>
      </c>
      <c r="DL216" s="61">
        <v>935</v>
      </c>
      <c r="DM216" s="39">
        <v>80</v>
      </c>
      <c r="DN216" s="61"/>
      <c r="DO216" s="61">
        <v>967</v>
      </c>
      <c r="DP216" s="61"/>
      <c r="DQ216" s="39">
        <v>648</v>
      </c>
      <c r="DR216" s="39">
        <v>594</v>
      </c>
      <c r="DS216" s="39">
        <v>87</v>
      </c>
      <c r="DT216" s="61">
        <v>16</v>
      </c>
      <c r="DU216" s="52">
        <v>16</v>
      </c>
      <c r="DV216" s="52">
        <v>16</v>
      </c>
      <c r="DW216" s="39">
        <v>0</v>
      </c>
      <c r="DX216" s="39" t="str">
        <f t="shared" si="14"/>
        <v>наружные</v>
      </c>
      <c r="DY216" s="52"/>
      <c r="DZ216" s="61"/>
      <c r="EA216" s="61"/>
      <c r="EB216" s="61"/>
      <c r="EC216" s="61"/>
      <c r="ED216" s="61"/>
      <c r="EE216" s="52">
        <v>32</v>
      </c>
      <c r="EF216" s="52">
        <v>29.44</v>
      </c>
      <c r="EG216" s="52">
        <v>8</v>
      </c>
      <c r="EH216" s="52">
        <f t="shared" si="17"/>
        <v>38.4</v>
      </c>
      <c r="EI216" s="52">
        <v>7.68</v>
      </c>
      <c r="EJ216" s="52"/>
      <c r="EK216" s="52">
        <v>11.16</v>
      </c>
      <c r="EL216" s="52">
        <v>4.8</v>
      </c>
      <c r="EM216" s="52">
        <v>17.600000000000001</v>
      </c>
      <c r="EN216" s="52">
        <v>9.1</v>
      </c>
      <c r="EO216" s="52">
        <v>0</v>
      </c>
      <c r="EP216" s="52">
        <v>0</v>
      </c>
      <c r="EQ216" s="52">
        <v>187</v>
      </c>
      <c r="ER216" s="52">
        <f t="shared" si="15"/>
        <v>0</v>
      </c>
      <c r="ES216" s="187" t="s">
        <v>1019</v>
      </c>
      <c r="ET216" s="187">
        <v>0</v>
      </c>
      <c r="EU216" s="52">
        <v>0</v>
      </c>
      <c r="EV216" s="52">
        <v>1</v>
      </c>
      <c r="EW216" s="52">
        <v>0</v>
      </c>
      <c r="EX216" s="52">
        <v>0</v>
      </c>
      <c r="EY216" s="52">
        <v>1</v>
      </c>
      <c r="EZ216" s="52"/>
      <c r="FA216" s="52"/>
      <c r="FB216" s="52"/>
      <c r="FC216" s="52"/>
      <c r="FD216" s="52"/>
      <c r="FE216" s="52"/>
      <c r="FF216" s="52"/>
      <c r="FG216" s="52"/>
      <c r="FH216" s="39">
        <v>0</v>
      </c>
      <c r="FI216" s="72">
        <v>5</v>
      </c>
    </row>
    <row r="217" spans="1:165" x14ac:dyDescent="0.25">
      <c r="A217" s="56">
        <v>23048</v>
      </c>
      <c r="B217" s="36" t="str">
        <f t="shared" si="16"/>
        <v>Севастопольский пр-т д. 44 к. 3</v>
      </c>
      <c r="C217" s="57" t="s">
        <v>1087</v>
      </c>
      <c r="D217" s="58">
        <v>44</v>
      </c>
      <c r="E217" s="59">
        <v>3</v>
      </c>
      <c r="F217" s="39" t="s">
        <v>1012</v>
      </c>
      <c r="G217" s="60"/>
      <c r="H217" s="39"/>
      <c r="I217" s="62" t="s">
        <v>218</v>
      </c>
      <c r="J217" s="62"/>
      <c r="K217" s="62" t="s">
        <v>218</v>
      </c>
      <c r="L217" s="39" t="s">
        <v>1013</v>
      </c>
      <c r="M217" s="39" t="s">
        <v>1014</v>
      </c>
      <c r="N217" s="63">
        <v>1963</v>
      </c>
      <c r="O217" s="63">
        <v>1963</v>
      </c>
      <c r="P217" s="64" t="s">
        <v>1047</v>
      </c>
      <c r="Q217" s="61" t="s">
        <v>1016</v>
      </c>
      <c r="R217" s="63">
        <v>5</v>
      </c>
      <c r="S217" s="63">
        <v>5</v>
      </c>
      <c r="T217" s="65">
        <v>4</v>
      </c>
      <c r="U217" s="63"/>
      <c r="V217" s="63"/>
      <c r="W217" s="66">
        <v>80</v>
      </c>
      <c r="X217" s="67">
        <v>80</v>
      </c>
      <c r="Y217" s="61">
        <f t="shared" si="13"/>
        <v>0</v>
      </c>
      <c r="Z217" s="39">
        <v>0</v>
      </c>
      <c r="AA217" s="61">
        <v>20</v>
      </c>
      <c r="AB217" s="61">
        <v>36</v>
      </c>
      <c r="AC217" s="42">
        <v>0</v>
      </c>
      <c r="AD217" s="61"/>
      <c r="AE217" s="61">
        <v>0</v>
      </c>
      <c r="AF217" s="61">
        <v>1</v>
      </c>
      <c r="AG217" s="68">
        <v>1</v>
      </c>
      <c r="AH217" s="69">
        <v>3534.2</v>
      </c>
      <c r="AI217" s="70">
        <v>3534.2</v>
      </c>
      <c r="AJ217" s="71">
        <v>0</v>
      </c>
      <c r="AK217" s="72">
        <v>2216</v>
      </c>
      <c r="AL217" s="61">
        <v>397</v>
      </c>
      <c r="AM217" s="85">
        <v>354</v>
      </c>
      <c r="AN217" s="73">
        <v>7</v>
      </c>
      <c r="AO217" s="61"/>
      <c r="AP217" s="64">
        <v>927.5</v>
      </c>
      <c r="AQ217" s="42">
        <v>141.86999999999998</v>
      </c>
      <c r="AR217" s="42">
        <v>219.13000000000002</v>
      </c>
      <c r="AS217" s="42">
        <v>0</v>
      </c>
      <c r="AT217" s="72" t="s">
        <v>1036</v>
      </c>
      <c r="AU217" s="72" t="s">
        <v>1018</v>
      </c>
      <c r="AV217" s="67">
        <v>80</v>
      </c>
      <c r="AW217" s="61"/>
      <c r="AX217" s="61"/>
      <c r="AY217" s="61"/>
      <c r="AZ217" s="61" t="s">
        <v>1019</v>
      </c>
      <c r="BA217" s="61" t="s">
        <v>218</v>
      </c>
      <c r="BB217" s="61" t="s">
        <v>218</v>
      </c>
      <c r="BC217" s="61" t="s">
        <v>218</v>
      </c>
      <c r="BD217" s="61" t="s">
        <v>218</v>
      </c>
      <c r="BE217" s="61" t="s">
        <v>218</v>
      </c>
      <c r="BF217" s="61" t="s">
        <v>218</v>
      </c>
      <c r="BG217" s="61" t="s">
        <v>218</v>
      </c>
      <c r="BH217" s="61" t="s">
        <v>218</v>
      </c>
      <c r="BI217" s="61" t="s">
        <v>218</v>
      </c>
      <c r="BJ217" s="61" t="s">
        <v>218</v>
      </c>
      <c r="BK217" s="61" t="s">
        <v>218</v>
      </c>
      <c r="BL217" s="61" t="s">
        <v>218</v>
      </c>
      <c r="BM217" s="61" t="s">
        <v>218</v>
      </c>
      <c r="BN217" s="61" t="s">
        <v>218</v>
      </c>
      <c r="BO217" s="61" t="s">
        <v>218</v>
      </c>
      <c r="BP217" s="61" t="s">
        <v>218</v>
      </c>
      <c r="BQ217" s="61" t="s">
        <v>1020</v>
      </c>
      <c r="BR217" s="61"/>
      <c r="BS217" s="59" t="s">
        <v>1021</v>
      </c>
      <c r="BT217" s="52">
        <v>7760</v>
      </c>
      <c r="BU217" s="61">
        <v>5</v>
      </c>
      <c r="BV217" s="61" t="s">
        <v>1017</v>
      </c>
      <c r="BW217" s="52">
        <v>985</v>
      </c>
      <c r="BX217" s="52">
        <v>394</v>
      </c>
      <c r="BY217" s="52">
        <v>985</v>
      </c>
      <c r="BZ217" s="52">
        <v>394</v>
      </c>
      <c r="CA217" s="61" t="s">
        <v>1080</v>
      </c>
      <c r="CB217" s="52">
        <v>1852</v>
      </c>
      <c r="CC217" s="53">
        <v>1722</v>
      </c>
      <c r="CD217" s="39">
        <v>1</v>
      </c>
      <c r="CE217" s="61">
        <v>1020</v>
      </c>
      <c r="CF217" s="61" t="s">
        <v>1023</v>
      </c>
      <c r="CG217" s="52">
        <v>160</v>
      </c>
      <c r="CH217" s="52">
        <v>253</v>
      </c>
      <c r="CI217" s="72">
        <v>927.5</v>
      </c>
      <c r="CJ217" s="74"/>
      <c r="CK217" s="61">
        <v>0</v>
      </c>
      <c r="CL217" s="61">
        <v>0</v>
      </c>
      <c r="CM217" s="75">
        <v>0</v>
      </c>
      <c r="CN217" s="39"/>
      <c r="CO217" s="39"/>
      <c r="CP217" s="61"/>
      <c r="CQ217" s="61"/>
      <c r="CR217" s="39">
        <v>0</v>
      </c>
      <c r="CS217" s="61"/>
      <c r="CT217" s="61"/>
      <c r="CU217" s="61"/>
      <c r="CV217" s="61"/>
      <c r="CW217" s="61"/>
      <c r="CX217" s="61"/>
      <c r="CY217" s="61"/>
      <c r="CZ217" s="52">
        <v>1</v>
      </c>
      <c r="DA217" s="52">
        <v>1</v>
      </c>
      <c r="DB217" s="52">
        <v>162</v>
      </c>
      <c r="DC217" s="52">
        <v>400</v>
      </c>
      <c r="DD217" s="52">
        <v>48</v>
      </c>
      <c r="DE217" s="61">
        <v>2032</v>
      </c>
      <c r="DF217" s="39">
        <v>0</v>
      </c>
      <c r="DG217" s="39">
        <v>0</v>
      </c>
      <c r="DH217" s="52">
        <v>4</v>
      </c>
      <c r="DI217" s="52">
        <v>248</v>
      </c>
      <c r="DJ217" s="61"/>
      <c r="DK217" s="39">
        <v>85</v>
      </c>
      <c r="DL217" s="61">
        <v>935</v>
      </c>
      <c r="DM217" s="39">
        <v>80</v>
      </c>
      <c r="DN217" s="61"/>
      <c r="DO217" s="61">
        <v>967</v>
      </c>
      <c r="DP217" s="61"/>
      <c r="DQ217" s="39">
        <v>648</v>
      </c>
      <c r="DR217" s="39">
        <v>594</v>
      </c>
      <c r="DS217" s="39">
        <v>87</v>
      </c>
      <c r="DT217" s="61">
        <v>16</v>
      </c>
      <c r="DU217" s="52">
        <v>16</v>
      </c>
      <c r="DV217" s="52">
        <v>16</v>
      </c>
      <c r="DW217" s="39">
        <v>0</v>
      </c>
      <c r="DX217" s="39" t="str">
        <f t="shared" si="14"/>
        <v>наружные</v>
      </c>
      <c r="DY217" s="52"/>
      <c r="DZ217" s="61"/>
      <c r="EA217" s="61"/>
      <c r="EB217" s="61"/>
      <c r="EC217" s="61"/>
      <c r="ED217" s="61"/>
      <c r="EE217" s="52">
        <v>32</v>
      </c>
      <c r="EF217" s="52">
        <v>29.44</v>
      </c>
      <c r="EG217" s="52">
        <v>8</v>
      </c>
      <c r="EH217" s="52">
        <f t="shared" si="17"/>
        <v>38.4</v>
      </c>
      <c r="EI217" s="52">
        <v>7.68</v>
      </c>
      <c r="EJ217" s="52"/>
      <c r="EK217" s="52">
        <v>11.16</v>
      </c>
      <c r="EL217" s="52">
        <v>4.8</v>
      </c>
      <c r="EM217" s="52">
        <v>17.600000000000001</v>
      </c>
      <c r="EN217" s="52">
        <v>9.1</v>
      </c>
      <c r="EO217" s="52">
        <v>0</v>
      </c>
      <c r="EP217" s="52">
        <v>0</v>
      </c>
      <c r="EQ217" s="52">
        <v>186</v>
      </c>
      <c r="ER217" s="52">
        <f t="shared" si="15"/>
        <v>0</v>
      </c>
      <c r="ES217" s="187" t="s">
        <v>1019</v>
      </c>
      <c r="ET217" s="187">
        <v>0</v>
      </c>
      <c r="EU217" s="52">
        <v>0</v>
      </c>
      <c r="EV217" s="52">
        <v>1</v>
      </c>
      <c r="EW217" s="52">
        <v>0</v>
      </c>
      <c r="EX217" s="52">
        <v>0</v>
      </c>
      <c r="EY217" s="52">
        <v>1</v>
      </c>
      <c r="EZ217" s="52"/>
      <c r="FA217" s="52"/>
      <c r="FB217" s="52"/>
      <c r="FC217" s="52"/>
      <c r="FD217" s="52"/>
      <c r="FE217" s="52"/>
      <c r="FF217" s="52"/>
      <c r="FG217" s="52"/>
      <c r="FH217" s="39">
        <v>0</v>
      </c>
      <c r="FI217" s="72">
        <v>5</v>
      </c>
    </row>
    <row r="218" spans="1:165" x14ac:dyDescent="0.25">
      <c r="A218" s="56">
        <v>23049</v>
      </c>
      <c r="B218" s="36" t="str">
        <f t="shared" si="16"/>
        <v>Севастопольский пр-т д. 44 к. 4</v>
      </c>
      <c r="C218" s="57" t="s">
        <v>1087</v>
      </c>
      <c r="D218" s="58">
        <v>44</v>
      </c>
      <c r="E218" s="59">
        <v>4</v>
      </c>
      <c r="F218" s="39" t="s">
        <v>1012</v>
      </c>
      <c r="G218" s="60"/>
      <c r="H218" s="61"/>
      <c r="I218" s="62" t="s">
        <v>218</v>
      </c>
      <c r="J218" s="62"/>
      <c r="K218" s="62" t="s">
        <v>218</v>
      </c>
      <c r="L218" s="39" t="s">
        <v>1013</v>
      </c>
      <c r="M218" s="39" t="s">
        <v>1014</v>
      </c>
      <c r="N218" s="63">
        <v>1962</v>
      </c>
      <c r="O218" s="63">
        <v>1962</v>
      </c>
      <c r="P218" s="64" t="s">
        <v>1047</v>
      </c>
      <c r="Q218" s="61" t="s">
        <v>1016</v>
      </c>
      <c r="R218" s="63">
        <v>5</v>
      </c>
      <c r="S218" s="63">
        <v>5</v>
      </c>
      <c r="T218" s="65">
        <v>4</v>
      </c>
      <c r="U218" s="63"/>
      <c r="V218" s="63"/>
      <c r="W218" s="66">
        <v>80</v>
      </c>
      <c r="X218" s="67">
        <v>79</v>
      </c>
      <c r="Y218" s="61">
        <f t="shared" si="13"/>
        <v>1</v>
      </c>
      <c r="Z218" s="39">
        <v>0</v>
      </c>
      <c r="AA218" s="61">
        <v>20</v>
      </c>
      <c r="AB218" s="61">
        <v>36</v>
      </c>
      <c r="AC218" s="42">
        <v>0</v>
      </c>
      <c r="AD218" s="61"/>
      <c r="AE218" s="61">
        <v>0</v>
      </c>
      <c r="AF218" s="61">
        <v>1</v>
      </c>
      <c r="AG218" s="68">
        <v>1</v>
      </c>
      <c r="AH218" s="69">
        <v>3524.0999999999995</v>
      </c>
      <c r="AI218" s="70">
        <v>3464.3999999999996</v>
      </c>
      <c r="AJ218" s="71">
        <v>59.7</v>
      </c>
      <c r="AK218" s="72">
        <v>2176</v>
      </c>
      <c r="AL218" s="61">
        <v>397</v>
      </c>
      <c r="AM218" s="85">
        <v>351</v>
      </c>
      <c r="AN218" s="73">
        <v>11</v>
      </c>
      <c r="AO218" s="61"/>
      <c r="AP218" s="64">
        <v>907</v>
      </c>
      <c r="AQ218" s="42">
        <v>142.78</v>
      </c>
      <c r="AR218" s="42">
        <v>219.22</v>
      </c>
      <c r="AS218" s="42">
        <v>0</v>
      </c>
      <c r="AT218" s="72" t="s">
        <v>1036</v>
      </c>
      <c r="AU218" s="72" t="s">
        <v>1018</v>
      </c>
      <c r="AV218" s="67">
        <v>79</v>
      </c>
      <c r="AW218" s="61"/>
      <c r="AX218" s="61"/>
      <c r="AY218" s="61"/>
      <c r="AZ218" s="61" t="s">
        <v>1019</v>
      </c>
      <c r="BA218" s="61" t="s">
        <v>218</v>
      </c>
      <c r="BB218" s="61" t="s">
        <v>218</v>
      </c>
      <c r="BC218" s="61" t="s">
        <v>218</v>
      </c>
      <c r="BD218" s="61" t="s">
        <v>218</v>
      </c>
      <c r="BE218" s="61" t="s">
        <v>218</v>
      </c>
      <c r="BF218" s="61" t="s">
        <v>218</v>
      </c>
      <c r="BG218" s="61" t="s">
        <v>218</v>
      </c>
      <c r="BH218" s="61" t="s">
        <v>218</v>
      </c>
      <c r="BI218" s="61" t="s">
        <v>218</v>
      </c>
      <c r="BJ218" s="61" t="s">
        <v>218</v>
      </c>
      <c r="BK218" s="61" t="s">
        <v>218</v>
      </c>
      <c r="BL218" s="61" t="s">
        <v>218</v>
      </c>
      <c r="BM218" s="61" t="s">
        <v>218</v>
      </c>
      <c r="BN218" s="61" t="s">
        <v>218</v>
      </c>
      <c r="BO218" s="61" t="s">
        <v>218</v>
      </c>
      <c r="BP218" s="61" t="s">
        <v>218</v>
      </c>
      <c r="BQ218" s="61" t="s">
        <v>1020</v>
      </c>
      <c r="BR218" s="61"/>
      <c r="BS218" s="59" t="s">
        <v>1021</v>
      </c>
      <c r="BT218" s="52">
        <v>7760</v>
      </c>
      <c r="BU218" s="61">
        <v>5</v>
      </c>
      <c r="BV218" s="61" t="s">
        <v>1017</v>
      </c>
      <c r="BW218" s="52">
        <v>985</v>
      </c>
      <c r="BX218" s="52">
        <v>394</v>
      </c>
      <c r="BY218" s="52">
        <v>985</v>
      </c>
      <c r="BZ218" s="52">
        <v>394</v>
      </c>
      <c r="CA218" s="61" t="s">
        <v>1080</v>
      </c>
      <c r="CB218" s="52">
        <v>1852</v>
      </c>
      <c r="CC218" s="53">
        <v>1722</v>
      </c>
      <c r="CD218" s="61">
        <v>1</v>
      </c>
      <c r="CE218" s="61">
        <v>998</v>
      </c>
      <c r="CF218" s="61" t="s">
        <v>1023</v>
      </c>
      <c r="CG218" s="52">
        <v>160</v>
      </c>
      <c r="CH218" s="52">
        <v>253</v>
      </c>
      <c r="CI218" s="72">
        <v>907</v>
      </c>
      <c r="CJ218" s="74"/>
      <c r="CK218" s="61">
        <v>0</v>
      </c>
      <c r="CL218" s="61">
        <v>0</v>
      </c>
      <c r="CM218" s="75">
        <v>0</v>
      </c>
      <c r="CN218" s="39"/>
      <c r="CO218" s="39"/>
      <c r="CP218" s="61"/>
      <c r="CQ218" s="61"/>
      <c r="CR218" s="39">
        <v>0</v>
      </c>
      <c r="CS218" s="61"/>
      <c r="CT218" s="61"/>
      <c r="CU218" s="61"/>
      <c r="CV218" s="61"/>
      <c r="CW218" s="61"/>
      <c r="CX218" s="61"/>
      <c r="CY218" s="61"/>
      <c r="CZ218" s="52">
        <v>1</v>
      </c>
      <c r="DA218" s="52">
        <v>1</v>
      </c>
      <c r="DB218" s="52">
        <v>162</v>
      </c>
      <c r="DC218" s="52">
        <v>400</v>
      </c>
      <c r="DD218" s="52">
        <v>48</v>
      </c>
      <c r="DE218" s="61">
        <v>2032</v>
      </c>
      <c r="DF218" s="61">
        <v>0</v>
      </c>
      <c r="DG218" s="39">
        <v>0</v>
      </c>
      <c r="DH218" s="52">
        <v>4</v>
      </c>
      <c r="DI218" s="52">
        <v>248</v>
      </c>
      <c r="DJ218" s="61"/>
      <c r="DK218" s="39">
        <v>85</v>
      </c>
      <c r="DL218" s="61">
        <v>935</v>
      </c>
      <c r="DM218" s="39">
        <v>79</v>
      </c>
      <c r="DN218" s="61"/>
      <c r="DO218" s="61">
        <v>967</v>
      </c>
      <c r="DP218" s="61"/>
      <c r="DQ218" s="39">
        <v>648</v>
      </c>
      <c r="DR218" s="39">
        <v>594</v>
      </c>
      <c r="DS218" s="39">
        <v>87</v>
      </c>
      <c r="DT218" s="61">
        <v>16</v>
      </c>
      <c r="DU218" s="52">
        <v>16</v>
      </c>
      <c r="DV218" s="52">
        <v>16</v>
      </c>
      <c r="DW218" s="39">
        <v>0</v>
      </c>
      <c r="DX218" s="39" t="str">
        <f t="shared" si="14"/>
        <v>наружные</v>
      </c>
      <c r="DY218" s="52"/>
      <c r="DZ218" s="61"/>
      <c r="EA218" s="61"/>
      <c r="EB218" s="61"/>
      <c r="EC218" s="61"/>
      <c r="ED218" s="61"/>
      <c r="EE218" s="52">
        <v>32</v>
      </c>
      <c r="EF218" s="52">
        <v>29.44</v>
      </c>
      <c r="EG218" s="52">
        <v>8</v>
      </c>
      <c r="EH218" s="52">
        <f t="shared" si="17"/>
        <v>38.4</v>
      </c>
      <c r="EI218" s="52">
        <v>7.68</v>
      </c>
      <c r="EJ218" s="52"/>
      <c r="EK218" s="52">
        <v>11.16</v>
      </c>
      <c r="EL218" s="52">
        <v>4.8</v>
      </c>
      <c r="EM218" s="52">
        <v>17.600000000000001</v>
      </c>
      <c r="EN218" s="52">
        <v>9.1</v>
      </c>
      <c r="EO218" s="52">
        <v>0</v>
      </c>
      <c r="EP218" s="52">
        <v>0</v>
      </c>
      <c r="EQ218" s="52">
        <v>198</v>
      </c>
      <c r="ER218" s="52">
        <f t="shared" si="15"/>
        <v>0</v>
      </c>
      <c r="ES218" s="187" t="s">
        <v>1019</v>
      </c>
      <c r="ET218" s="187">
        <v>0</v>
      </c>
      <c r="EU218" s="52">
        <v>0</v>
      </c>
      <c r="EV218" s="52">
        <v>1</v>
      </c>
      <c r="EW218" s="52">
        <v>0</v>
      </c>
      <c r="EX218" s="52">
        <v>0</v>
      </c>
      <c r="EY218" s="52">
        <v>1</v>
      </c>
      <c r="EZ218" s="52"/>
      <c r="FA218" s="52"/>
      <c r="FB218" s="52"/>
      <c r="FC218" s="52"/>
      <c r="FD218" s="52"/>
      <c r="FE218" s="52"/>
      <c r="FF218" s="52"/>
      <c r="FG218" s="52"/>
      <c r="FH218" s="39">
        <v>0</v>
      </c>
      <c r="FI218" s="72">
        <v>5</v>
      </c>
    </row>
    <row r="219" spans="1:165" x14ac:dyDescent="0.25">
      <c r="A219" s="56">
        <v>23050</v>
      </c>
      <c r="B219" s="36" t="str">
        <f t="shared" si="16"/>
        <v>Севастопольский пр-т д. 44 к. 5</v>
      </c>
      <c r="C219" s="57" t="s">
        <v>1087</v>
      </c>
      <c r="D219" s="58">
        <v>44</v>
      </c>
      <c r="E219" s="59">
        <v>5</v>
      </c>
      <c r="F219" s="39" t="s">
        <v>1012</v>
      </c>
      <c r="G219" s="60"/>
      <c r="H219" s="39"/>
      <c r="I219" s="62" t="s">
        <v>218</v>
      </c>
      <c r="J219" s="62"/>
      <c r="K219" s="62" t="s">
        <v>218</v>
      </c>
      <c r="L219" s="39" t="s">
        <v>1013</v>
      </c>
      <c r="M219" s="39" t="s">
        <v>1014</v>
      </c>
      <c r="N219" s="63">
        <v>1963</v>
      </c>
      <c r="O219" s="63">
        <v>1963</v>
      </c>
      <c r="P219" s="64" t="s">
        <v>1047</v>
      </c>
      <c r="Q219" s="61" t="s">
        <v>1016</v>
      </c>
      <c r="R219" s="63">
        <v>5</v>
      </c>
      <c r="S219" s="63">
        <v>5</v>
      </c>
      <c r="T219" s="65">
        <v>4</v>
      </c>
      <c r="U219" s="63"/>
      <c r="V219" s="63"/>
      <c r="W219" s="66">
        <v>80</v>
      </c>
      <c r="X219" s="67">
        <v>80</v>
      </c>
      <c r="Y219" s="61">
        <f t="shared" si="13"/>
        <v>0</v>
      </c>
      <c r="Z219" s="39">
        <v>0</v>
      </c>
      <c r="AA219" s="61">
        <v>20</v>
      </c>
      <c r="AB219" s="61">
        <v>36</v>
      </c>
      <c r="AC219" s="42">
        <v>0</v>
      </c>
      <c r="AD219" s="61"/>
      <c r="AE219" s="61">
        <v>0</v>
      </c>
      <c r="AF219" s="61">
        <v>1</v>
      </c>
      <c r="AG219" s="68">
        <v>1</v>
      </c>
      <c r="AH219" s="69">
        <v>3507.5999999999995</v>
      </c>
      <c r="AI219" s="70">
        <v>3507.5999999999995</v>
      </c>
      <c r="AJ219" s="71">
        <v>0</v>
      </c>
      <c r="AK219" s="72">
        <v>2174.6</v>
      </c>
      <c r="AL219" s="61">
        <v>397</v>
      </c>
      <c r="AM219" s="85">
        <v>353</v>
      </c>
      <c r="AN219" s="73">
        <v>7</v>
      </c>
      <c r="AO219" s="61"/>
      <c r="AP219" s="64">
        <v>907.3</v>
      </c>
      <c r="AQ219" s="42">
        <v>141.46</v>
      </c>
      <c r="AR219" s="42">
        <v>218.54</v>
      </c>
      <c r="AS219" s="42">
        <v>0</v>
      </c>
      <c r="AT219" s="72" t="s">
        <v>1036</v>
      </c>
      <c r="AU219" s="72" t="s">
        <v>1018</v>
      </c>
      <c r="AV219" s="67">
        <v>80</v>
      </c>
      <c r="AW219" s="61"/>
      <c r="AX219" s="61"/>
      <c r="AY219" s="61"/>
      <c r="AZ219" s="61" t="s">
        <v>1019</v>
      </c>
      <c r="BA219" s="61" t="s">
        <v>218</v>
      </c>
      <c r="BB219" s="61" t="s">
        <v>218</v>
      </c>
      <c r="BC219" s="61" t="s">
        <v>218</v>
      </c>
      <c r="BD219" s="61" t="s">
        <v>218</v>
      </c>
      <c r="BE219" s="61" t="s">
        <v>218</v>
      </c>
      <c r="BF219" s="61" t="s">
        <v>218</v>
      </c>
      <c r="BG219" s="61" t="s">
        <v>218</v>
      </c>
      <c r="BH219" s="61" t="s">
        <v>218</v>
      </c>
      <c r="BI219" s="61" t="s">
        <v>218</v>
      </c>
      <c r="BJ219" s="61" t="s">
        <v>218</v>
      </c>
      <c r="BK219" s="61" t="s">
        <v>218</v>
      </c>
      <c r="BL219" s="61" t="s">
        <v>218</v>
      </c>
      <c r="BM219" s="61" t="s">
        <v>218</v>
      </c>
      <c r="BN219" s="61" t="s">
        <v>218</v>
      </c>
      <c r="BO219" s="61" t="s">
        <v>218</v>
      </c>
      <c r="BP219" s="61" t="s">
        <v>218</v>
      </c>
      <c r="BQ219" s="61" t="s">
        <v>1020</v>
      </c>
      <c r="BR219" s="61"/>
      <c r="BS219" s="59" t="s">
        <v>1021</v>
      </c>
      <c r="BT219" s="52">
        <v>7760</v>
      </c>
      <c r="BU219" s="61">
        <v>5</v>
      </c>
      <c r="BV219" s="61" t="s">
        <v>1017</v>
      </c>
      <c r="BW219" s="52">
        <v>985</v>
      </c>
      <c r="BX219" s="52">
        <v>394</v>
      </c>
      <c r="BY219" s="52">
        <v>985</v>
      </c>
      <c r="BZ219" s="52">
        <v>394</v>
      </c>
      <c r="CA219" s="61" t="s">
        <v>1080</v>
      </c>
      <c r="CB219" s="52">
        <v>1852</v>
      </c>
      <c r="CC219" s="53">
        <v>1722</v>
      </c>
      <c r="CD219" s="39">
        <v>1</v>
      </c>
      <c r="CE219" s="61">
        <v>998</v>
      </c>
      <c r="CF219" s="61" t="s">
        <v>1023</v>
      </c>
      <c r="CG219" s="52">
        <v>160</v>
      </c>
      <c r="CH219" s="52">
        <v>253</v>
      </c>
      <c r="CI219" s="72">
        <v>907.3</v>
      </c>
      <c r="CJ219" s="74"/>
      <c r="CK219" s="61">
        <v>0</v>
      </c>
      <c r="CL219" s="61">
        <v>0</v>
      </c>
      <c r="CM219" s="75">
        <v>0</v>
      </c>
      <c r="CN219" s="39"/>
      <c r="CO219" s="39"/>
      <c r="CP219" s="61"/>
      <c r="CQ219" s="61"/>
      <c r="CR219" s="39">
        <v>0</v>
      </c>
      <c r="CS219" s="61"/>
      <c r="CT219" s="61"/>
      <c r="CU219" s="61"/>
      <c r="CV219" s="61"/>
      <c r="CW219" s="61"/>
      <c r="CX219" s="61"/>
      <c r="CY219" s="61"/>
      <c r="CZ219" s="52">
        <v>1</v>
      </c>
      <c r="DA219" s="52">
        <v>1</v>
      </c>
      <c r="DB219" s="52">
        <v>162</v>
      </c>
      <c r="DC219" s="52">
        <v>400</v>
      </c>
      <c r="DD219" s="52">
        <v>48</v>
      </c>
      <c r="DE219" s="61">
        <v>2032</v>
      </c>
      <c r="DF219" s="39">
        <v>0</v>
      </c>
      <c r="DG219" s="39">
        <v>0</v>
      </c>
      <c r="DH219" s="52">
        <v>4</v>
      </c>
      <c r="DI219" s="52">
        <v>248</v>
      </c>
      <c r="DJ219" s="61"/>
      <c r="DK219" s="39">
        <v>85</v>
      </c>
      <c r="DL219" s="61">
        <v>935</v>
      </c>
      <c r="DM219" s="39">
        <v>80</v>
      </c>
      <c r="DN219" s="61"/>
      <c r="DO219" s="61">
        <v>967</v>
      </c>
      <c r="DP219" s="61"/>
      <c r="DQ219" s="39">
        <v>648</v>
      </c>
      <c r="DR219" s="39">
        <v>594</v>
      </c>
      <c r="DS219" s="39">
        <v>87</v>
      </c>
      <c r="DT219" s="61">
        <v>16</v>
      </c>
      <c r="DU219" s="52">
        <v>16</v>
      </c>
      <c r="DV219" s="52">
        <v>16</v>
      </c>
      <c r="DW219" s="39">
        <v>0</v>
      </c>
      <c r="DX219" s="39" t="str">
        <f t="shared" si="14"/>
        <v>наружные</v>
      </c>
      <c r="DY219" s="52"/>
      <c r="DZ219" s="61"/>
      <c r="EA219" s="61"/>
      <c r="EB219" s="61"/>
      <c r="EC219" s="61"/>
      <c r="ED219" s="61"/>
      <c r="EE219" s="52">
        <v>32</v>
      </c>
      <c r="EF219" s="52">
        <v>29.44</v>
      </c>
      <c r="EG219" s="52">
        <v>8</v>
      </c>
      <c r="EH219" s="52">
        <f t="shared" si="17"/>
        <v>38.4</v>
      </c>
      <c r="EI219" s="52">
        <v>7.68</v>
      </c>
      <c r="EJ219" s="52"/>
      <c r="EK219" s="52">
        <v>11.16</v>
      </c>
      <c r="EL219" s="52">
        <v>4.8</v>
      </c>
      <c r="EM219" s="52">
        <v>17.600000000000001</v>
      </c>
      <c r="EN219" s="52">
        <v>9.1</v>
      </c>
      <c r="EO219" s="52">
        <v>0</v>
      </c>
      <c r="EP219" s="52">
        <v>0</v>
      </c>
      <c r="EQ219" s="52">
        <v>203</v>
      </c>
      <c r="ER219" s="52">
        <f t="shared" si="15"/>
        <v>0</v>
      </c>
      <c r="ES219" s="187" t="s">
        <v>1019</v>
      </c>
      <c r="ET219" s="187">
        <v>0</v>
      </c>
      <c r="EU219" s="52">
        <v>0</v>
      </c>
      <c r="EV219" s="52">
        <v>1</v>
      </c>
      <c r="EW219" s="52">
        <v>0</v>
      </c>
      <c r="EX219" s="52">
        <v>0</v>
      </c>
      <c r="EY219" s="52">
        <v>1</v>
      </c>
      <c r="EZ219" s="52"/>
      <c r="FA219" s="52"/>
      <c r="FB219" s="52"/>
      <c r="FC219" s="52"/>
      <c r="FD219" s="52"/>
      <c r="FE219" s="52"/>
      <c r="FF219" s="52"/>
      <c r="FG219" s="52"/>
      <c r="FH219" s="39">
        <v>0</v>
      </c>
      <c r="FI219" s="72">
        <v>5</v>
      </c>
    </row>
    <row r="220" spans="1:165" x14ac:dyDescent="0.25">
      <c r="A220" s="56">
        <v>23053</v>
      </c>
      <c r="B220" s="36" t="str">
        <f t="shared" si="16"/>
        <v>Севастопольский пр-т д. 46 к. 1</v>
      </c>
      <c r="C220" s="57" t="s">
        <v>1087</v>
      </c>
      <c r="D220" s="58">
        <v>46</v>
      </c>
      <c r="E220" s="59">
        <v>1</v>
      </c>
      <c r="F220" s="39" t="s">
        <v>1012</v>
      </c>
      <c r="G220" s="60"/>
      <c r="H220" s="61"/>
      <c r="I220" s="62" t="s">
        <v>218</v>
      </c>
      <c r="J220" s="62"/>
      <c r="K220" s="62" t="s">
        <v>218</v>
      </c>
      <c r="L220" s="39" t="s">
        <v>1013</v>
      </c>
      <c r="M220" s="39" t="s">
        <v>1014</v>
      </c>
      <c r="N220" s="63">
        <v>1963</v>
      </c>
      <c r="O220" s="63">
        <v>1963</v>
      </c>
      <c r="P220" s="64" t="s">
        <v>1035</v>
      </c>
      <c r="Q220" s="61" t="s">
        <v>1016</v>
      </c>
      <c r="R220" s="63">
        <v>9</v>
      </c>
      <c r="S220" s="63">
        <v>9</v>
      </c>
      <c r="T220" s="65">
        <v>1</v>
      </c>
      <c r="U220" s="63">
        <v>1</v>
      </c>
      <c r="V220" s="63"/>
      <c r="W220" s="66">
        <v>72</v>
      </c>
      <c r="X220" s="67">
        <v>72</v>
      </c>
      <c r="Y220" s="61">
        <f t="shared" si="13"/>
        <v>0</v>
      </c>
      <c r="Z220" s="39">
        <v>0</v>
      </c>
      <c r="AA220" s="61">
        <v>18</v>
      </c>
      <c r="AB220" s="61">
        <v>19</v>
      </c>
      <c r="AC220" s="42">
        <v>1</v>
      </c>
      <c r="AD220" s="61">
        <v>24</v>
      </c>
      <c r="AE220" s="61">
        <v>0</v>
      </c>
      <c r="AF220" s="61">
        <v>1</v>
      </c>
      <c r="AG220" s="68">
        <v>1</v>
      </c>
      <c r="AH220" s="69">
        <v>2591.1999999999998</v>
      </c>
      <c r="AI220" s="70">
        <v>2591.1999999999998</v>
      </c>
      <c r="AJ220" s="71">
        <v>0</v>
      </c>
      <c r="AK220" s="72">
        <v>1183.2</v>
      </c>
      <c r="AL220" s="61">
        <v>393.2</v>
      </c>
      <c r="AM220" s="85">
        <v>203</v>
      </c>
      <c r="AN220" s="73">
        <v>185</v>
      </c>
      <c r="AO220" s="61"/>
      <c r="AP220" s="64">
        <v>397.6</v>
      </c>
      <c r="AQ220" s="42">
        <v>96.59</v>
      </c>
      <c r="AR220" s="42">
        <v>103.41</v>
      </c>
      <c r="AS220" s="42">
        <v>4.8</v>
      </c>
      <c r="AT220" s="72" t="s">
        <v>1036</v>
      </c>
      <c r="AU220" s="72" t="s">
        <v>1018</v>
      </c>
      <c r="AV220" s="67">
        <v>72</v>
      </c>
      <c r="AW220" s="61"/>
      <c r="AX220" s="61"/>
      <c r="AY220" s="61"/>
      <c r="AZ220" s="61" t="s">
        <v>1019</v>
      </c>
      <c r="BA220" s="61" t="s">
        <v>218</v>
      </c>
      <c r="BB220" s="61" t="s">
        <v>218</v>
      </c>
      <c r="BC220" s="61" t="s">
        <v>218</v>
      </c>
      <c r="BD220" s="61" t="s">
        <v>218</v>
      </c>
      <c r="BE220" s="61" t="s">
        <v>218</v>
      </c>
      <c r="BF220" s="61" t="s">
        <v>218</v>
      </c>
      <c r="BG220" s="61" t="s">
        <v>218</v>
      </c>
      <c r="BH220" s="61" t="s">
        <v>218</v>
      </c>
      <c r="BI220" s="61" t="s">
        <v>218</v>
      </c>
      <c r="BJ220" s="61" t="s">
        <v>218</v>
      </c>
      <c r="BK220" s="61" t="s">
        <v>218</v>
      </c>
      <c r="BL220" s="61" t="s">
        <v>218</v>
      </c>
      <c r="BM220" s="61" t="s">
        <v>218</v>
      </c>
      <c r="BN220" s="61" t="s">
        <v>218</v>
      </c>
      <c r="BO220" s="61" t="s">
        <v>218</v>
      </c>
      <c r="BP220" s="61" t="s">
        <v>218</v>
      </c>
      <c r="BQ220" s="61" t="s">
        <v>1020</v>
      </c>
      <c r="BR220" s="61"/>
      <c r="BS220" s="59" t="s">
        <v>1021</v>
      </c>
      <c r="BT220" s="52">
        <v>3774</v>
      </c>
      <c r="BU220" s="61">
        <v>2</v>
      </c>
      <c r="BV220" s="61" t="s">
        <v>1017</v>
      </c>
      <c r="BW220" s="52">
        <v>3713</v>
      </c>
      <c r="BX220" s="52">
        <v>935</v>
      </c>
      <c r="BY220" s="52">
        <v>735</v>
      </c>
      <c r="BZ220" s="39">
        <v>0</v>
      </c>
      <c r="CA220" s="61" t="s">
        <v>1080</v>
      </c>
      <c r="CB220" s="52">
        <v>1713</v>
      </c>
      <c r="CC220" s="53">
        <v>1849</v>
      </c>
      <c r="CD220" s="61">
        <v>1</v>
      </c>
      <c r="CE220" s="61">
        <v>437</v>
      </c>
      <c r="CF220" s="61" t="s">
        <v>1023</v>
      </c>
      <c r="CG220" s="52">
        <v>84</v>
      </c>
      <c r="CH220" s="52">
        <v>58.8</v>
      </c>
      <c r="CI220" s="72">
        <v>397.6</v>
      </c>
      <c r="CJ220" s="74" t="s">
        <v>1032</v>
      </c>
      <c r="CK220" s="61">
        <v>1</v>
      </c>
      <c r="CL220" s="61">
        <v>23.669999999999998</v>
      </c>
      <c r="CM220" s="75">
        <v>4</v>
      </c>
      <c r="CN220" s="39"/>
      <c r="CO220" s="39"/>
      <c r="CP220" s="61"/>
      <c r="CQ220" s="61"/>
      <c r="CR220" s="39">
        <v>2.2000000000000002</v>
      </c>
      <c r="CS220" s="61"/>
      <c r="CT220" s="61"/>
      <c r="CU220" s="61"/>
      <c r="CV220" s="61"/>
      <c r="CW220" s="61"/>
      <c r="CX220" s="61"/>
      <c r="CY220" s="61"/>
      <c r="CZ220" s="52">
        <v>1</v>
      </c>
      <c r="DA220" s="52">
        <v>1</v>
      </c>
      <c r="DB220" s="52">
        <v>189</v>
      </c>
      <c r="DC220" s="52">
        <v>2356</v>
      </c>
      <c r="DD220" s="52">
        <v>61</v>
      </c>
      <c r="DE220" s="61">
        <v>947</v>
      </c>
      <c r="DF220" s="61">
        <v>0</v>
      </c>
      <c r="DG220" s="39">
        <v>0</v>
      </c>
      <c r="DH220" s="52">
        <v>1</v>
      </c>
      <c r="DI220" s="52">
        <v>198</v>
      </c>
      <c r="DJ220" s="61"/>
      <c r="DK220" s="39">
        <v>118</v>
      </c>
      <c r="DL220" s="61">
        <v>850</v>
      </c>
      <c r="DM220" s="39">
        <v>72</v>
      </c>
      <c r="DN220" s="61"/>
      <c r="DO220" s="61">
        <v>702</v>
      </c>
      <c r="DP220" s="61"/>
      <c r="DQ220" s="39">
        <v>340</v>
      </c>
      <c r="DR220" s="39">
        <v>491</v>
      </c>
      <c r="DS220" s="39">
        <v>81</v>
      </c>
      <c r="DT220" s="61">
        <v>8</v>
      </c>
      <c r="DU220" s="52">
        <v>8</v>
      </c>
      <c r="DV220" s="52">
        <v>8</v>
      </c>
      <c r="DW220" s="39">
        <v>0</v>
      </c>
      <c r="DX220" s="39" t="str">
        <f t="shared" si="14"/>
        <v>внутренние</v>
      </c>
      <c r="DY220" s="52"/>
      <c r="DZ220" s="61"/>
      <c r="EA220" s="61"/>
      <c r="EB220" s="61"/>
      <c r="EC220" s="61"/>
      <c r="ED220" s="61"/>
      <c r="EE220" s="52">
        <v>9</v>
      </c>
      <c r="EF220" s="52">
        <v>26.9</v>
      </c>
      <c r="EG220" s="52">
        <v>22</v>
      </c>
      <c r="EH220" s="52">
        <f t="shared" si="17"/>
        <v>105.6</v>
      </c>
      <c r="EI220" s="52">
        <v>0</v>
      </c>
      <c r="EJ220" s="52"/>
      <c r="EK220" s="52">
        <v>2.79</v>
      </c>
      <c r="EL220" s="52">
        <v>2.16</v>
      </c>
      <c r="EM220" s="52">
        <v>21.78</v>
      </c>
      <c r="EN220" s="52">
        <v>7.8000000000000007</v>
      </c>
      <c r="EO220" s="52">
        <v>3.8</v>
      </c>
      <c r="EP220" s="52">
        <v>0</v>
      </c>
      <c r="EQ220" s="52">
        <v>146</v>
      </c>
      <c r="ER220" s="52">
        <f t="shared" si="15"/>
        <v>0.57999999999999996</v>
      </c>
      <c r="ES220" s="187" t="s">
        <v>1141</v>
      </c>
      <c r="ET220" s="187" t="s">
        <v>1139</v>
      </c>
      <c r="EU220" s="52">
        <v>0</v>
      </c>
      <c r="EV220" s="52">
        <v>0</v>
      </c>
      <c r="EW220" s="52">
        <v>0</v>
      </c>
      <c r="EX220" s="52">
        <v>0</v>
      </c>
      <c r="EY220" s="52">
        <v>2</v>
      </c>
      <c r="EZ220" s="52"/>
      <c r="FA220" s="52"/>
      <c r="FB220" s="52"/>
      <c r="FC220" s="52"/>
      <c r="FD220" s="52"/>
      <c r="FE220" s="52"/>
      <c r="FF220" s="52"/>
      <c r="FG220" s="52"/>
      <c r="FH220" s="39">
        <v>0</v>
      </c>
      <c r="FI220" s="72">
        <v>2</v>
      </c>
    </row>
    <row r="221" spans="1:165" x14ac:dyDescent="0.25">
      <c r="A221" s="56">
        <v>23054</v>
      </c>
      <c r="B221" s="36" t="str">
        <f t="shared" si="16"/>
        <v>Севастопольский пр-т д. 46 к. 2</v>
      </c>
      <c r="C221" s="57" t="s">
        <v>1087</v>
      </c>
      <c r="D221" s="58">
        <v>46</v>
      </c>
      <c r="E221" s="59">
        <v>2</v>
      </c>
      <c r="F221" s="39" t="s">
        <v>1012</v>
      </c>
      <c r="G221" s="60"/>
      <c r="H221" s="39"/>
      <c r="I221" s="62" t="s">
        <v>218</v>
      </c>
      <c r="J221" s="62"/>
      <c r="K221" s="62" t="s">
        <v>218</v>
      </c>
      <c r="L221" s="39" t="s">
        <v>1013</v>
      </c>
      <c r="M221" s="39" t="s">
        <v>1014</v>
      </c>
      <c r="N221" s="63">
        <v>1963</v>
      </c>
      <c r="O221" s="63">
        <v>1963</v>
      </c>
      <c r="P221" s="64" t="s">
        <v>1035</v>
      </c>
      <c r="Q221" s="61" t="s">
        <v>1016</v>
      </c>
      <c r="R221" s="63">
        <v>9</v>
      </c>
      <c r="S221" s="63">
        <v>9</v>
      </c>
      <c r="T221" s="65">
        <v>1</v>
      </c>
      <c r="U221" s="63">
        <v>1</v>
      </c>
      <c r="V221" s="63"/>
      <c r="W221" s="66">
        <v>72</v>
      </c>
      <c r="X221" s="67">
        <v>72</v>
      </c>
      <c r="Y221" s="61">
        <f t="shared" si="13"/>
        <v>0</v>
      </c>
      <c r="Z221" s="39">
        <v>0</v>
      </c>
      <c r="AA221" s="61">
        <v>18</v>
      </c>
      <c r="AB221" s="61">
        <v>19</v>
      </c>
      <c r="AC221" s="42">
        <v>1</v>
      </c>
      <c r="AD221" s="61">
        <v>24</v>
      </c>
      <c r="AE221" s="61">
        <v>0</v>
      </c>
      <c r="AF221" s="61">
        <v>1</v>
      </c>
      <c r="AG221" s="68">
        <v>1</v>
      </c>
      <c r="AH221" s="69">
        <v>2586.9</v>
      </c>
      <c r="AI221" s="70">
        <v>2586.9</v>
      </c>
      <c r="AJ221" s="71">
        <v>0</v>
      </c>
      <c r="AK221" s="72">
        <v>1187.2</v>
      </c>
      <c r="AL221" s="61">
        <v>393.2</v>
      </c>
      <c r="AM221" s="85">
        <v>205</v>
      </c>
      <c r="AN221" s="73">
        <v>188</v>
      </c>
      <c r="AO221" s="61"/>
      <c r="AP221" s="64">
        <v>397.1</v>
      </c>
      <c r="AQ221" s="42">
        <v>91.22999999999999</v>
      </c>
      <c r="AR221" s="42">
        <v>110.77000000000001</v>
      </c>
      <c r="AS221" s="42">
        <v>4.8</v>
      </c>
      <c r="AT221" s="72" t="s">
        <v>1036</v>
      </c>
      <c r="AU221" s="72" t="s">
        <v>1018</v>
      </c>
      <c r="AV221" s="67">
        <v>72</v>
      </c>
      <c r="AW221" s="61"/>
      <c r="AX221" s="61"/>
      <c r="AY221" s="61"/>
      <c r="AZ221" s="61" t="s">
        <v>1019</v>
      </c>
      <c r="BA221" s="61" t="s">
        <v>218</v>
      </c>
      <c r="BB221" s="61" t="s">
        <v>218</v>
      </c>
      <c r="BC221" s="61" t="s">
        <v>218</v>
      </c>
      <c r="BD221" s="61" t="s">
        <v>218</v>
      </c>
      <c r="BE221" s="61" t="s">
        <v>218</v>
      </c>
      <c r="BF221" s="61" t="s">
        <v>218</v>
      </c>
      <c r="BG221" s="61" t="s">
        <v>218</v>
      </c>
      <c r="BH221" s="61" t="s">
        <v>218</v>
      </c>
      <c r="BI221" s="61" t="s">
        <v>218</v>
      </c>
      <c r="BJ221" s="61" t="s">
        <v>218</v>
      </c>
      <c r="BK221" s="61" t="s">
        <v>218</v>
      </c>
      <c r="BL221" s="61" t="s">
        <v>218</v>
      </c>
      <c r="BM221" s="61" t="s">
        <v>218</v>
      </c>
      <c r="BN221" s="61" t="s">
        <v>218</v>
      </c>
      <c r="BO221" s="61" t="s">
        <v>218</v>
      </c>
      <c r="BP221" s="61" t="s">
        <v>218</v>
      </c>
      <c r="BQ221" s="61" t="s">
        <v>1020</v>
      </c>
      <c r="BR221" s="61"/>
      <c r="BS221" s="59" t="s">
        <v>1021</v>
      </c>
      <c r="BT221" s="52">
        <v>3774</v>
      </c>
      <c r="BU221" s="61">
        <v>2</v>
      </c>
      <c r="BV221" s="61" t="s">
        <v>1017</v>
      </c>
      <c r="BW221" s="52">
        <v>3713</v>
      </c>
      <c r="BX221" s="52">
        <v>935</v>
      </c>
      <c r="BY221" s="52">
        <v>735</v>
      </c>
      <c r="BZ221" s="39">
        <v>0</v>
      </c>
      <c r="CA221" s="61" t="s">
        <v>1080</v>
      </c>
      <c r="CB221" s="52">
        <v>1713</v>
      </c>
      <c r="CC221" s="53">
        <v>1849</v>
      </c>
      <c r="CD221" s="39">
        <v>1</v>
      </c>
      <c r="CE221" s="61">
        <v>437</v>
      </c>
      <c r="CF221" s="61" t="s">
        <v>1023</v>
      </c>
      <c r="CG221" s="52">
        <v>84</v>
      </c>
      <c r="CH221" s="52">
        <v>58.8</v>
      </c>
      <c r="CI221" s="72">
        <v>397.1</v>
      </c>
      <c r="CJ221" s="74" t="s">
        <v>1032</v>
      </c>
      <c r="CK221" s="61">
        <v>1</v>
      </c>
      <c r="CL221" s="61">
        <v>23.669999999999998</v>
      </c>
      <c r="CM221" s="75">
        <v>4</v>
      </c>
      <c r="CN221" s="39"/>
      <c r="CO221" s="39"/>
      <c r="CP221" s="61"/>
      <c r="CQ221" s="61"/>
      <c r="CR221" s="39">
        <v>2.2000000000000002</v>
      </c>
      <c r="CS221" s="61"/>
      <c r="CT221" s="61"/>
      <c r="CU221" s="61"/>
      <c r="CV221" s="61"/>
      <c r="CW221" s="61"/>
      <c r="CX221" s="61"/>
      <c r="CY221" s="61"/>
      <c r="CZ221" s="52">
        <v>1</v>
      </c>
      <c r="DA221" s="52">
        <v>1</v>
      </c>
      <c r="DB221" s="52">
        <v>189</v>
      </c>
      <c r="DC221" s="52">
        <v>2356</v>
      </c>
      <c r="DD221" s="52">
        <v>61</v>
      </c>
      <c r="DE221" s="61">
        <v>947</v>
      </c>
      <c r="DF221" s="39">
        <v>0</v>
      </c>
      <c r="DG221" s="39">
        <v>0</v>
      </c>
      <c r="DH221" s="52">
        <v>1</v>
      </c>
      <c r="DI221" s="52">
        <v>198</v>
      </c>
      <c r="DJ221" s="61"/>
      <c r="DK221" s="39">
        <v>118</v>
      </c>
      <c r="DL221" s="61">
        <v>850</v>
      </c>
      <c r="DM221" s="39">
        <v>72</v>
      </c>
      <c r="DN221" s="61"/>
      <c r="DO221" s="61">
        <v>702</v>
      </c>
      <c r="DP221" s="61"/>
      <c r="DQ221" s="39">
        <v>340</v>
      </c>
      <c r="DR221" s="39">
        <v>491</v>
      </c>
      <c r="DS221" s="39">
        <v>81</v>
      </c>
      <c r="DT221" s="61">
        <v>8</v>
      </c>
      <c r="DU221" s="52">
        <v>8</v>
      </c>
      <c r="DV221" s="52">
        <v>8</v>
      </c>
      <c r="DW221" s="39">
        <v>0</v>
      </c>
      <c r="DX221" s="39" t="str">
        <f t="shared" si="14"/>
        <v>внутренние</v>
      </c>
      <c r="DY221" s="52"/>
      <c r="DZ221" s="61"/>
      <c r="EA221" s="61"/>
      <c r="EB221" s="61"/>
      <c r="EC221" s="61"/>
      <c r="ED221" s="61"/>
      <c r="EE221" s="52">
        <v>9</v>
      </c>
      <c r="EF221" s="52">
        <v>26.9</v>
      </c>
      <c r="EG221" s="52">
        <v>22</v>
      </c>
      <c r="EH221" s="52">
        <f t="shared" si="17"/>
        <v>105.6</v>
      </c>
      <c r="EI221" s="52">
        <v>0</v>
      </c>
      <c r="EJ221" s="52"/>
      <c r="EK221" s="52">
        <v>2.79</v>
      </c>
      <c r="EL221" s="52">
        <v>2.16</v>
      </c>
      <c r="EM221" s="52">
        <v>21.78</v>
      </c>
      <c r="EN221" s="52">
        <v>7.8000000000000007</v>
      </c>
      <c r="EO221" s="52">
        <v>3.8</v>
      </c>
      <c r="EP221" s="52">
        <v>0</v>
      </c>
      <c r="EQ221" s="52">
        <v>140</v>
      </c>
      <c r="ER221" s="52">
        <f t="shared" si="15"/>
        <v>0.55000000000000004</v>
      </c>
      <c r="ES221" s="187" t="s">
        <v>1141</v>
      </c>
      <c r="ET221" s="187" t="s">
        <v>1139</v>
      </c>
      <c r="EU221" s="52">
        <v>0</v>
      </c>
      <c r="EV221" s="52">
        <v>0</v>
      </c>
      <c r="EW221" s="52">
        <v>0</v>
      </c>
      <c r="EX221" s="52">
        <v>0</v>
      </c>
      <c r="EY221" s="52">
        <v>2</v>
      </c>
      <c r="EZ221" s="52"/>
      <c r="FA221" s="52"/>
      <c r="FB221" s="52"/>
      <c r="FC221" s="52"/>
      <c r="FD221" s="52"/>
      <c r="FE221" s="52"/>
      <c r="FF221" s="52"/>
      <c r="FG221" s="52"/>
      <c r="FH221" s="39">
        <v>0</v>
      </c>
      <c r="FI221" s="72">
        <v>2</v>
      </c>
    </row>
    <row r="222" spans="1:165" x14ac:dyDescent="0.25">
      <c r="A222" s="56">
        <v>23055</v>
      </c>
      <c r="B222" s="36" t="str">
        <f t="shared" si="16"/>
        <v>Севастопольский пр-т д. 46 к. 3</v>
      </c>
      <c r="C222" s="57" t="s">
        <v>1087</v>
      </c>
      <c r="D222" s="58">
        <v>46</v>
      </c>
      <c r="E222" s="59">
        <v>3</v>
      </c>
      <c r="F222" s="39" t="s">
        <v>1012</v>
      </c>
      <c r="G222" s="60"/>
      <c r="H222" s="61"/>
      <c r="I222" s="62" t="s">
        <v>218</v>
      </c>
      <c r="J222" s="62"/>
      <c r="K222" s="62" t="s">
        <v>218</v>
      </c>
      <c r="L222" s="39" t="s">
        <v>1013</v>
      </c>
      <c r="M222" s="39" t="s">
        <v>1014</v>
      </c>
      <c r="N222" s="63">
        <v>1963</v>
      </c>
      <c r="O222" s="63">
        <v>1963</v>
      </c>
      <c r="P222" s="64" t="s">
        <v>1035</v>
      </c>
      <c r="Q222" s="61" t="s">
        <v>1016</v>
      </c>
      <c r="R222" s="63">
        <v>9</v>
      </c>
      <c r="S222" s="63">
        <v>9</v>
      </c>
      <c r="T222" s="65">
        <v>1</v>
      </c>
      <c r="U222" s="63">
        <v>1</v>
      </c>
      <c r="V222" s="63"/>
      <c r="W222" s="66">
        <v>74</v>
      </c>
      <c r="X222" s="67">
        <v>70</v>
      </c>
      <c r="Y222" s="61">
        <f t="shared" si="13"/>
        <v>4</v>
      </c>
      <c r="Z222" s="39">
        <v>0</v>
      </c>
      <c r="AA222" s="61">
        <v>18</v>
      </c>
      <c r="AB222" s="61">
        <v>19</v>
      </c>
      <c r="AC222" s="42">
        <v>1</v>
      </c>
      <c r="AD222" s="61">
        <v>24</v>
      </c>
      <c r="AE222" s="61">
        <v>0</v>
      </c>
      <c r="AF222" s="61">
        <v>1</v>
      </c>
      <c r="AG222" s="68">
        <v>1</v>
      </c>
      <c r="AH222" s="69">
        <v>2619.6999999999998</v>
      </c>
      <c r="AI222" s="70">
        <v>2530.2999999999997</v>
      </c>
      <c r="AJ222" s="71">
        <v>89.4</v>
      </c>
      <c r="AK222" s="72">
        <v>1214.2</v>
      </c>
      <c r="AL222" s="61">
        <v>393.2</v>
      </c>
      <c r="AM222" s="85">
        <v>407</v>
      </c>
      <c r="AN222" s="73">
        <v>15</v>
      </c>
      <c r="AO222" s="61"/>
      <c r="AP222" s="64">
        <v>396.1</v>
      </c>
      <c r="AQ222" s="42">
        <v>92.679999999999993</v>
      </c>
      <c r="AR222" s="42">
        <v>317.32</v>
      </c>
      <c r="AS222" s="42">
        <v>4.8</v>
      </c>
      <c r="AT222" s="72" t="s">
        <v>1036</v>
      </c>
      <c r="AU222" s="72" t="s">
        <v>1018</v>
      </c>
      <c r="AV222" s="67">
        <v>70</v>
      </c>
      <c r="AW222" s="61"/>
      <c r="AX222" s="61"/>
      <c r="AY222" s="61"/>
      <c r="AZ222" s="61" t="s">
        <v>1019</v>
      </c>
      <c r="BA222" s="61" t="s">
        <v>218</v>
      </c>
      <c r="BB222" s="61" t="s">
        <v>218</v>
      </c>
      <c r="BC222" s="61" t="s">
        <v>218</v>
      </c>
      <c r="BD222" s="61" t="s">
        <v>218</v>
      </c>
      <c r="BE222" s="61" t="s">
        <v>218</v>
      </c>
      <c r="BF222" s="61" t="s">
        <v>218</v>
      </c>
      <c r="BG222" s="61" t="s">
        <v>218</v>
      </c>
      <c r="BH222" s="61" t="s">
        <v>218</v>
      </c>
      <c r="BI222" s="61" t="s">
        <v>218</v>
      </c>
      <c r="BJ222" s="61" t="s">
        <v>218</v>
      </c>
      <c r="BK222" s="61" t="s">
        <v>218</v>
      </c>
      <c r="BL222" s="61" t="s">
        <v>218</v>
      </c>
      <c r="BM222" s="61" t="s">
        <v>218</v>
      </c>
      <c r="BN222" s="61" t="s">
        <v>218</v>
      </c>
      <c r="BO222" s="61" t="s">
        <v>218</v>
      </c>
      <c r="BP222" s="61" t="s">
        <v>218</v>
      </c>
      <c r="BQ222" s="61" t="s">
        <v>1020</v>
      </c>
      <c r="BR222" s="61"/>
      <c r="BS222" s="59" t="s">
        <v>1021</v>
      </c>
      <c r="BT222" s="52">
        <v>3774</v>
      </c>
      <c r="BU222" s="61">
        <v>2</v>
      </c>
      <c r="BV222" s="61" t="s">
        <v>1017</v>
      </c>
      <c r="BW222" s="52">
        <v>3713</v>
      </c>
      <c r="BX222" s="52">
        <v>935</v>
      </c>
      <c r="BY222" s="52">
        <v>735</v>
      </c>
      <c r="BZ222" s="39">
        <v>0</v>
      </c>
      <c r="CA222" s="61" t="s">
        <v>1080</v>
      </c>
      <c r="CB222" s="52">
        <v>1713</v>
      </c>
      <c r="CC222" s="53">
        <v>1849</v>
      </c>
      <c r="CD222" s="61">
        <v>1</v>
      </c>
      <c r="CE222" s="61">
        <v>436</v>
      </c>
      <c r="CF222" s="61" t="s">
        <v>1023</v>
      </c>
      <c r="CG222" s="52">
        <v>84</v>
      </c>
      <c r="CH222" s="52">
        <v>58.8</v>
      </c>
      <c r="CI222" s="72">
        <v>396.1</v>
      </c>
      <c r="CJ222" s="74" t="s">
        <v>1032</v>
      </c>
      <c r="CK222" s="61">
        <v>1</v>
      </c>
      <c r="CL222" s="61">
        <v>23.669999999999998</v>
      </c>
      <c r="CM222" s="75">
        <v>4</v>
      </c>
      <c r="CN222" s="39"/>
      <c r="CO222" s="39"/>
      <c r="CP222" s="61"/>
      <c r="CQ222" s="61"/>
      <c r="CR222" s="39">
        <v>1</v>
      </c>
      <c r="CS222" s="61"/>
      <c r="CT222" s="61"/>
      <c r="CU222" s="61"/>
      <c r="CV222" s="61"/>
      <c r="CW222" s="61"/>
      <c r="CX222" s="61"/>
      <c r="CY222" s="61"/>
      <c r="CZ222" s="52">
        <v>1</v>
      </c>
      <c r="DA222" s="52">
        <v>1</v>
      </c>
      <c r="DB222" s="52">
        <v>189</v>
      </c>
      <c r="DC222" s="52">
        <v>2356</v>
      </c>
      <c r="DD222" s="52">
        <v>61</v>
      </c>
      <c r="DE222" s="61">
        <v>947</v>
      </c>
      <c r="DF222" s="61">
        <v>0</v>
      </c>
      <c r="DG222" s="39">
        <v>0</v>
      </c>
      <c r="DH222" s="52">
        <v>1</v>
      </c>
      <c r="DI222" s="52">
        <v>198</v>
      </c>
      <c r="DJ222" s="61"/>
      <c r="DK222" s="39">
        <v>118</v>
      </c>
      <c r="DL222" s="61">
        <v>850</v>
      </c>
      <c r="DM222" s="39">
        <v>70</v>
      </c>
      <c r="DN222" s="61"/>
      <c r="DO222" s="61">
        <v>702</v>
      </c>
      <c r="DP222" s="61"/>
      <c r="DQ222" s="39">
        <v>340</v>
      </c>
      <c r="DR222" s="39">
        <v>491</v>
      </c>
      <c r="DS222" s="39">
        <v>81</v>
      </c>
      <c r="DT222" s="61">
        <v>8</v>
      </c>
      <c r="DU222" s="52">
        <v>8</v>
      </c>
      <c r="DV222" s="52">
        <v>8</v>
      </c>
      <c r="DW222" s="39">
        <v>0</v>
      </c>
      <c r="DX222" s="39" t="str">
        <f t="shared" si="14"/>
        <v>внутренние</v>
      </c>
      <c r="DY222" s="52"/>
      <c r="DZ222" s="61"/>
      <c r="EA222" s="61"/>
      <c r="EB222" s="61"/>
      <c r="EC222" s="61"/>
      <c r="ED222" s="61"/>
      <c r="EE222" s="52">
        <v>9</v>
      </c>
      <c r="EF222" s="52">
        <v>26.9</v>
      </c>
      <c r="EG222" s="52">
        <v>22</v>
      </c>
      <c r="EH222" s="52">
        <f t="shared" si="17"/>
        <v>105.6</v>
      </c>
      <c r="EI222" s="52">
        <v>0</v>
      </c>
      <c r="EJ222" s="52"/>
      <c r="EK222" s="52">
        <v>2.79</v>
      </c>
      <c r="EL222" s="52">
        <v>2.16</v>
      </c>
      <c r="EM222" s="52">
        <v>21.78</v>
      </c>
      <c r="EN222" s="52">
        <v>7.8000000000000007</v>
      </c>
      <c r="EO222" s="52">
        <v>3.8</v>
      </c>
      <c r="EP222" s="52">
        <v>0</v>
      </c>
      <c r="EQ222" s="52">
        <v>117</v>
      </c>
      <c r="ER222" s="52">
        <f t="shared" si="15"/>
        <v>0.46</v>
      </c>
      <c r="ES222" s="187" t="s">
        <v>1141</v>
      </c>
      <c r="ET222" s="187" t="s">
        <v>1139</v>
      </c>
      <c r="EU222" s="52">
        <v>0</v>
      </c>
      <c r="EV222" s="52">
        <v>0</v>
      </c>
      <c r="EW222" s="52">
        <v>0</v>
      </c>
      <c r="EX222" s="52">
        <v>0</v>
      </c>
      <c r="EY222" s="52">
        <v>2</v>
      </c>
      <c r="EZ222" s="52"/>
      <c r="FA222" s="52"/>
      <c r="FB222" s="52"/>
      <c r="FC222" s="52"/>
      <c r="FD222" s="52"/>
      <c r="FE222" s="52"/>
      <c r="FF222" s="52"/>
      <c r="FG222" s="52"/>
      <c r="FH222" s="39">
        <v>0</v>
      </c>
      <c r="FI222" s="72">
        <v>2</v>
      </c>
    </row>
    <row r="223" spans="1:165" x14ac:dyDescent="0.25">
      <c r="A223" s="56">
        <v>23056</v>
      </c>
      <c r="B223" s="36" t="str">
        <f t="shared" si="16"/>
        <v>Севастопольский пр-т д. 46 к. 4</v>
      </c>
      <c r="C223" s="57" t="s">
        <v>1087</v>
      </c>
      <c r="D223" s="58">
        <v>46</v>
      </c>
      <c r="E223" s="59">
        <v>4</v>
      </c>
      <c r="F223" s="39" t="s">
        <v>1012</v>
      </c>
      <c r="G223" s="60"/>
      <c r="H223" s="39"/>
      <c r="I223" s="62" t="s">
        <v>218</v>
      </c>
      <c r="J223" s="62"/>
      <c r="K223" s="62" t="s">
        <v>218</v>
      </c>
      <c r="L223" s="39" t="s">
        <v>1013</v>
      </c>
      <c r="M223" s="39" t="s">
        <v>1014</v>
      </c>
      <c r="N223" s="63">
        <v>1962</v>
      </c>
      <c r="O223" s="63">
        <v>1962</v>
      </c>
      <c r="P223" s="64" t="s">
        <v>1047</v>
      </c>
      <c r="Q223" s="61" t="s">
        <v>1016</v>
      </c>
      <c r="R223" s="63">
        <v>5</v>
      </c>
      <c r="S223" s="63">
        <v>5</v>
      </c>
      <c r="T223" s="65">
        <v>4</v>
      </c>
      <c r="U223" s="63"/>
      <c r="V223" s="63"/>
      <c r="W223" s="66">
        <v>80</v>
      </c>
      <c r="X223" s="67">
        <v>80</v>
      </c>
      <c r="Y223" s="61">
        <f t="shared" si="13"/>
        <v>0</v>
      </c>
      <c r="Z223" s="39">
        <v>0</v>
      </c>
      <c r="AA223" s="61">
        <v>20</v>
      </c>
      <c r="AB223" s="61">
        <v>36</v>
      </c>
      <c r="AC223" s="42">
        <v>0</v>
      </c>
      <c r="AD223" s="61"/>
      <c r="AE223" s="61">
        <v>0</v>
      </c>
      <c r="AF223" s="61">
        <v>1</v>
      </c>
      <c r="AG223" s="68">
        <v>1</v>
      </c>
      <c r="AH223" s="69">
        <v>3526.2</v>
      </c>
      <c r="AI223" s="70">
        <v>3526.2</v>
      </c>
      <c r="AJ223" s="71">
        <v>0</v>
      </c>
      <c r="AK223" s="72">
        <v>2191.4</v>
      </c>
      <c r="AL223" s="61">
        <v>397</v>
      </c>
      <c r="AM223" s="85">
        <v>364</v>
      </c>
      <c r="AN223" s="73">
        <v>7</v>
      </c>
      <c r="AO223" s="61"/>
      <c r="AP223" s="64">
        <v>910.2</v>
      </c>
      <c r="AQ223" s="42">
        <v>152.51</v>
      </c>
      <c r="AR223" s="42">
        <v>991.49</v>
      </c>
      <c r="AS223" s="42">
        <v>0</v>
      </c>
      <c r="AT223" s="72" t="s">
        <v>1036</v>
      </c>
      <c r="AU223" s="72" t="s">
        <v>1018</v>
      </c>
      <c r="AV223" s="67">
        <v>80</v>
      </c>
      <c r="AW223" s="61"/>
      <c r="AX223" s="61"/>
      <c r="AY223" s="61"/>
      <c r="AZ223" s="61" t="s">
        <v>1019</v>
      </c>
      <c r="BA223" s="61" t="s">
        <v>218</v>
      </c>
      <c r="BB223" s="61" t="s">
        <v>218</v>
      </c>
      <c r="BC223" s="61" t="s">
        <v>218</v>
      </c>
      <c r="BD223" s="61" t="s">
        <v>218</v>
      </c>
      <c r="BE223" s="61" t="s">
        <v>218</v>
      </c>
      <c r="BF223" s="61" t="s">
        <v>218</v>
      </c>
      <c r="BG223" s="61" t="s">
        <v>218</v>
      </c>
      <c r="BH223" s="61" t="s">
        <v>218</v>
      </c>
      <c r="BI223" s="61" t="s">
        <v>218</v>
      </c>
      <c r="BJ223" s="61" t="s">
        <v>218</v>
      </c>
      <c r="BK223" s="61" t="s">
        <v>218</v>
      </c>
      <c r="BL223" s="61" t="s">
        <v>218</v>
      </c>
      <c r="BM223" s="61" t="s">
        <v>218</v>
      </c>
      <c r="BN223" s="61" t="s">
        <v>218</v>
      </c>
      <c r="BO223" s="61" t="s">
        <v>218</v>
      </c>
      <c r="BP223" s="61" t="s">
        <v>218</v>
      </c>
      <c r="BQ223" s="61" t="s">
        <v>1020</v>
      </c>
      <c r="BR223" s="61"/>
      <c r="BS223" s="59" t="s">
        <v>1021</v>
      </c>
      <c r="BT223" s="52">
        <v>7760</v>
      </c>
      <c r="BU223" s="61">
        <v>5</v>
      </c>
      <c r="BV223" s="61" t="s">
        <v>1017</v>
      </c>
      <c r="BW223" s="52">
        <v>985</v>
      </c>
      <c r="BX223" s="52">
        <v>394</v>
      </c>
      <c r="BY223" s="52">
        <v>985</v>
      </c>
      <c r="BZ223" s="52">
        <v>394</v>
      </c>
      <c r="CA223" s="61" t="s">
        <v>1080</v>
      </c>
      <c r="CB223" s="52">
        <v>1852</v>
      </c>
      <c r="CC223" s="53">
        <v>1722</v>
      </c>
      <c r="CD223" s="39">
        <v>1</v>
      </c>
      <c r="CE223" s="61">
        <v>1001</v>
      </c>
      <c r="CF223" s="61" t="s">
        <v>1023</v>
      </c>
      <c r="CG223" s="52">
        <v>160</v>
      </c>
      <c r="CH223" s="52">
        <v>253</v>
      </c>
      <c r="CI223" s="72">
        <v>910.2</v>
      </c>
      <c r="CJ223" s="74"/>
      <c r="CK223" s="61">
        <v>0</v>
      </c>
      <c r="CL223" s="61">
        <v>0</v>
      </c>
      <c r="CM223" s="75">
        <v>0</v>
      </c>
      <c r="CN223" s="39"/>
      <c r="CO223" s="39"/>
      <c r="CP223" s="61"/>
      <c r="CQ223" s="61"/>
      <c r="CR223" s="39">
        <v>0</v>
      </c>
      <c r="CS223" s="61"/>
      <c r="CT223" s="61"/>
      <c r="CU223" s="61"/>
      <c r="CV223" s="61"/>
      <c r="CW223" s="61"/>
      <c r="CX223" s="61"/>
      <c r="CY223" s="61"/>
      <c r="CZ223" s="52">
        <v>1</v>
      </c>
      <c r="DA223" s="52">
        <v>1</v>
      </c>
      <c r="DB223" s="52">
        <v>162</v>
      </c>
      <c r="DC223" s="52">
        <v>400</v>
      </c>
      <c r="DD223" s="52">
        <v>48</v>
      </c>
      <c r="DE223" s="61">
        <v>2032</v>
      </c>
      <c r="DF223" s="39">
        <v>0</v>
      </c>
      <c r="DG223" s="39">
        <v>0</v>
      </c>
      <c r="DH223" s="52">
        <v>4</v>
      </c>
      <c r="DI223" s="52">
        <v>248</v>
      </c>
      <c r="DJ223" s="61"/>
      <c r="DK223" s="39">
        <v>85</v>
      </c>
      <c r="DL223" s="61">
        <v>935</v>
      </c>
      <c r="DM223" s="39">
        <v>80</v>
      </c>
      <c r="DN223" s="61"/>
      <c r="DO223" s="61">
        <v>967</v>
      </c>
      <c r="DP223" s="61"/>
      <c r="DQ223" s="39">
        <v>648</v>
      </c>
      <c r="DR223" s="39">
        <v>594</v>
      </c>
      <c r="DS223" s="39">
        <v>87</v>
      </c>
      <c r="DT223" s="61">
        <v>16</v>
      </c>
      <c r="DU223" s="52">
        <v>16</v>
      </c>
      <c r="DV223" s="52">
        <v>16</v>
      </c>
      <c r="DW223" s="39">
        <v>0</v>
      </c>
      <c r="DX223" s="39" t="str">
        <f t="shared" si="14"/>
        <v>наружные</v>
      </c>
      <c r="DY223" s="52"/>
      <c r="DZ223" s="61"/>
      <c r="EA223" s="61"/>
      <c r="EB223" s="61"/>
      <c r="EC223" s="61"/>
      <c r="ED223" s="61"/>
      <c r="EE223" s="52">
        <v>32</v>
      </c>
      <c r="EF223" s="52">
        <v>29.44</v>
      </c>
      <c r="EG223" s="52">
        <v>8</v>
      </c>
      <c r="EH223" s="52">
        <f t="shared" si="17"/>
        <v>38.4</v>
      </c>
      <c r="EI223" s="52">
        <v>7.68</v>
      </c>
      <c r="EJ223" s="52"/>
      <c r="EK223" s="52">
        <v>11.16</v>
      </c>
      <c r="EL223" s="52">
        <v>4.8</v>
      </c>
      <c r="EM223" s="52">
        <v>17.600000000000001</v>
      </c>
      <c r="EN223" s="52">
        <v>9.1</v>
      </c>
      <c r="EO223" s="52">
        <v>0</v>
      </c>
      <c r="EP223" s="52">
        <v>0</v>
      </c>
      <c r="EQ223" s="52">
        <v>189</v>
      </c>
      <c r="ER223" s="52">
        <f t="shared" si="15"/>
        <v>0</v>
      </c>
      <c r="ES223" s="187" t="s">
        <v>1019</v>
      </c>
      <c r="ET223" s="187">
        <v>0</v>
      </c>
      <c r="EU223" s="52">
        <v>0</v>
      </c>
      <c r="EV223" s="52">
        <v>1</v>
      </c>
      <c r="EW223" s="52">
        <v>0</v>
      </c>
      <c r="EX223" s="52">
        <v>0</v>
      </c>
      <c r="EY223" s="52">
        <v>1</v>
      </c>
      <c r="EZ223" s="52"/>
      <c r="FA223" s="52"/>
      <c r="FB223" s="52"/>
      <c r="FC223" s="52"/>
      <c r="FD223" s="52"/>
      <c r="FE223" s="52"/>
      <c r="FF223" s="52"/>
      <c r="FG223" s="52"/>
      <c r="FH223" s="39">
        <v>0</v>
      </c>
      <c r="FI223" s="72">
        <v>5</v>
      </c>
    </row>
    <row r="224" spans="1:165" x14ac:dyDescent="0.25">
      <c r="A224" s="56">
        <v>23057</v>
      </c>
      <c r="B224" s="36" t="str">
        <f t="shared" si="16"/>
        <v>Севастопольский пр-т д. 46 к. 5</v>
      </c>
      <c r="C224" s="57" t="s">
        <v>1087</v>
      </c>
      <c r="D224" s="58">
        <v>46</v>
      </c>
      <c r="E224" s="59">
        <v>5</v>
      </c>
      <c r="F224" s="39" t="s">
        <v>1012</v>
      </c>
      <c r="G224" s="60"/>
      <c r="H224" s="61"/>
      <c r="I224" s="62" t="s">
        <v>218</v>
      </c>
      <c r="J224" s="62"/>
      <c r="K224" s="62" t="s">
        <v>218</v>
      </c>
      <c r="L224" s="39" t="s">
        <v>1013</v>
      </c>
      <c r="M224" s="39" t="s">
        <v>1014</v>
      </c>
      <c r="N224" s="63">
        <v>1963</v>
      </c>
      <c r="O224" s="63">
        <v>1963</v>
      </c>
      <c r="P224" s="64" t="s">
        <v>1047</v>
      </c>
      <c r="Q224" s="61" t="s">
        <v>1016</v>
      </c>
      <c r="R224" s="63">
        <v>5</v>
      </c>
      <c r="S224" s="63">
        <v>5</v>
      </c>
      <c r="T224" s="65">
        <v>4</v>
      </c>
      <c r="U224" s="63"/>
      <c r="V224" s="63"/>
      <c r="W224" s="66">
        <v>80</v>
      </c>
      <c r="X224" s="67">
        <v>80</v>
      </c>
      <c r="Y224" s="61">
        <f t="shared" si="13"/>
        <v>0</v>
      </c>
      <c r="Z224" s="39">
        <v>0</v>
      </c>
      <c r="AA224" s="61">
        <v>20</v>
      </c>
      <c r="AB224" s="61">
        <v>36</v>
      </c>
      <c r="AC224" s="42">
        <v>0</v>
      </c>
      <c r="AD224" s="61"/>
      <c r="AE224" s="61">
        <v>0</v>
      </c>
      <c r="AF224" s="61">
        <v>1</v>
      </c>
      <c r="AG224" s="68">
        <v>1</v>
      </c>
      <c r="AH224" s="69">
        <v>3472.7</v>
      </c>
      <c r="AI224" s="70">
        <v>3472.7</v>
      </c>
      <c r="AJ224" s="71">
        <v>0</v>
      </c>
      <c r="AK224" s="72">
        <v>2192</v>
      </c>
      <c r="AL224" s="61">
        <v>397</v>
      </c>
      <c r="AM224" s="85">
        <v>371</v>
      </c>
      <c r="AN224" s="73">
        <v>6</v>
      </c>
      <c r="AO224" s="61"/>
      <c r="AP224" s="64">
        <v>907.5</v>
      </c>
      <c r="AQ224" s="42">
        <v>143.60999999999999</v>
      </c>
      <c r="AR224" s="42">
        <v>229.39000000000001</v>
      </c>
      <c r="AS224" s="42">
        <v>0</v>
      </c>
      <c r="AT224" s="72" t="s">
        <v>1036</v>
      </c>
      <c r="AU224" s="72" t="s">
        <v>1018</v>
      </c>
      <c r="AV224" s="67">
        <v>80</v>
      </c>
      <c r="AW224" s="61"/>
      <c r="AX224" s="61"/>
      <c r="AY224" s="61"/>
      <c r="AZ224" s="61" t="s">
        <v>1019</v>
      </c>
      <c r="BA224" s="61" t="s">
        <v>218</v>
      </c>
      <c r="BB224" s="61" t="s">
        <v>218</v>
      </c>
      <c r="BC224" s="61" t="s">
        <v>218</v>
      </c>
      <c r="BD224" s="61" t="s">
        <v>218</v>
      </c>
      <c r="BE224" s="61" t="s">
        <v>218</v>
      </c>
      <c r="BF224" s="61" t="s">
        <v>218</v>
      </c>
      <c r="BG224" s="61" t="s">
        <v>218</v>
      </c>
      <c r="BH224" s="61" t="s">
        <v>218</v>
      </c>
      <c r="BI224" s="61" t="s">
        <v>218</v>
      </c>
      <c r="BJ224" s="61" t="s">
        <v>218</v>
      </c>
      <c r="BK224" s="61" t="s">
        <v>218</v>
      </c>
      <c r="BL224" s="61" t="s">
        <v>218</v>
      </c>
      <c r="BM224" s="61" t="s">
        <v>218</v>
      </c>
      <c r="BN224" s="61" t="s">
        <v>218</v>
      </c>
      <c r="BO224" s="61" t="s">
        <v>218</v>
      </c>
      <c r="BP224" s="61" t="s">
        <v>218</v>
      </c>
      <c r="BQ224" s="61" t="s">
        <v>1020</v>
      </c>
      <c r="BR224" s="61"/>
      <c r="BS224" s="59" t="s">
        <v>1021</v>
      </c>
      <c r="BT224" s="52">
        <v>7760</v>
      </c>
      <c r="BU224" s="61">
        <v>5</v>
      </c>
      <c r="BV224" s="61" t="s">
        <v>1017</v>
      </c>
      <c r="BW224" s="52">
        <v>985</v>
      </c>
      <c r="BX224" s="52">
        <v>394</v>
      </c>
      <c r="BY224" s="52">
        <v>985</v>
      </c>
      <c r="BZ224" s="52">
        <v>394</v>
      </c>
      <c r="CA224" s="61" t="s">
        <v>1080</v>
      </c>
      <c r="CB224" s="52">
        <v>1852</v>
      </c>
      <c r="CC224" s="53">
        <v>1722</v>
      </c>
      <c r="CD224" s="61">
        <v>1</v>
      </c>
      <c r="CE224" s="61">
        <v>999</v>
      </c>
      <c r="CF224" s="61" t="s">
        <v>1023</v>
      </c>
      <c r="CG224" s="52">
        <v>160</v>
      </c>
      <c r="CH224" s="52">
        <v>253</v>
      </c>
      <c r="CI224" s="72">
        <v>907.5</v>
      </c>
      <c r="CJ224" s="74"/>
      <c r="CK224" s="61">
        <v>0</v>
      </c>
      <c r="CL224" s="61">
        <v>0</v>
      </c>
      <c r="CM224" s="75">
        <v>0</v>
      </c>
      <c r="CN224" s="39"/>
      <c r="CO224" s="39"/>
      <c r="CP224" s="61"/>
      <c r="CQ224" s="61"/>
      <c r="CR224" s="39">
        <v>0</v>
      </c>
      <c r="CS224" s="61"/>
      <c r="CT224" s="61"/>
      <c r="CU224" s="61"/>
      <c r="CV224" s="61"/>
      <c r="CW224" s="61"/>
      <c r="CX224" s="61"/>
      <c r="CY224" s="61"/>
      <c r="CZ224" s="52">
        <v>1</v>
      </c>
      <c r="DA224" s="52">
        <v>1</v>
      </c>
      <c r="DB224" s="52">
        <v>162</v>
      </c>
      <c r="DC224" s="52">
        <v>400</v>
      </c>
      <c r="DD224" s="52">
        <v>48</v>
      </c>
      <c r="DE224" s="61">
        <v>2032</v>
      </c>
      <c r="DF224" s="61">
        <v>0</v>
      </c>
      <c r="DG224" s="39">
        <v>0</v>
      </c>
      <c r="DH224" s="52">
        <v>4</v>
      </c>
      <c r="DI224" s="52">
        <v>248</v>
      </c>
      <c r="DJ224" s="61"/>
      <c r="DK224" s="39">
        <v>85</v>
      </c>
      <c r="DL224" s="61">
        <v>935</v>
      </c>
      <c r="DM224" s="39">
        <v>80</v>
      </c>
      <c r="DN224" s="61"/>
      <c r="DO224" s="61">
        <v>967</v>
      </c>
      <c r="DP224" s="61"/>
      <c r="DQ224" s="39">
        <v>648</v>
      </c>
      <c r="DR224" s="39">
        <v>594</v>
      </c>
      <c r="DS224" s="39">
        <v>87</v>
      </c>
      <c r="DT224" s="61">
        <v>16</v>
      </c>
      <c r="DU224" s="52">
        <v>16</v>
      </c>
      <c r="DV224" s="52">
        <v>16</v>
      </c>
      <c r="DW224" s="39">
        <v>0</v>
      </c>
      <c r="DX224" s="39" t="str">
        <f t="shared" si="14"/>
        <v>наружные</v>
      </c>
      <c r="DY224" s="52"/>
      <c r="DZ224" s="61"/>
      <c r="EA224" s="61"/>
      <c r="EB224" s="61"/>
      <c r="EC224" s="61"/>
      <c r="ED224" s="61"/>
      <c r="EE224" s="52">
        <v>32</v>
      </c>
      <c r="EF224" s="52">
        <v>29.44</v>
      </c>
      <c r="EG224" s="52">
        <v>8</v>
      </c>
      <c r="EH224" s="52">
        <f t="shared" si="17"/>
        <v>38.4</v>
      </c>
      <c r="EI224" s="52">
        <v>7.68</v>
      </c>
      <c r="EJ224" s="52"/>
      <c r="EK224" s="52">
        <v>11.16</v>
      </c>
      <c r="EL224" s="52">
        <v>4.8</v>
      </c>
      <c r="EM224" s="52">
        <v>17.600000000000001</v>
      </c>
      <c r="EN224" s="52">
        <v>9.1</v>
      </c>
      <c r="EO224" s="52">
        <v>0</v>
      </c>
      <c r="EP224" s="52">
        <v>0</v>
      </c>
      <c r="EQ224" s="52">
        <v>167</v>
      </c>
      <c r="ER224" s="52">
        <f t="shared" si="15"/>
        <v>0</v>
      </c>
      <c r="ES224" s="187" t="s">
        <v>1019</v>
      </c>
      <c r="ET224" s="187">
        <v>0</v>
      </c>
      <c r="EU224" s="52">
        <v>0</v>
      </c>
      <c r="EV224" s="52">
        <v>1</v>
      </c>
      <c r="EW224" s="52">
        <v>0</v>
      </c>
      <c r="EX224" s="52">
        <v>0</v>
      </c>
      <c r="EY224" s="52">
        <v>1</v>
      </c>
      <c r="EZ224" s="52"/>
      <c r="FA224" s="52"/>
      <c r="FB224" s="52"/>
      <c r="FC224" s="52"/>
      <c r="FD224" s="52"/>
      <c r="FE224" s="52"/>
      <c r="FF224" s="52"/>
      <c r="FG224" s="52"/>
      <c r="FH224" s="39">
        <v>0</v>
      </c>
      <c r="FI224" s="72">
        <v>5</v>
      </c>
    </row>
    <row r="225" spans="1:165" x14ac:dyDescent="0.25">
      <c r="A225" s="56">
        <v>23058</v>
      </c>
      <c r="B225" s="36" t="str">
        <f t="shared" si="16"/>
        <v>Севастопольский пр-т д. 46 к. 6</v>
      </c>
      <c r="C225" s="57" t="s">
        <v>1087</v>
      </c>
      <c r="D225" s="58">
        <v>46</v>
      </c>
      <c r="E225" s="59">
        <v>6</v>
      </c>
      <c r="F225" s="39" t="s">
        <v>1012</v>
      </c>
      <c r="G225" s="60"/>
      <c r="H225" s="39"/>
      <c r="I225" s="62" t="s">
        <v>218</v>
      </c>
      <c r="J225" s="62"/>
      <c r="K225" s="62" t="s">
        <v>218</v>
      </c>
      <c r="L225" s="39" t="s">
        <v>1013</v>
      </c>
      <c r="M225" s="39" t="s">
        <v>1014</v>
      </c>
      <c r="N225" s="63">
        <v>1963</v>
      </c>
      <c r="O225" s="63">
        <v>1963</v>
      </c>
      <c r="P225" s="64" t="s">
        <v>1047</v>
      </c>
      <c r="Q225" s="61" t="s">
        <v>1016</v>
      </c>
      <c r="R225" s="63">
        <v>5</v>
      </c>
      <c r="S225" s="63">
        <v>5</v>
      </c>
      <c r="T225" s="65">
        <v>4</v>
      </c>
      <c r="U225" s="63"/>
      <c r="V225" s="63"/>
      <c r="W225" s="66">
        <v>81</v>
      </c>
      <c r="X225" s="67">
        <v>80</v>
      </c>
      <c r="Y225" s="61">
        <f t="shared" si="13"/>
        <v>1</v>
      </c>
      <c r="Z225" s="39">
        <v>1</v>
      </c>
      <c r="AA225" s="61">
        <v>20</v>
      </c>
      <c r="AB225" s="61">
        <v>36</v>
      </c>
      <c r="AC225" s="42">
        <v>0</v>
      </c>
      <c r="AD225" s="61"/>
      <c r="AE225" s="61">
        <v>0</v>
      </c>
      <c r="AF225" s="61">
        <v>1</v>
      </c>
      <c r="AG225" s="68">
        <v>1</v>
      </c>
      <c r="AH225" s="69">
        <v>3522.2000000000003</v>
      </c>
      <c r="AI225" s="70">
        <v>3507.9</v>
      </c>
      <c r="AJ225" s="71">
        <v>14.3</v>
      </c>
      <c r="AK225" s="72">
        <v>2183</v>
      </c>
      <c r="AL225" s="61">
        <v>397</v>
      </c>
      <c r="AM225" s="85">
        <v>364</v>
      </c>
      <c r="AN225" s="73">
        <v>8</v>
      </c>
      <c r="AO225" s="61"/>
      <c r="AP225" s="64">
        <v>905.5</v>
      </c>
      <c r="AQ225" s="42">
        <v>152.26</v>
      </c>
      <c r="AR225" s="42">
        <v>225.74</v>
      </c>
      <c r="AS225" s="42">
        <v>0</v>
      </c>
      <c r="AT225" s="72" t="s">
        <v>1036</v>
      </c>
      <c r="AU225" s="72" t="s">
        <v>1018</v>
      </c>
      <c r="AV225" s="67">
        <v>80</v>
      </c>
      <c r="AW225" s="61"/>
      <c r="AX225" s="61"/>
      <c r="AY225" s="61"/>
      <c r="AZ225" s="61" t="s">
        <v>1019</v>
      </c>
      <c r="BA225" s="61" t="s">
        <v>218</v>
      </c>
      <c r="BB225" s="61" t="s">
        <v>218</v>
      </c>
      <c r="BC225" s="61" t="s">
        <v>218</v>
      </c>
      <c r="BD225" s="61" t="s">
        <v>218</v>
      </c>
      <c r="BE225" s="61" t="s">
        <v>218</v>
      </c>
      <c r="BF225" s="61" t="s">
        <v>218</v>
      </c>
      <c r="BG225" s="61" t="s">
        <v>218</v>
      </c>
      <c r="BH225" s="61" t="s">
        <v>218</v>
      </c>
      <c r="BI225" s="61" t="s">
        <v>218</v>
      </c>
      <c r="BJ225" s="61" t="s">
        <v>218</v>
      </c>
      <c r="BK225" s="61" t="s">
        <v>218</v>
      </c>
      <c r="BL225" s="61" t="s">
        <v>218</v>
      </c>
      <c r="BM225" s="61" t="s">
        <v>218</v>
      </c>
      <c r="BN225" s="61" t="s">
        <v>218</v>
      </c>
      <c r="BO225" s="61" t="s">
        <v>218</v>
      </c>
      <c r="BP225" s="61" t="s">
        <v>218</v>
      </c>
      <c r="BQ225" s="61" t="s">
        <v>1020</v>
      </c>
      <c r="BR225" s="61"/>
      <c r="BS225" s="59" t="s">
        <v>1021</v>
      </c>
      <c r="BT225" s="52">
        <v>7760</v>
      </c>
      <c r="BU225" s="61">
        <v>5</v>
      </c>
      <c r="BV225" s="61" t="s">
        <v>1017</v>
      </c>
      <c r="BW225" s="52">
        <v>985</v>
      </c>
      <c r="BX225" s="52">
        <v>394</v>
      </c>
      <c r="BY225" s="52">
        <v>985</v>
      </c>
      <c r="BZ225" s="52">
        <v>394</v>
      </c>
      <c r="CA225" s="61" t="s">
        <v>1080</v>
      </c>
      <c r="CB225" s="52">
        <v>1852</v>
      </c>
      <c r="CC225" s="53">
        <v>1722</v>
      </c>
      <c r="CD225" s="39">
        <v>1</v>
      </c>
      <c r="CE225" s="61">
        <v>997</v>
      </c>
      <c r="CF225" s="61" t="s">
        <v>1023</v>
      </c>
      <c r="CG225" s="52">
        <v>160</v>
      </c>
      <c r="CH225" s="52">
        <v>253</v>
      </c>
      <c r="CI225" s="72">
        <v>905.5</v>
      </c>
      <c r="CJ225" s="74"/>
      <c r="CK225" s="61">
        <v>0</v>
      </c>
      <c r="CL225" s="61">
        <v>0</v>
      </c>
      <c r="CM225" s="75">
        <v>0</v>
      </c>
      <c r="CN225" s="39"/>
      <c r="CO225" s="39"/>
      <c r="CP225" s="61"/>
      <c r="CQ225" s="61"/>
      <c r="CR225" s="39">
        <v>0</v>
      </c>
      <c r="CS225" s="61"/>
      <c r="CT225" s="61"/>
      <c r="CU225" s="61"/>
      <c r="CV225" s="61"/>
      <c r="CW225" s="61"/>
      <c r="CX225" s="61"/>
      <c r="CY225" s="61"/>
      <c r="CZ225" s="52">
        <v>1</v>
      </c>
      <c r="DA225" s="52">
        <v>1</v>
      </c>
      <c r="DB225" s="52">
        <v>162</v>
      </c>
      <c r="DC225" s="52">
        <v>400</v>
      </c>
      <c r="DD225" s="52">
        <v>48</v>
      </c>
      <c r="DE225" s="61">
        <v>2032</v>
      </c>
      <c r="DF225" s="39">
        <v>0</v>
      </c>
      <c r="DG225" s="39">
        <v>0</v>
      </c>
      <c r="DH225" s="52">
        <v>4</v>
      </c>
      <c r="DI225" s="52">
        <v>248</v>
      </c>
      <c r="DJ225" s="61"/>
      <c r="DK225" s="39">
        <v>85</v>
      </c>
      <c r="DL225" s="61">
        <v>935</v>
      </c>
      <c r="DM225" s="39">
        <v>80</v>
      </c>
      <c r="DN225" s="61"/>
      <c r="DO225" s="61">
        <v>967</v>
      </c>
      <c r="DP225" s="61"/>
      <c r="DQ225" s="39">
        <v>648</v>
      </c>
      <c r="DR225" s="39">
        <v>594</v>
      </c>
      <c r="DS225" s="39">
        <v>87</v>
      </c>
      <c r="DT225" s="61">
        <v>16</v>
      </c>
      <c r="DU225" s="52">
        <v>16</v>
      </c>
      <c r="DV225" s="52">
        <v>16</v>
      </c>
      <c r="DW225" s="39">
        <v>0</v>
      </c>
      <c r="DX225" s="39" t="str">
        <f t="shared" si="14"/>
        <v>наружные</v>
      </c>
      <c r="DY225" s="52"/>
      <c r="DZ225" s="61"/>
      <c r="EA225" s="61"/>
      <c r="EB225" s="61"/>
      <c r="EC225" s="61"/>
      <c r="ED225" s="61"/>
      <c r="EE225" s="52">
        <v>32</v>
      </c>
      <c r="EF225" s="52">
        <v>29.44</v>
      </c>
      <c r="EG225" s="52">
        <v>8</v>
      </c>
      <c r="EH225" s="52">
        <f t="shared" si="17"/>
        <v>38.4</v>
      </c>
      <c r="EI225" s="52">
        <v>7.68</v>
      </c>
      <c r="EJ225" s="52"/>
      <c r="EK225" s="52">
        <v>11.16</v>
      </c>
      <c r="EL225" s="52">
        <v>4.8</v>
      </c>
      <c r="EM225" s="52">
        <v>17.600000000000001</v>
      </c>
      <c r="EN225" s="52">
        <v>9.1</v>
      </c>
      <c r="EO225" s="52">
        <v>0</v>
      </c>
      <c r="EP225" s="52">
        <v>0</v>
      </c>
      <c r="EQ225" s="52">
        <v>202</v>
      </c>
      <c r="ER225" s="52">
        <f t="shared" si="15"/>
        <v>0</v>
      </c>
      <c r="ES225" s="187" t="s">
        <v>1019</v>
      </c>
      <c r="ET225" s="187">
        <v>0</v>
      </c>
      <c r="EU225" s="52">
        <v>0</v>
      </c>
      <c r="EV225" s="52">
        <v>1</v>
      </c>
      <c r="EW225" s="52">
        <v>0</v>
      </c>
      <c r="EX225" s="52">
        <v>0</v>
      </c>
      <c r="EY225" s="52">
        <v>1</v>
      </c>
      <c r="EZ225" s="52"/>
      <c r="FA225" s="52"/>
      <c r="FB225" s="52"/>
      <c r="FC225" s="52"/>
      <c r="FD225" s="52"/>
      <c r="FE225" s="52"/>
      <c r="FF225" s="52"/>
      <c r="FG225" s="52"/>
      <c r="FH225" s="39">
        <v>0</v>
      </c>
      <c r="FI225" s="72">
        <v>5</v>
      </c>
    </row>
    <row r="226" spans="1:165" x14ac:dyDescent="0.25">
      <c r="A226" s="56">
        <v>23059</v>
      </c>
      <c r="B226" s="36" t="str">
        <f t="shared" si="16"/>
        <v>Севастопольский пр-т д. 46 к. 7</v>
      </c>
      <c r="C226" s="57" t="s">
        <v>1087</v>
      </c>
      <c r="D226" s="58">
        <v>46</v>
      </c>
      <c r="E226" s="59">
        <v>7</v>
      </c>
      <c r="F226" s="39" t="s">
        <v>1012</v>
      </c>
      <c r="G226" s="60"/>
      <c r="H226" s="61"/>
      <c r="I226" s="62" t="s">
        <v>218</v>
      </c>
      <c r="J226" s="62"/>
      <c r="K226" s="62" t="s">
        <v>218</v>
      </c>
      <c r="L226" s="39" t="s">
        <v>1013</v>
      </c>
      <c r="M226" s="39" t="s">
        <v>1014</v>
      </c>
      <c r="N226" s="63">
        <v>1963</v>
      </c>
      <c r="O226" s="63">
        <v>1963</v>
      </c>
      <c r="P226" s="64" t="s">
        <v>1047</v>
      </c>
      <c r="Q226" s="61" t="s">
        <v>1016</v>
      </c>
      <c r="R226" s="63">
        <v>5</v>
      </c>
      <c r="S226" s="63">
        <v>5</v>
      </c>
      <c r="T226" s="65">
        <v>4</v>
      </c>
      <c r="U226" s="63"/>
      <c r="V226" s="63"/>
      <c r="W226" s="66">
        <v>80</v>
      </c>
      <c r="X226" s="67">
        <v>80</v>
      </c>
      <c r="Y226" s="61">
        <f t="shared" si="13"/>
        <v>0</v>
      </c>
      <c r="Z226" s="39">
        <v>0</v>
      </c>
      <c r="AA226" s="61">
        <v>20</v>
      </c>
      <c r="AB226" s="61">
        <v>36</v>
      </c>
      <c r="AC226" s="42">
        <v>0</v>
      </c>
      <c r="AD226" s="61"/>
      <c r="AE226" s="61">
        <v>0</v>
      </c>
      <c r="AF226" s="61">
        <v>1</v>
      </c>
      <c r="AG226" s="68">
        <v>1</v>
      </c>
      <c r="AH226" s="69">
        <v>3484.4999999999991</v>
      </c>
      <c r="AI226" s="70">
        <v>3484.4999999999991</v>
      </c>
      <c r="AJ226" s="71">
        <v>0</v>
      </c>
      <c r="AK226" s="72">
        <v>2177.4</v>
      </c>
      <c r="AL226" s="61">
        <v>397</v>
      </c>
      <c r="AM226" s="85">
        <v>364</v>
      </c>
      <c r="AN226" s="73">
        <v>8</v>
      </c>
      <c r="AO226" s="61"/>
      <c r="AP226" s="64">
        <v>902.7</v>
      </c>
      <c r="AQ226" s="42">
        <v>152.32</v>
      </c>
      <c r="AR226" s="42">
        <v>226.68</v>
      </c>
      <c r="AS226" s="42">
        <v>0</v>
      </c>
      <c r="AT226" s="72" t="s">
        <v>1036</v>
      </c>
      <c r="AU226" s="72" t="s">
        <v>1018</v>
      </c>
      <c r="AV226" s="67">
        <v>80</v>
      </c>
      <c r="AW226" s="61"/>
      <c r="AX226" s="61"/>
      <c r="AY226" s="61"/>
      <c r="AZ226" s="61" t="s">
        <v>1019</v>
      </c>
      <c r="BA226" s="61" t="s">
        <v>218</v>
      </c>
      <c r="BB226" s="61" t="s">
        <v>218</v>
      </c>
      <c r="BC226" s="61" t="s">
        <v>218</v>
      </c>
      <c r="BD226" s="61" t="s">
        <v>218</v>
      </c>
      <c r="BE226" s="61" t="s">
        <v>218</v>
      </c>
      <c r="BF226" s="61" t="s">
        <v>218</v>
      </c>
      <c r="BG226" s="61" t="s">
        <v>218</v>
      </c>
      <c r="BH226" s="61" t="s">
        <v>218</v>
      </c>
      <c r="BI226" s="61" t="s">
        <v>218</v>
      </c>
      <c r="BJ226" s="61" t="s">
        <v>218</v>
      </c>
      <c r="BK226" s="61" t="s">
        <v>218</v>
      </c>
      <c r="BL226" s="61" t="s">
        <v>218</v>
      </c>
      <c r="BM226" s="61" t="s">
        <v>218</v>
      </c>
      <c r="BN226" s="61" t="s">
        <v>218</v>
      </c>
      <c r="BO226" s="61" t="s">
        <v>218</v>
      </c>
      <c r="BP226" s="61" t="s">
        <v>218</v>
      </c>
      <c r="BQ226" s="61" t="s">
        <v>1020</v>
      </c>
      <c r="BR226" s="61"/>
      <c r="BS226" s="59" t="s">
        <v>1021</v>
      </c>
      <c r="BT226" s="52">
        <v>7760</v>
      </c>
      <c r="BU226" s="61">
        <v>5</v>
      </c>
      <c r="BV226" s="61" t="s">
        <v>1017</v>
      </c>
      <c r="BW226" s="52">
        <v>985</v>
      </c>
      <c r="BX226" s="52">
        <v>394</v>
      </c>
      <c r="BY226" s="52">
        <v>985</v>
      </c>
      <c r="BZ226" s="52">
        <v>394</v>
      </c>
      <c r="CA226" s="61" t="s">
        <v>1080</v>
      </c>
      <c r="CB226" s="52">
        <v>1852</v>
      </c>
      <c r="CC226" s="53">
        <v>1722</v>
      </c>
      <c r="CD226" s="61">
        <v>1</v>
      </c>
      <c r="CE226" s="61">
        <v>993</v>
      </c>
      <c r="CF226" s="61" t="s">
        <v>1023</v>
      </c>
      <c r="CG226" s="52">
        <v>160</v>
      </c>
      <c r="CH226" s="52">
        <v>253</v>
      </c>
      <c r="CI226" s="72">
        <v>902.7</v>
      </c>
      <c r="CJ226" s="74"/>
      <c r="CK226" s="61">
        <v>0</v>
      </c>
      <c r="CL226" s="61">
        <v>0</v>
      </c>
      <c r="CM226" s="75">
        <v>0</v>
      </c>
      <c r="CN226" s="39"/>
      <c r="CO226" s="39"/>
      <c r="CP226" s="61"/>
      <c r="CQ226" s="61"/>
      <c r="CR226" s="39">
        <v>0</v>
      </c>
      <c r="CS226" s="61"/>
      <c r="CT226" s="61"/>
      <c r="CU226" s="61"/>
      <c r="CV226" s="61"/>
      <c r="CW226" s="61"/>
      <c r="CX226" s="61"/>
      <c r="CY226" s="61"/>
      <c r="CZ226" s="52">
        <v>1</v>
      </c>
      <c r="DA226" s="52">
        <v>1</v>
      </c>
      <c r="DB226" s="52">
        <v>162</v>
      </c>
      <c r="DC226" s="52">
        <v>400</v>
      </c>
      <c r="DD226" s="52">
        <v>48</v>
      </c>
      <c r="DE226" s="61">
        <v>2032</v>
      </c>
      <c r="DF226" s="61">
        <v>0</v>
      </c>
      <c r="DG226" s="39">
        <v>0</v>
      </c>
      <c r="DH226" s="52">
        <v>4</v>
      </c>
      <c r="DI226" s="52">
        <v>248</v>
      </c>
      <c r="DJ226" s="61"/>
      <c r="DK226" s="39">
        <v>85</v>
      </c>
      <c r="DL226" s="61">
        <v>935</v>
      </c>
      <c r="DM226" s="39">
        <v>80</v>
      </c>
      <c r="DN226" s="61"/>
      <c r="DO226" s="61">
        <v>967</v>
      </c>
      <c r="DP226" s="61"/>
      <c r="DQ226" s="39">
        <v>648</v>
      </c>
      <c r="DR226" s="39">
        <v>594</v>
      </c>
      <c r="DS226" s="39">
        <v>87</v>
      </c>
      <c r="DT226" s="61">
        <v>16</v>
      </c>
      <c r="DU226" s="52">
        <v>16</v>
      </c>
      <c r="DV226" s="52">
        <v>16</v>
      </c>
      <c r="DW226" s="39">
        <v>0</v>
      </c>
      <c r="DX226" s="39" t="str">
        <f t="shared" si="14"/>
        <v>наружные</v>
      </c>
      <c r="DY226" s="52"/>
      <c r="DZ226" s="61"/>
      <c r="EA226" s="61"/>
      <c r="EB226" s="61"/>
      <c r="EC226" s="61"/>
      <c r="ED226" s="61"/>
      <c r="EE226" s="52">
        <v>32</v>
      </c>
      <c r="EF226" s="52">
        <v>29.44</v>
      </c>
      <c r="EG226" s="52">
        <v>8</v>
      </c>
      <c r="EH226" s="52">
        <f t="shared" si="17"/>
        <v>38.4</v>
      </c>
      <c r="EI226" s="52">
        <v>7.68</v>
      </c>
      <c r="EJ226" s="52"/>
      <c r="EK226" s="52">
        <v>11.16</v>
      </c>
      <c r="EL226" s="52">
        <v>4.8</v>
      </c>
      <c r="EM226" s="52">
        <v>17.600000000000001</v>
      </c>
      <c r="EN226" s="52">
        <v>9.1</v>
      </c>
      <c r="EO226" s="52">
        <v>0</v>
      </c>
      <c r="EP226" s="52">
        <v>0</v>
      </c>
      <c r="EQ226" s="52">
        <v>203</v>
      </c>
      <c r="ER226" s="52">
        <f t="shared" si="15"/>
        <v>0</v>
      </c>
      <c r="ES226" s="187" t="s">
        <v>1019</v>
      </c>
      <c r="ET226" s="187">
        <v>0</v>
      </c>
      <c r="EU226" s="52">
        <v>0</v>
      </c>
      <c r="EV226" s="52">
        <v>1</v>
      </c>
      <c r="EW226" s="52">
        <v>0</v>
      </c>
      <c r="EX226" s="52">
        <v>0</v>
      </c>
      <c r="EY226" s="52">
        <v>1</v>
      </c>
      <c r="EZ226" s="52"/>
      <c r="FA226" s="52"/>
      <c r="FB226" s="52"/>
      <c r="FC226" s="52"/>
      <c r="FD226" s="52"/>
      <c r="FE226" s="52"/>
      <c r="FF226" s="52"/>
      <c r="FG226" s="52"/>
      <c r="FH226" s="39">
        <v>0</v>
      </c>
      <c r="FI226" s="72">
        <v>5</v>
      </c>
    </row>
    <row r="227" spans="1:165" x14ac:dyDescent="0.25">
      <c r="A227" s="56">
        <v>23061</v>
      </c>
      <c r="B227" s="36" t="str">
        <f t="shared" si="16"/>
        <v>Севастопольский пр-т д. 48 к. 1</v>
      </c>
      <c r="C227" s="57" t="s">
        <v>1087</v>
      </c>
      <c r="D227" s="58">
        <v>48</v>
      </c>
      <c r="E227" s="59">
        <v>1</v>
      </c>
      <c r="F227" s="39" t="s">
        <v>1012</v>
      </c>
      <c r="G227" s="60"/>
      <c r="H227" s="39"/>
      <c r="I227" s="62" t="s">
        <v>218</v>
      </c>
      <c r="J227" s="62"/>
      <c r="K227" s="62" t="s">
        <v>218</v>
      </c>
      <c r="L227" s="39" t="s">
        <v>1013</v>
      </c>
      <c r="M227" s="39" t="s">
        <v>1014</v>
      </c>
      <c r="N227" s="63">
        <v>1963</v>
      </c>
      <c r="O227" s="63">
        <v>1963</v>
      </c>
      <c r="P227" s="64" t="s">
        <v>1035</v>
      </c>
      <c r="Q227" s="61" t="s">
        <v>1016</v>
      </c>
      <c r="R227" s="63">
        <v>9</v>
      </c>
      <c r="S227" s="63">
        <v>9</v>
      </c>
      <c r="T227" s="65">
        <v>1</v>
      </c>
      <c r="U227" s="63">
        <v>1</v>
      </c>
      <c r="V227" s="63"/>
      <c r="W227" s="66">
        <v>72</v>
      </c>
      <c r="X227" s="67">
        <v>71</v>
      </c>
      <c r="Y227" s="61">
        <f t="shared" si="13"/>
        <v>1</v>
      </c>
      <c r="Z227" s="39">
        <v>0</v>
      </c>
      <c r="AA227" s="61">
        <v>18</v>
      </c>
      <c r="AB227" s="61">
        <v>19</v>
      </c>
      <c r="AC227" s="42">
        <v>1</v>
      </c>
      <c r="AD227" s="61">
        <v>24</v>
      </c>
      <c r="AE227" s="61">
        <v>0</v>
      </c>
      <c r="AF227" s="61">
        <v>1</v>
      </c>
      <c r="AG227" s="68">
        <v>1</v>
      </c>
      <c r="AH227" s="69">
        <v>2595.2000000000003</v>
      </c>
      <c r="AI227" s="70">
        <v>2563.9</v>
      </c>
      <c r="AJ227" s="71">
        <v>31.3</v>
      </c>
      <c r="AK227" s="72">
        <v>1426.6</v>
      </c>
      <c r="AL227" s="61">
        <v>393.2</v>
      </c>
      <c r="AM227" s="85">
        <v>401</v>
      </c>
      <c r="AN227" s="73">
        <v>230</v>
      </c>
      <c r="AO227" s="61"/>
      <c r="AP227" s="64">
        <v>397.8</v>
      </c>
      <c r="AQ227" s="42">
        <v>151.5</v>
      </c>
      <c r="AR227" s="42">
        <v>319.5</v>
      </c>
      <c r="AS227" s="42">
        <v>4.8</v>
      </c>
      <c r="AT227" s="72" t="s">
        <v>1036</v>
      </c>
      <c r="AU227" s="72" t="s">
        <v>1018</v>
      </c>
      <c r="AV227" s="67">
        <v>71</v>
      </c>
      <c r="AW227" s="61"/>
      <c r="AX227" s="61"/>
      <c r="AY227" s="61"/>
      <c r="AZ227" s="61" t="s">
        <v>1019</v>
      </c>
      <c r="BA227" s="61" t="s">
        <v>218</v>
      </c>
      <c r="BB227" s="61" t="s">
        <v>218</v>
      </c>
      <c r="BC227" s="61" t="s">
        <v>218</v>
      </c>
      <c r="BD227" s="61" t="s">
        <v>218</v>
      </c>
      <c r="BE227" s="61" t="s">
        <v>218</v>
      </c>
      <c r="BF227" s="61" t="s">
        <v>218</v>
      </c>
      <c r="BG227" s="61" t="s">
        <v>218</v>
      </c>
      <c r="BH227" s="61" t="s">
        <v>218</v>
      </c>
      <c r="BI227" s="61" t="s">
        <v>218</v>
      </c>
      <c r="BJ227" s="61" t="s">
        <v>218</v>
      </c>
      <c r="BK227" s="61" t="s">
        <v>218</v>
      </c>
      <c r="BL227" s="61" t="s">
        <v>218</v>
      </c>
      <c r="BM227" s="61" t="s">
        <v>218</v>
      </c>
      <c r="BN227" s="61" t="s">
        <v>218</v>
      </c>
      <c r="BO227" s="61" t="s">
        <v>218</v>
      </c>
      <c r="BP227" s="61" t="s">
        <v>218</v>
      </c>
      <c r="BQ227" s="61" t="s">
        <v>1020</v>
      </c>
      <c r="BR227" s="61"/>
      <c r="BS227" s="59" t="s">
        <v>1021</v>
      </c>
      <c r="BT227" s="52">
        <v>3774</v>
      </c>
      <c r="BU227" s="61">
        <v>2</v>
      </c>
      <c r="BV227" s="61" t="s">
        <v>1017</v>
      </c>
      <c r="BW227" s="52">
        <v>3713</v>
      </c>
      <c r="BX227" s="52">
        <v>935</v>
      </c>
      <c r="BY227" s="52">
        <v>735</v>
      </c>
      <c r="BZ227" s="39">
        <v>0</v>
      </c>
      <c r="CA227" s="61" t="s">
        <v>1080</v>
      </c>
      <c r="CB227" s="52">
        <v>1713</v>
      </c>
      <c r="CC227" s="53">
        <v>1849</v>
      </c>
      <c r="CD227" s="39">
        <v>1</v>
      </c>
      <c r="CE227" s="61">
        <v>438</v>
      </c>
      <c r="CF227" s="61" t="s">
        <v>1023</v>
      </c>
      <c r="CG227" s="52">
        <v>84</v>
      </c>
      <c r="CH227" s="52">
        <v>58.8</v>
      </c>
      <c r="CI227" s="72">
        <v>397.8</v>
      </c>
      <c r="CJ227" s="74" t="s">
        <v>1032</v>
      </c>
      <c r="CK227" s="61">
        <v>1</v>
      </c>
      <c r="CL227" s="61">
        <v>23.669999999999998</v>
      </c>
      <c r="CM227" s="75">
        <v>4</v>
      </c>
      <c r="CN227" s="39"/>
      <c r="CO227" s="39"/>
      <c r="CP227" s="61"/>
      <c r="CQ227" s="61"/>
      <c r="CR227" s="39">
        <v>1</v>
      </c>
      <c r="CS227" s="61"/>
      <c r="CT227" s="61"/>
      <c r="CU227" s="61"/>
      <c r="CV227" s="61"/>
      <c r="CW227" s="61"/>
      <c r="CX227" s="61"/>
      <c r="CY227" s="61"/>
      <c r="CZ227" s="52">
        <v>1</v>
      </c>
      <c r="DA227" s="52">
        <v>1</v>
      </c>
      <c r="DB227" s="52">
        <v>189</v>
      </c>
      <c r="DC227" s="52">
        <v>2356</v>
      </c>
      <c r="DD227" s="52">
        <v>61</v>
      </c>
      <c r="DE227" s="61">
        <v>947</v>
      </c>
      <c r="DF227" s="39">
        <v>0</v>
      </c>
      <c r="DG227" s="39">
        <v>0</v>
      </c>
      <c r="DH227" s="52">
        <v>1</v>
      </c>
      <c r="DI227" s="52">
        <v>198</v>
      </c>
      <c r="DJ227" s="61"/>
      <c r="DK227" s="39">
        <v>118</v>
      </c>
      <c r="DL227" s="61">
        <v>850</v>
      </c>
      <c r="DM227" s="39">
        <v>71</v>
      </c>
      <c r="DN227" s="61"/>
      <c r="DO227" s="61">
        <v>702</v>
      </c>
      <c r="DP227" s="61"/>
      <c r="DQ227" s="39">
        <v>340</v>
      </c>
      <c r="DR227" s="39">
        <v>491</v>
      </c>
      <c r="DS227" s="39">
        <v>81</v>
      </c>
      <c r="DT227" s="61">
        <v>8</v>
      </c>
      <c r="DU227" s="52">
        <v>8</v>
      </c>
      <c r="DV227" s="52">
        <v>8</v>
      </c>
      <c r="DW227" s="39">
        <v>0</v>
      </c>
      <c r="DX227" s="39" t="str">
        <f t="shared" si="14"/>
        <v>внутренние</v>
      </c>
      <c r="DY227" s="52"/>
      <c r="DZ227" s="61"/>
      <c r="EA227" s="61"/>
      <c r="EB227" s="61"/>
      <c r="EC227" s="61"/>
      <c r="ED227" s="61"/>
      <c r="EE227" s="52">
        <v>9</v>
      </c>
      <c r="EF227" s="52">
        <v>26.9</v>
      </c>
      <c r="EG227" s="52">
        <v>22</v>
      </c>
      <c r="EH227" s="52">
        <f t="shared" si="17"/>
        <v>105.6</v>
      </c>
      <c r="EI227" s="52">
        <v>0</v>
      </c>
      <c r="EJ227" s="52"/>
      <c r="EK227" s="52">
        <v>2.79</v>
      </c>
      <c r="EL227" s="52">
        <v>2.16</v>
      </c>
      <c r="EM227" s="52">
        <v>21.78</v>
      </c>
      <c r="EN227" s="52">
        <v>7.8000000000000007</v>
      </c>
      <c r="EO227" s="52">
        <v>3.8</v>
      </c>
      <c r="EP227" s="52">
        <v>0</v>
      </c>
      <c r="EQ227" s="52">
        <v>120</v>
      </c>
      <c r="ER227" s="52">
        <f t="shared" si="15"/>
        <v>0.48</v>
      </c>
      <c r="ES227" s="187" t="s">
        <v>1141</v>
      </c>
      <c r="ET227" s="187" t="s">
        <v>1139</v>
      </c>
      <c r="EU227" s="52">
        <v>0</v>
      </c>
      <c r="EV227" s="52">
        <v>0</v>
      </c>
      <c r="EW227" s="52">
        <v>0</v>
      </c>
      <c r="EX227" s="52">
        <v>0</v>
      </c>
      <c r="EY227" s="52">
        <v>2</v>
      </c>
      <c r="EZ227" s="52"/>
      <c r="FA227" s="52"/>
      <c r="FB227" s="52"/>
      <c r="FC227" s="52"/>
      <c r="FD227" s="52"/>
      <c r="FE227" s="52"/>
      <c r="FF227" s="52"/>
      <c r="FG227" s="52"/>
      <c r="FH227" s="39">
        <v>0</v>
      </c>
      <c r="FI227" s="72">
        <v>2</v>
      </c>
    </row>
    <row r="228" spans="1:165" x14ac:dyDescent="0.25">
      <c r="A228" s="56">
        <v>23062</v>
      </c>
      <c r="B228" s="36" t="str">
        <f t="shared" si="16"/>
        <v>Севастопольский пр-т д. 48 к. 2</v>
      </c>
      <c r="C228" s="57" t="s">
        <v>1087</v>
      </c>
      <c r="D228" s="58">
        <v>48</v>
      </c>
      <c r="E228" s="59">
        <v>2</v>
      </c>
      <c r="F228" s="39" t="s">
        <v>1012</v>
      </c>
      <c r="G228" s="60"/>
      <c r="H228" s="61"/>
      <c r="I228" s="62" t="s">
        <v>218</v>
      </c>
      <c r="J228" s="62"/>
      <c r="K228" s="62" t="s">
        <v>218</v>
      </c>
      <c r="L228" s="39" t="s">
        <v>1013</v>
      </c>
      <c r="M228" s="39" t="s">
        <v>1014</v>
      </c>
      <c r="N228" s="63">
        <v>1963</v>
      </c>
      <c r="O228" s="63">
        <v>1963</v>
      </c>
      <c r="P228" s="64" t="s">
        <v>1035</v>
      </c>
      <c r="Q228" s="61" t="s">
        <v>1016</v>
      </c>
      <c r="R228" s="63">
        <v>9</v>
      </c>
      <c r="S228" s="63">
        <v>9</v>
      </c>
      <c r="T228" s="65">
        <v>1</v>
      </c>
      <c r="U228" s="63">
        <v>1</v>
      </c>
      <c r="V228" s="63"/>
      <c r="W228" s="66">
        <v>72</v>
      </c>
      <c r="X228" s="67">
        <v>71</v>
      </c>
      <c r="Y228" s="61">
        <f t="shared" si="13"/>
        <v>1</v>
      </c>
      <c r="Z228" s="39">
        <v>0</v>
      </c>
      <c r="AA228" s="61">
        <v>18</v>
      </c>
      <c r="AB228" s="61">
        <v>19</v>
      </c>
      <c r="AC228" s="42">
        <v>1</v>
      </c>
      <c r="AD228" s="61">
        <v>24</v>
      </c>
      <c r="AE228" s="61">
        <v>0</v>
      </c>
      <c r="AF228" s="61">
        <v>1</v>
      </c>
      <c r="AG228" s="68">
        <v>1</v>
      </c>
      <c r="AH228" s="69">
        <v>2562.1000000000004</v>
      </c>
      <c r="AI228" s="70">
        <v>2530.4000000000005</v>
      </c>
      <c r="AJ228" s="71">
        <v>31.7</v>
      </c>
      <c r="AK228" s="72">
        <v>1201.8</v>
      </c>
      <c r="AL228" s="61">
        <v>393.2</v>
      </c>
      <c r="AM228" s="85">
        <v>401</v>
      </c>
      <c r="AN228" s="73">
        <v>246</v>
      </c>
      <c r="AO228" s="61"/>
      <c r="AP228" s="64">
        <v>400.4</v>
      </c>
      <c r="AQ228" s="42">
        <v>101.91</v>
      </c>
      <c r="AR228" s="42">
        <v>239.09</v>
      </c>
      <c r="AS228" s="42">
        <v>4.8</v>
      </c>
      <c r="AT228" s="72" t="s">
        <v>1036</v>
      </c>
      <c r="AU228" s="72" t="s">
        <v>1018</v>
      </c>
      <c r="AV228" s="67">
        <v>71</v>
      </c>
      <c r="AW228" s="61"/>
      <c r="AX228" s="61"/>
      <c r="AY228" s="61"/>
      <c r="AZ228" s="61" t="s">
        <v>1019</v>
      </c>
      <c r="BA228" s="61" t="s">
        <v>218</v>
      </c>
      <c r="BB228" s="61" t="s">
        <v>218</v>
      </c>
      <c r="BC228" s="61" t="s">
        <v>218</v>
      </c>
      <c r="BD228" s="61" t="s">
        <v>218</v>
      </c>
      <c r="BE228" s="61" t="s">
        <v>218</v>
      </c>
      <c r="BF228" s="61" t="s">
        <v>218</v>
      </c>
      <c r="BG228" s="61" t="s">
        <v>218</v>
      </c>
      <c r="BH228" s="61" t="s">
        <v>218</v>
      </c>
      <c r="BI228" s="61" t="s">
        <v>218</v>
      </c>
      <c r="BJ228" s="61" t="s">
        <v>218</v>
      </c>
      <c r="BK228" s="61" t="s">
        <v>218</v>
      </c>
      <c r="BL228" s="61" t="s">
        <v>218</v>
      </c>
      <c r="BM228" s="61" t="s">
        <v>218</v>
      </c>
      <c r="BN228" s="61" t="s">
        <v>218</v>
      </c>
      <c r="BO228" s="61" t="s">
        <v>218</v>
      </c>
      <c r="BP228" s="61" t="s">
        <v>218</v>
      </c>
      <c r="BQ228" s="61" t="s">
        <v>1020</v>
      </c>
      <c r="BR228" s="61"/>
      <c r="BS228" s="59" t="s">
        <v>1021</v>
      </c>
      <c r="BT228" s="52">
        <v>3774</v>
      </c>
      <c r="BU228" s="61">
        <v>2</v>
      </c>
      <c r="BV228" s="61" t="s">
        <v>1017</v>
      </c>
      <c r="BW228" s="52">
        <v>3713</v>
      </c>
      <c r="BX228" s="52">
        <v>935</v>
      </c>
      <c r="BY228" s="52">
        <v>735</v>
      </c>
      <c r="BZ228" s="39">
        <v>0</v>
      </c>
      <c r="CA228" s="61" t="s">
        <v>1080</v>
      </c>
      <c r="CB228" s="52">
        <v>1713</v>
      </c>
      <c r="CC228" s="53">
        <v>1849</v>
      </c>
      <c r="CD228" s="61">
        <v>1</v>
      </c>
      <c r="CE228" s="61">
        <v>440</v>
      </c>
      <c r="CF228" s="61" t="s">
        <v>1023</v>
      </c>
      <c r="CG228" s="52">
        <v>84</v>
      </c>
      <c r="CH228" s="52">
        <v>58.8</v>
      </c>
      <c r="CI228" s="72">
        <v>400.4</v>
      </c>
      <c r="CJ228" s="74" t="s">
        <v>1032</v>
      </c>
      <c r="CK228" s="61">
        <v>1</v>
      </c>
      <c r="CL228" s="61">
        <v>23.669999999999998</v>
      </c>
      <c r="CM228" s="75">
        <v>4</v>
      </c>
      <c r="CN228" s="39"/>
      <c r="CO228" s="39"/>
      <c r="CP228" s="61"/>
      <c r="CQ228" s="61"/>
      <c r="CR228" s="39">
        <v>1.5</v>
      </c>
      <c r="CS228" s="61"/>
      <c r="CT228" s="61"/>
      <c r="CU228" s="61"/>
      <c r="CV228" s="61"/>
      <c r="CW228" s="61"/>
      <c r="CX228" s="61"/>
      <c r="CY228" s="61"/>
      <c r="CZ228" s="52">
        <v>1</v>
      </c>
      <c r="DA228" s="52">
        <v>1</v>
      </c>
      <c r="DB228" s="52">
        <v>189</v>
      </c>
      <c r="DC228" s="52">
        <v>2356</v>
      </c>
      <c r="DD228" s="52">
        <v>61</v>
      </c>
      <c r="DE228" s="61">
        <v>947</v>
      </c>
      <c r="DF228" s="61">
        <v>0</v>
      </c>
      <c r="DG228" s="39">
        <v>0</v>
      </c>
      <c r="DH228" s="52">
        <v>1</v>
      </c>
      <c r="DI228" s="52">
        <v>198</v>
      </c>
      <c r="DJ228" s="61"/>
      <c r="DK228" s="39">
        <v>118</v>
      </c>
      <c r="DL228" s="61">
        <v>850</v>
      </c>
      <c r="DM228" s="39">
        <v>71</v>
      </c>
      <c r="DN228" s="61"/>
      <c r="DO228" s="61">
        <v>702</v>
      </c>
      <c r="DP228" s="61"/>
      <c r="DQ228" s="39">
        <v>340</v>
      </c>
      <c r="DR228" s="39">
        <v>491</v>
      </c>
      <c r="DS228" s="39">
        <v>81</v>
      </c>
      <c r="DT228" s="61">
        <v>8</v>
      </c>
      <c r="DU228" s="52">
        <v>8</v>
      </c>
      <c r="DV228" s="52">
        <v>8</v>
      </c>
      <c r="DW228" s="39">
        <v>0</v>
      </c>
      <c r="DX228" s="39" t="str">
        <f t="shared" si="14"/>
        <v>внутренние</v>
      </c>
      <c r="DY228" s="52"/>
      <c r="DZ228" s="61"/>
      <c r="EA228" s="61"/>
      <c r="EB228" s="61"/>
      <c r="EC228" s="61"/>
      <c r="ED228" s="61"/>
      <c r="EE228" s="52">
        <v>9</v>
      </c>
      <c r="EF228" s="52">
        <v>26.9</v>
      </c>
      <c r="EG228" s="52">
        <v>22</v>
      </c>
      <c r="EH228" s="52">
        <f t="shared" si="17"/>
        <v>105.6</v>
      </c>
      <c r="EI228" s="52">
        <v>0</v>
      </c>
      <c r="EJ228" s="52"/>
      <c r="EK228" s="52">
        <v>2.79</v>
      </c>
      <c r="EL228" s="52">
        <v>2.16</v>
      </c>
      <c r="EM228" s="52">
        <v>21.78</v>
      </c>
      <c r="EN228" s="52">
        <v>7.8000000000000007</v>
      </c>
      <c r="EO228" s="52">
        <v>3.8</v>
      </c>
      <c r="EP228" s="52">
        <v>0</v>
      </c>
      <c r="EQ228" s="52">
        <v>114</v>
      </c>
      <c r="ER228" s="52">
        <f t="shared" si="15"/>
        <v>0.45</v>
      </c>
      <c r="ES228" s="187" t="s">
        <v>1141</v>
      </c>
      <c r="ET228" s="187" t="s">
        <v>1139</v>
      </c>
      <c r="EU228" s="52">
        <v>0</v>
      </c>
      <c r="EV228" s="52">
        <v>0</v>
      </c>
      <c r="EW228" s="52">
        <v>0</v>
      </c>
      <c r="EX228" s="52">
        <v>0</v>
      </c>
      <c r="EY228" s="52">
        <v>2</v>
      </c>
      <c r="EZ228" s="52"/>
      <c r="FA228" s="52"/>
      <c r="FB228" s="52"/>
      <c r="FC228" s="52"/>
      <c r="FD228" s="52"/>
      <c r="FE228" s="52"/>
      <c r="FF228" s="52"/>
      <c r="FG228" s="52"/>
      <c r="FH228" s="39">
        <v>0</v>
      </c>
      <c r="FI228" s="72">
        <v>2</v>
      </c>
    </row>
    <row r="229" spans="1:165" x14ac:dyDescent="0.25">
      <c r="A229" s="56">
        <v>23069</v>
      </c>
      <c r="B229" s="36" t="str">
        <f t="shared" si="16"/>
        <v>Севастопольский пр-т д. 52</v>
      </c>
      <c r="C229" s="57" t="s">
        <v>1087</v>
      </c>
      <c r="D229" s="58">
        <v>52</v>
      </c>
      <c r="E229" s="59"/>
      <c r="F229" s="39" t="s">
        <v>1012</v>
      </c>
      <c r="G229" s="60"/>
      <c r="H229" s="39"/>
      <c r="I229" s="62" t="s">
        <v>218</v>
      </c>
      <c r="J229" s="62"/>
      <c r="K229" s="62" t="s">
        <v>218</v>
      </c>
      <c r="L229" s="39" t="s">
        <v>1013</v>
      </c>
      <c r="M229" s="39" t="s">
        <v>1014</v>
      </c>
      <c r="N229" s="63">
        <v>1966</v>
      </c>
      <c r="O229" s="63">
        <v>1966</v>
      </c>
      <c r="P229" s="64" t="s">
        <v>1035</v>
      </c>
      <c r="Q229" s="61" t="s">
        <v>1016</v>
      </c>
      <c r="R229" s="63">
        <v>12</v>
      </c>
      <c r="S229" s="63">
        <v>12</v>
      </c>
      <c r="T229" s="65">
        <v>1</v>
      </c>
      <c r="U229" s="63">
        <v>2</v>
      </c>
      <c r="V229" s="63"/>
      <c r="W229" s="66">
        <v>84</v>
      </c>
      <c r="X229" s="67">
        <v>84</v>
      </c>
      <c r="Y229" s="61">
        <f t="shared" si="13"/>
        <v>0</v>
      </c>
      <c r="Z229" s="39">
        <v>0</v>
      </c>
      <c r="AA229" s="61">
        <v>24</v>
      </c>
      <c r="AB229" s="61">
        <v>25</v>
      </c>
      <c r="AC229" s="42">
        <v>2</v>
      </c>
      <c r="AD229" s="61">
        <v>24</v>
      </c>
      <c r="AE229" s="61">
        <v>0</v>
      </c>
      <c r="AF229" s="61">
        <v>1</v>
      </c>
      <c r="AG229" s="68">
        <v>1</v>
      </c>
      <c r="AH229" s="69">
        <v>3633.1</v>
      </c>
      <c r="AI229" s="70">
        <v>3633.1</v>
      </c>
      <c r="AJ229" s="71">
        <v>0</v>
      </c>
      <c r="AK229" s="72">
        <v>1356</v>
      </c>
      <c r="AL229" s="61">
        <v>490</v>
      </c>
      <c r="AM229" s="85">
        <v>269</v>
      </c>
      <c r="AN229" s="73">
        <v>240</v>
      </c>
      <c r="AO229" s="61"/>
      <c r="AP229" s="64">
        <v>423.5</v>
      </c>
      <c r="AQ229" s="42">
        <v>83.69</v>
      </c>
      <c r="AR229" s="42">
        <v>185.31</v>
      </c>
      <c r="AS229" s="42">
        <v>7.1999999999999993</v>
      </c>
      <c r="AT229" s="72" t="s">
        <v>1036</v>
      </c>
      <c r="AU229" s="72" t="s">
        <v>1034</v>
      </c>
      <c r="AV229" s="67">
        <v>84</v>
      </c>
      <c r="AW229" s="61"/>
      <c r="AX229" s="61"/>
      <c r="AY229" s="61"/>
      <c r="AZ229" s="61" t="s">
        <v>1019</v>
      </c>
      <c r="BA229" s="61" t="s">
        <v>218</v>
      </c>
      <c r="BB229" s="61" t="s">
        <v>218</v>
      </c>
      <c r="BC229" s="61" t="s">
        <v>218</v>
      </c>
      <c r="BD229" s="61" t="s">
        <v>218</v>
      </c>
      <c r="BE229" s="61" t="s">
        <v>218</v>
      </c>
      <c r="BF229" s="61" t="s">
        <v>218</v>
      </c>
      <c r="BG229" s="61" t="s">
        <v>218</v>
      </c>
      <c r="BH229" s="61" t="s">
        <v>218</v>
      </c>
      <c r="BI229" s="61" t="s">
        <v>218</v>
      </c>
      <c r="BJ229" s="61" t="s">
        <v>218</v>
      </c>
      <c r="BK229" s="61" t="s">
        <v>218</v>
      </c>
      <c r="BL229" s="61" t="s">
        <v>218</v>
      </c>
      <c r="BM229" s="61" t="s">
        <v>218</v>
      </c>
      <c r="BN229" s="61" t="s">
        <v>218</v>
      </c>
      <c r="BO229" s="61" t="s">
        <v>218</v>
      </c>
      <c r="BP229" s="61" t="s">
        <v>218</v>
      </c>
      <c r="BQ229" s="61" t="s">
        <v>1020</v>
      </c>
      <c r="BR229" s="61"/>
      <c r="BS229" s="59" t="s">
        <v>1021</v>
      </c>
      <c r="BT229" s="52">
        <v>5447</v>
      </c>
      <c r="BU229" s="61">
        <v>2</v>
      </c>
      <c r="BV229" s="61" t="s">
        <v>1017</v>
      </c>
      <c r="BW229" s="52">
        <v>1740</v>
      </c>
      <c r="BX229" s="52">
        <v>838</v>
      </c>
      <c r="BY229" s="52">
        <v>1667.4</v>
      </c>
      <c r="BZ229" s="52">
        <v>419</v>
      </c>
      <c r="CA229" s="61" t="s">
        <v>1080</v>
      </c>
      <c r="CB229" s="52">
        <v>2969</v>
      </c>
      <c r="CC229" s="53">
        <v>2519.1</v>
      </c>
      <c r="CD229" s="39">
        <v>1</v>
      </c>
      <c r="CE229" s="61">
        <v>466</v>
      </c>
      <c r="CF229" s="61" t="s">
        <v>1023</v>
      </c>
      <c r="CG229" s="39">
        <v>0</v>
      </c>
      <c r="CH229" s="39">
        <v>0</v>
      </c>
      <c r="CI229" s="72">
        <v>423.5</v>
      </c>
      <c r="CJ229" s="74" t="s">
        <v>1032</v>
      </c>
      <c r="CK229" s="61">
        <v>1</v>
      </c>
      <c r="CL229" s="61">
        <v>31.56</v>
      </c>
      <c r="CM229" s="75">
        <v>6</v>
      </c>
      <c r="CN229" s="39"/>
      <c r="CO229" s="39"/>
      <c r="CP229" s="61"/>
      <c r="CQ229" s="61"/>
      <c r="CR229" s="39">
        <v>2</v>
      </c>
      <c r="CS229" s="61"/>
      <c r="CT229" s="61"/>
      <c r="CU229" s="61"/>
      <c r="CV229" s="61"/>
      <c r="CW229" s="61"/>
      <c r="CX229" s="61"/>
      <c r="CY229" s="61"/>
      <c r="CZ229" s="52">
        <v>1</v>
      </c>
      <c r="DA229" s="52">
        <v>1</v>
      </c>
      <c r="DB229" s="52">
        <v>126</v>
      </c>
      <c r="DC229" s="52">
        <v>745</v>
      </c>
      <c r="DD229" s="52">
        <v>85</v>
      </c>
      <c r="DE229" s="61">
        <v>1845</v>
      </c>
      <c r="DF229" s="39">
        <v>0</v>
      </c>
      <c r="DG229" s="39">
        <v>0</v>
      </c>
      <c r="DH229" s="52">
        <v>1</v>
      </c>
      <c r="DI229" s="52">
        <v>204</v>
      </c>
      <c r="DJ229" s="61"/>
      <c r="DK229" s="39">
        <v>68</v>
      </c>
      <c r="DL229" s="61">
        <v>1232.5</v>
      </c>
      <c r="DM229" s="39">
        <v>84</v>
      </c>
      <c r="DN229" s="61"/>
      <c r="DO229" s="61">
        <v>952</v>
      </c>
      <c r="DP229" s="61"/>
      <c r="DQ229" s="39">
        <v>500.5</v>
      </c>
      <c r="DR229" s="39">
        <v>739.28</v>
      </c>
      <c r="DS229" s="39">
        <v>93</v>
      </c>
      <c r="DT229" s="61">
        <v>7</v>
      </c>
      <c r="DU229" s="52">
        <v>7</v>
      </c>
      <c r="DV229" s="52">
        <v>7</v>
      </c>
      <c r="DW229" s="52">
        <v>1</v>
      </c>
      <c r="DX229" s="39" t="str">
        <f t="shared" si="14"/>
        <v>внутренние</v>
      </c>
      <c r="DY229" s="52"/>
      <c r="DZ229" s="61"/>
      <c r="EA229" s="61"/>
      <c r="EB229" s="61"/>
      <c r="EC229" s="61"/>
      <c r="ED229" s="61"/>
      <c r="EE229" s="52">
        <v>12</v>
      </c>
      <c r="EF229" s="52">
        <v>35.74</v>
      </c>
      <c r="EG229" s="52">
        <v>38</v>
      </c>
      <c r="EH229" s="52">
        <f t="shared" si="17"/>
        <v>182.4</v>
      </c>
      <c r="EI229" s="52">
        <v>5.04</v>
      </c>
      <c r="EJ229" s="52"/>
      <c r="EK229" s="52">
        <v>2.79</v>
      </c>
      <c r="EL229" s="52">
        <v>2.88</v>
      </c>
      <c r="EM229" s="52">
        <v>29.04</v>
      </c>
      <c r="EN229" s="52">
        <v>9.1</v>
      </c>
      <c r="EO229" s="52">
        <v>10.8</v>
      </c>
      <c r="EP229" s="52">
        <v>0</v>
      </c>
      <c r="EQ229" s="52">
        <v>154</v>
      </c>
      <c r="ER229" s="52">
        <f t="shared" si="15"/>
        <v>0.61</v>
      </c>
      <c r="ES229" s="187" t="s">
        <v>1138</v>
      </c>
      <c r="ET229" s="187" t="s">
        <v>1139</v>
      </c>
      <c r="EU229" s="52">
        <v>0</v>
      </c>
      <c r="EV229" s="52">
        <v>1</v>
      </c>
      <c r="EW229" s="52">
        <v>0</v>
      </c>
      <c r="EX229" s="52">
        <v>0</v>
      </c>
      <c r="EY229" s="52">
        <v>2</v>
      </c>
      <c r="EZ229" s="52"/>
      <c r="FA229" s="52"/>
      <c r="FB229" s="52"/>
      <c r="FC229" s="52"/>
      <c r="FD229" s="52"/>
      <c r="FE229" s="52"/>
      <c r="FF229" s="52"/>
      <c r="FG229" s="52"/>
      <c r="FH229" s="52">
        <v>1</v>
      </c>
      <c r="FI229" s="72">
        <v>2</v>
      </c>
    </row>
    <row r="230" spans="1:165" x14ac:dyDescent="0.25">
      <c r="A230" s="56">
        <v>23064</v>
      </c>
      <c r="B230" s="36" t="str">
        <f t="shared" si="16"/>
        <v>Севастопольский пр-т д. 50/11</v>
      </c>
      <c r="C230" s="57" t="s">
        <v>1087</v>
      </c>
      <c r="D230" s="58" t="s">
        <v>1090</v>
      </c>
      <c r="E230" s="59"/>
      <c r="F230" s="39" t="s">
        <v>1012</v>
      </c>
      <c r="G230" s="60"/>
      <c r="H230" s="61"/>
      <c r="I230" s="62" t="s">
        <v>218</v>
      </c>
      <c r="J230" s="62"/>
      <c r="K230" s="62" t="s">
        <v>218</v>
      </c>
      <c r="L230" s="39" t="s">
        <v>1013</v>
      </c>
      <c r="M230" s="39" t="s">
        <v>1014</v>
      </c>
      <c r="N230" s="63">
        <v>1966</v>
      </c>
      <c r="O230" s="63">
        <v>1966</v>
      </c>
      <c r="P230" s="64" t="s">
        <v>1035</v>
      </c>
      <c r="Q230" s="61" t="s">
        <v>1016</v>
      </c>
      <c r="R230" s="63">
        <v>12</v>
      </c>
      <c r="S230" s="63">
        <v>12</v>
      </c>
      <c r="T230" s="65">
        <v>1</v>
      </c>
      <c r="U230" s="63">
        <v>2</v>
      </c>
      <c r="V230" s="63"/>
      <c r="W230" s="66">
        <v>84</v>
      </c>
      <c r="X230" s="67">
        <v>84</v>
      </c>
      <c r="Y230" s="61">
        <f t="shared" si="13"/>
        <v>0</v>
      </c>
      <c r="Z230" s="39">
        <v>0</v>
      </c>
      <c r="AA230" s="61">
        <v>24</v>
      </c>
      <c r="AB230" s="61">
        <v>25</v>
      </c>
      <c r="AC230" s="42">
        <v>2</v>
      </c>
      <c r="AD230" s="61">
        <v>24</v>
      </c>
      <c r="AE230" s="61">
        <v>0</v>
      </c>
      <c r="AF230" s="61">
        <v>1</v>
      </c>
      <c r="AG230" s="68">
        <v>1</v>
      </c>
      <c r="AH230" s="69">
        <v>3624.8</v>
      </c>
      <c r="AI230" s="70">
        <v>3624.8</v>
      </c>
      <c r="AJ230" s="71">
        <v>0</v>
      </c>
      <c r="AK230" s="72">
        <v>1421</v>
      </c>
      <c r="AL230" s="61">
        <v>490</v>
      </c>
      <c r="AM230" s="85">
        <v>340</v>
      </c>
      <c r="AN230" s="73">
        <v>235</v>
      </c>
      <c r="AO230" s="61"/>
      <c r="AP230" s="64">
        <v>423</v>
      </c>
      <c r="AQ230" s="42">
        <v>94.570000000000007</v>
      </c>
      <c r="AR230" s="42">
        <v>245.43</v>
      </c>
      <c r="AS230" s="42">
        <v>7.1999999999999993</v>
      </c>
      <c r="AT230" s="72" t="s">
        <v>1036</v>
      </c>
      <c r="AU230" s="72" t="s">
        <v>1034</v>
      </c>
      <c r="AV230" s="67">
        <v>84</v>
      </c>
      <c r="AW230" s="61"/>
      <c r="AX230" s="61"/>
      <c r="AY230" s="61"/>
      <c r="AZ230" s="61" t="s">
        <v>1019</v>
      </c>
      <c r="BA230" s="61" t="s">
        <v>218</v>
      </c>
      <c r="BB230" s="61" t="s">
        <v>218</v>
      </c>
      <c r="BC230" s="61" t="s">
        <v>218</v>
      </c>
      <c r="BD230" s="61" t="s">
        <v>218</v>
      </c>
      <c r="BE230" s="61" t="s">
        <v>218</v>
      </c>
      <c r="BF230" s="61" t="s">
        <v>218</v>
      </c>
      <c r="BG230" s="61" t="s">
        <v>218</v>
      </c>
      <c r="BH230" s="61" t="s">
        <v>218</v>
      </c>
      <c r="BI230" s="61" t="s">
        <v>218</v>
      </c>
      <c r="BJ230" s="61" t="s">
        <v>218</v>
      </c>
      <c r="BK230" s="61" t="s">
        <v>218</v>
      </c>
      <c r="BL230" s="61" t="s">
        <v>218</v>
      </c>
      <c r="BM230" s="61" t="s">
        <v>218</v>
      </c>
      <c r="BN230" s="61" t="s">
        <v>218</v>
      </c>
      <c r="BO230" s="61" t="s">
        <v>218</v>
      </c>
      <c r="BP230" s="61" t="s">
        <v>218</v>
      </c>
      <c r="BQ230" s="61" t="s">
        <v>1020</v>
      </c>
      <c r="BR230" s="61"/>
      <c r="BS230" s="59" t="s">
        <v>1021</v>
      </c>
      <c r="BT230" s="52">
        <v>5447</v>
      </c>
      <c r="BU230" s="61">
        <v>2</v>
      </c>
      <c r="BV230" s="61" t="s">
        <v>1017</v>
      </c>
      <c r="BW230" s="52">
        <v>1740</v>
      </c>
      <c r="BX230" s="52">
        <v>838</v>
      </c>
      <c r="BY230" s="52">
        <v>1667.4</v>
      </c>
      <c r="BZ230" s="52">
        <v>419</v>
      </c>
      <c r="CA230" s="61" t="s">
        <v>1080</v>
      </c>
      <c r="CB230" s="52">
        <v>2969</v>
      </c>
      <c r="CC230" s="53">
        <v>2519.1</v>
      </c>
      <c r="CD230" s="61">
        <v>1</v>
      </c>
      <c r="CE230" s="61">
        <v>465</v>
      </c>
      <c r="CF230" s="61" t="s">
        <v>1023</v>
      </c>
      <c r="CG230" s="39">
        <v>0</v>
      </c>
      <c r="CH230" s="39">
        <v>0</v>
      </c>
      <c r="CI230" s="72">
        <v>423</v>
      </c>
      <c r="CJ230" s="74" t="s">
        <v>1032</v>
      </c>
      <c r="CK230" s="61">
        <v>1</v>
      </c>
      <c r="CL230" s="61">
        <v>31.56</v>
      </c>
      <c r="CM230" s="75">
        <v>6</v>
      </c>
      <c r="CN230" s="39"/>
      <c r="CO230" s="39"/>
      <c r="CP230" s="61"/>
      <c r="CQ230" s="61"/>
      <c r="CR230" s="39">
        <v>2</v>
      </c>
      <c r="CS230" s="61"/>
      <c r="CT230" s="61"/>
      <c r="CU230" s="61"/>
      <c r="CV230" s="61"/>
      <c r="CW230" s="61"/>
      <c r="CX230" s="61"/>
      <c r="CY230" s="61"/>
      <c r="CZ230" s="52">
        <v>1</v>
      </c>
      <c r="DA230" s="52">
        <v>1</v>
      </c>
      <c r="DB230" s="52">
        <v>126</v>
      </c>
      <c r="DC230" s="52">
        <v>745</v>
      </c>
      <c r="DD230" s="52">
        <v>85</v>
      </c>
      <c r="DE230" s="61">
        <v>1845</v>
      </c>
      <c r="DF230" s="61">
        <v>0</v>
      </c>
      <c r="DG230" s="39">
        <v>0</v>
      </c>
      <c r="DH230" s="52">
        <v>1</v>
      </c>
      <c r="DI230" s="52">
        <v>204</v>
      </c>
      <c r="DJ230" s="61"/>
      <c r="DK230" s="39">
        <v>68</v>
      </c>
      <c r="DL230" s="61">
        <v>1232.5</v>
      </c>
      <c r="DM230" s="39">
        <v>84</v>
      </c>
      <c r="DN230" s="61"/>
      <c r="DO230" s="61">
        <v>952</v>
      </c>
      <c r="DP230" s="61"/>
      <c r="DQ230" s="39">
        <v>500.5</v>
      </c>
      <c r="DR230" s="39">
        <v>739.28</v>
      </c>
      <c r="DS230" s="39">
        <v>93</v>
      </c>
      <c r="DT230" s="61">
        <v>7</v>
      </c>
      <c r="DU230" s="52">
        <v>7</v>
      </c>
      <c r="DV230" s="52">
        <v>7</v>
      </c>
      <c r="DW230" s="52">
        <v>1</v>
      </c>
      <c r="DX230" s="39" t="str">
        <f t="shared" si="14"/>
        <v>внутренние</v>
      </c>
      <c r="DY230" s="52"/>
      <c r="DZ230" s="61"/>
      <c r="EA230" s="61"/>
      <c r="EB230" s="61"/>
      <c r="EC230" s="61"/>
      <c r="ED230" s="61"/>
      <c r="EE230" s="52">
        <v>12</v>
      </c>
      <c r="EF230" s="52">
        <v>35.74</v>
      </c>
      <c r="EG230" s="52">
        <v>38</v>
      </c>
      <c r="EH230" s="52">
        <f t="shared" si="17"/>
        <v>182.4</v>
      </c>
      <c r="EI230" s="52">
        <v>5.04</v>
      </c>
      <c r="EJ230" s="52"/>
      <c r="EK230" s="52">
        <v>2.79</v>
      </c>
      <c r="EL230" s="52">
        <v>2.88</v>
      </c>
      <c r="EM230" s="52">
        <v>29.04</v>
      </c>
      <c r="EN230" s="52">
        <v>9.1</v>
      </c>
      <c r="EO230" s="52">
        <v>10.8</v>
      </c>
      <c r="EP230" s="52">
        <v>0</v>
      </c>
      <c r="EQ230" s="52">
        <v>155</v>
      </c>
      <c r="ER230" s="52">
        <f t="shared" si="15"/>
        <v>0.61</v>
      </c>
      <c r="ES230" s="187" t="s">
        <v>1138</v>
      </c>
      <c r="ET230" s="187" t="s">
        <v>1139</v>
      </c>
      <c r="EU230" s="52">
        <v>0</v>
      </c>
      <c r="EV230" s="52">
        <v>1</v>
      </c>
      <c r="EW230" s="52">
        <v>0</v>
      </c>
      <c r="EX230" s="52">
        <v>0</v>
      </c>
      <c r="EY230" s="52">
        <v>2</v>
      </c>
      <c r="EZ230" s="52"/>
      <c r="FA230" s="52"/>
      <c r="FB230" s="52"/>
      <c r="FC230" s="52"/>
      <c r="FD230" s="52"/>
      <c r="FE230" s="52"/>
      <c r="FF230" s="52"/>
      <c r="FG230" s="52"/>
      <c r="FH230" s="52">
        <v>1</v>
      </c>
      <c r="FI230" s="72">
        <v>2</v>
      </c>
    </row>
    <row r="231" spans="1:165" x14ac:dyDescent="0.25">
      <c r="A231" s="56">
        <v>27849</v>
      </c>
      <c r="B231" s="36" t="str">
        <f t="shared" si="16"/>
        <v>Херсонская ул. д. 13</v>
      </c>
      <c r="C231" s="57" t="s">
        <v>1091</v>
      </c>
      <c r="D231" s="58">
        <v>13</v>
      </c>
      <c r="E231" s="59"/>
      <c r="F231" s="39" t="s">
        <v>1012</v>
      </c>
      <c r="G231" s="60"/>
      <c r="H231" s="39"/>
      <c r="I231" s="62" t="s">
        <v>218</v>
      </c>
      <c r="J231" s="62"/>
      <c r="K231" s="62" t="s">
        <v>218</v>
      </c>
      <c r="L231" s="39" t="s">
        <v>1013</v>
      </c>
      <c r="M231" s="39" t="s">
        <v>1014</v>
      </c>
      <c r="N231" s="63">
        <v>1966</v>
      </c>
      <c r="O231" s="63">
        <v>1966</v>
      </c>
      <c r="P231" s="64" t="s">
        <v>1035</v>
      </c>
      <c r="Q231" s="61" t="s">
        <v>1016</v>
      </c>
      <c r="R231" s="63">
        <v>12</v>
      </c>
      <c r="S231" s="63">
        <v>12</v>
      </c>
      <c r="T231" s="65">
        <v>1</v>
      </c>
      <c r="U231" s="63">
        <v>2</v>
      </c>
      <c r="V231" s="63"/>
      <c r="W231" s="66">
        <v>84</v>
      </c>
      <c r="X231" s="67">
        <v>84</v>
      </c>
      <c r="Y231" s="61">
        <f t="shared" si="13"/>
        <v>0</v>
      </c>
      <c r="Z231" s="39">
        <v>0</v>
      </c>
      <c r="AA231" s="61">
        <v>24</v>
      </c>
      <c r="AB231" s="61">
        <v>25</v>
      </c>
      <c r="AC231" s="42">
        <v>2</v>
      </c>
      <c r="AD231" s="61">
        <v>24</v>
      </c>
      <c r="AE231" s="61">
        <v>0</v>
      </c>
      <c r="AF231" s="61">
        <v>1</v>
      </c>
      <c r="AG231" s="68">
        <v>1</v>
      </c>
      <c r="AH231" s="69">
        <v>3608.5</v>
      </c>
      <c r="AI231" s="70">
        <v>3608.5</v>
      </c>
      <c r="AJ231" s="71">
        <v>0</v>
      </c>
      <c r="AK231" s="72">
        <v>1322.4</v>
      </c>
      <c r="AL231" s="61">
        <v>490</v>
      </c>
      <c r="AM231" s="85">
        <v>240</v>
      </c>
      <c r="AN231" s="73">
        <v>236</v>
      </c>
      <c r="AO231" s="61"/>
      <c r="AP231" s="64">
        <v>423.2</v>
      </c>
      <c r="AQ231" s="42">
        <v>74.8</v>
      </c>
      <c r="AR231" s="42">
        <v>172.2</v>
      </c>
      <c r="AS231" s="42">
        <v>7.1999999999999993</v>
      </c>
      <c r="AT231" s="72" t="s">
        <v>1036</v>
      </c>
      <c r="AU231" s="72" t="s">
        <v>1018</v>
      </c>
      <c r="AV231" s="67">
        <v>84</v>
      </c>
      <c r="AW231" s="61"/>
      <c r="AX231" s="61"/>
      <c r="AY231" s="61"/>
      <c r="AZ231" s="61" t="s">
        <v>1019</v>
      </c>
      <c r="BA231" s="61" t="s">
        <v>218</v>
      </c>
      <c r="BB231" s="61" t="s">
        <v>218</v>
      </c>
      <c r="BC231" s="61" t="s">
        <v>218</v>
      </c>
      <c r="BD231" s="61" t="s">
        <v>218</v>
      </c>
      <c r="BE231" s="61" t="s">
        <v>218</v>
      </c>
      <c r="BF231" s="61" t="s">
        <v>218</v>
      </c>
      <c r="BG231" s="61" t="s">
        <v>218</v>
      </c>
      <c r="BH231" s="61" t="s">
        <v>218</v>
      </c>
      <c r="BI231" s="61" t="s">
        <v>218</v>
      </c>
      <c r="BJ231" s="61" t="s">
        <v>218</v>
      </c>
      <c r="BK231" s="61" t="s">
        <v>218</v>
      </c>
      <c r="BL231" s="61" t="s">
        <v>218</v>
      </c>
      <c r="BM231" s="61" t="s">
        <v>218</v>
      </c>
      <c r="BN231" s="61" t="s">
        <v>218</v>
      </c>
      <c r="BO231" s="61" t="s">
        <v>218</v>
      </c>
      <c r="BP231" s="61" t="s">
        <v>218</v>
      </c>
      <c r="BQ231" s="61" t="s">
        <v>1020</v>
      </c>
      <c r="BR231" s="61"/>
      <c r="BS231" s="59" t="s">
        <v>1021</v>
      </c>
      <c r="BT231" s="52">
        <v>5447</v>
      </c>
      <c r="BU231" s="61">
        <v>2</v>
      </c>
      <c r="BV231" s="61" t="s">
        <v>1017</v>
      </c>
      <c r="BW231" s="52">
        <v>1740</v>
      </c>
      <c r="BX231" s="52">
        <v>838</v>
      </c>
      <c r="BY231" s="52">
        <v>1667.4</v>
      </c>
      <c r="BZ231" s="52">
        <v>419</v>
      </c>
      <c r="CA231" s="61" t="s">
        <v>1040</v>
      </c>
      <c r="CB231" s="52">
        <v>2969</v>
      </c>
      <c r="CC231" s="53">
        <v>2519.1</v>
      </c>
      <c r="CD231" s="39">
        <v>1</v>
      </c>
      <c r="CE231" s="61">
        <v>466</v>
      </c>
      <c r="CF231" s="61" t="s">
        <v>1023</v>
      </c>
      <c r="CG231" s="39">
        <v>0</v>
      </c>
      <c r="CH231" s="39">
        <v>0</v>
      </c>
      <c r="CI231" s="72">
        <v>423.2</v>
      </c>
      <c r="CJ231" s="74" t="s">
        <v>1032</v>
      </c>
      <c r="CK231" s="61">
        <v>1</v>
      </c>
      <c r="CL231" s="61">
        <v>31.56</v>
      </c>
      <c r="CM231" s="75">
        <v>6</v>
      </c>
      <c r="CN231" s="39"/>
      <c r="CO231" s="39"/>
      <c r="CP231" s="61"/>
      <c r="CQ231" s="61"/>
      <c r="CR231" s="39">
        <v>3.2</v>
      </c>
      <c r="CS231" s="61"/>
      <c r="CT231" s="61"/>
      <c r="CU231" s="61"/>
      <c r="CV231" s="61"/>
      <c r="CW231" s="61"/>
      <c r="CX231" s="61"/>
      <c r="CY231" s="61"/>
      <c r="CZ231" s="52">
        <v>1</v>
      </c>
      <c r="DA231" s="52">
        <v>1</v>
      </c>
      <c r="DB231" s="52">
        <v>126</v>
      </c>
      <c r="DC231" s="52">
        <v>745</v>
      </c>
      <c r="DD231" s="52">
        <v>85</v>
      </c>
      <c r="DE231" s="61">
        <v>1845</v>
      </c>
      <c r="DF231" s="39">
        <v>0</v>
      </c>
      <c r="DG231" s="39">
        <v>0</v>
      </c>
      <c r="DH231" s="52">
        <v>1</v>
      </c>
      <c r="DI231" s="52">
        <v>204</v>
      </c>
      <c r="DJ231" s="61"/>
      <c r="DK231" s="39">
        <v>68</v>
      </c>
      <c r="DL231" s="61">
        <v>1232.5</v>
      </c>
      <c r="DM231" s="39">
        <v>84</v>
      </c>
      <c r="DN231" s="61"/>
      <c r="DO231" s="61">
        <v>952</v>
      </c>
      <c r="DP231" s="61"/>
      <c r="DQ231" s="39">
        <v>500.5</v>
      </c>
      <c r="DR231" s="39">
        <v>739.28</v>
      </c>
      <c r="DS231" s="39">
        <v>93</v>
      </c>
      <c r="DT231" s="61">
        <v>7</v>
      </c>
      <c r="DU231" s="52">
        <v>7</v>
      </c>
      <c r="DV231" s="52">
        <v>7</v>
      </c>
      <c r="DW231" s="52">
        <v>1</v>
      </c>
      <c r="DX231" s="39" t="str">
        <f t="shared" si="14"/>
        <v>внутренние</v>
      </c>
      <c r="DY231" s="52"/>
      <c r="DZ231" s="61"/>
      <c r="EA231" s="61"/>
      <c r="EB231" s="61"/>
      <c r="EC231" s="61"/>
      <c r="ED231" s="61"/>
      <c r="EE231" s="52">
        <v>12</v>
      </c>
      <c r="EF231" s="52">
        <v>35.74</v>
      </c>
      <c r="EG231" s="52">
        <v>38</v>
      </c>
      <c r="EH231" s="52">
        <f t="shared" si="17"/>
        <v>182.4</v>
      </c>
      <c r="EI231" s="52">
        <v>5.04</v>
      </c>
      <c r="EJ231" s="52"/>
      <c r="EK231" s="52">
        <v>2.79</v>
      </c>
      <c r="EL231" s="52">
        <v>2.88</v>
      </c>
      <c r="EM231" s="52">
        <v>29.04</v>
      </c>
      <c r="EN231" s="52">
        <v>9.1</v>
      </c>
      <c r="EO231" s="52">
        <v>10.8</v>
      </c>
      <c r="EP231" s="52">
        <v>2</v>
      </c>
      <c r="EQ231" s="52">
        <v>141</v>
      </c>
      <c r="ER231" s="52">
        <f t="shared" si="15"/>
        <v>0.56000000000000005</v>
      </c>
      <c r="ES231" s="187" t="s">
        <v>1138</v>
      </c>
      <c r="ET231" s="187" t="s">
        <v>1139</v>
      </c>
      <c r="EU231" s="52">
        <v>0</v>
      </c>
      <c r="EV231" s="52">
        <v>1</v>
      </c>
      <c r="EW231" s="52">
        <v>0</v>
      </c>
      <c r="EX231" s="52">
        <v>0</v>
      </c>
      <c r="EY231" s="52">
        <v>2</v>
      </c>
      <c r="EZ231" s="52"/>
      <c r="FA231" s="52"/>
      <c r="FB231" s="52"/>
      <c r="FC231" s="52"/>
      <c r="FD231" s="52"/>
      <c r="FE231" s="52"/>
      <c r="FF231" s="52"/>
      <c r="FG231" s="52"/>
      <c r="FH231" s="52">
        <v>1</v>
      </c>
      <c r="FI231" s="72">
        <v>2</v>
      </c>
    </row>
    <row r="232" spans="1:165" x14ac:dyDescent="0.25">
      <c r="A232" s="56">
        <v>27851</v>
      </c>
      <c r="B232" s="36" t="str">
        <f t="shared" si="16"/>
        <v>Херсонская ул. д. 15</v>
      </c>
      <c r="C232" s="57" t="s">
        <v>1091</v>
      </c>
      <c r="D232" s="58">
        <v>15</v>
      </c>
      <c r="E232" s="59"/>
      <c r="F232" s="39" t="s">
        <v>1012</v>
      </c>
      <c r="G232" s="60"/>
      <c r="H232" s="61"/>
      <c r="I232" s="62" t="s">
        <v>218</v>
      </c>
      <c r="J232" s="62"/>
      <c r="K232" s="62" t="s">
        <v>218</v>
      </c>
      <c r="L232" s="39" t="s">
        <v>1013</v>
      </c>
      <c r="M232" s="39" t="s">
        <v>1014</v>
      </c>
      <c r="N232" s="63">
        <v>1965</v>
      </c>
      <c r="O232" s="63">
        <v>1965</v>
      </c>
      <c r="P232" s="64" t="s">
        <v>1035</v>
      </c>
      <c r="Q232" s="61" t="s">
        <v>1016</v>
      </c>
      <c r="R232" s="63">
        <v>12</v>
      </c>
      <c r="S232" s="63">
        <v>12</v>
      </c>
      <c r="T232" s="65">
        <v>1</v>
      </c>
      <c r="U232" s="63">
        <v>2</v>
      </c>
      <c r="V232" s="63"/>
      <c r="W232" s="66">
        <v>84</v>
      </c>
      <c r="X232" s="67">
        <v>84</v>
      </c>
      <c r="Y232" s="61">
        <f t="shared" si="13"/>
        <v>0</v>
      </c>
      <c r="Z232" s="39">
        <v>0</v>
      </c>
      <c r="AA232" s="61">
        <v>24</v>
      </c>
      <c r="AB232" s="61">
        <v>25</v>
      </c>
      <c r="AC232" s="42">
        <v>2</v>
      </c>
      <c r="AD232" s="61">
        <v>24</v>
      </c>
      <c r="AE232" s="61">
        <v>0</v>
      </c>
      <c r="AF232" s="61">
        <v>1</v>
      </c>
      <c r="AG232" s="68">
        <v>1</v>
      </c>
      <c r="AH232" s="69">
        <v>3656.2</v>
      </c>
      <c r="AI232" s="70">
        <v>3656.2</v>
      </c>
      <c r="AJ232" s="71">
        <v>0</v>
      </c>
      <c r="AK232" s="72">
        <v>1320</v>
      </c>
      <c r="AL232" s="61">
        <v>490</v>
      </c>
      <c r="AM232" s="85">
        <v>240</v>
      </c>
      <c r="AN232" s="73">
        <v>234</v>
      </c>
      <c r="AO232" s="61"/>
      <c r="AP232" s="64">
        <v>423</v>
      </c>
      <c r="AQ232" s="42">
        <v>74.37</v>
      </c>
      <c r="AR232" s="42">
        <v>192.63</v>
      </c>
      <c r="AS232" s="42">
        <v>7.1999999999999993</v>
      </c>
      <c r="AT232" s="72" t="s">
        <v>1036</v>
      </c>
      <c r="AU232" s="72" t="s">
        <v>1018</v>
      </c>
      <c r="AV232" s="67">
        <v>84</v>
      </c>
      <c r="AW232" s="61"/>
      <c r="AX232" s="61"/>
      <c r="AY232" s="61"/>
      <c r="AZ232" s="61" t="s">
        <v>1019</v>
      </c>
      <c r="BA232" s="61" t="s">
        <v>218</v>
      </c>
      <c r="BB232" s="61" t="s">
        <v>218</v>
      </c>
      <c r="BC232" s="61" t="s">
        <v>218</v>
      </c>
      <c r="BD232" s="61" t="s">
        <v>218</v>
      </c>
      <c r="BE232" s="61" t="s">
        <v>218</v>
      </c>
      <c r="BF232" s="61" t="s">
        <v>218</v>
      </c>
      <c r="BG232" s="61" t="s">
        <v>218</v>
      </c>
      <c r="BH232" s="61" t="s">
        <v>218</v>
      </c>
      <c r="BI232" s="61" t="s">
        <v>218</v>
      </c>
      <c r="BJ232" s="61" t="s">
        <v>218</v>
      </c>
      <c r="BK232" s="61" t="s">
        <v>218</v>
      </c>
      <c r="BL232" s="61" t="s">
        <v>218</v>
      </c>
      <c r="BM232" s="61" t="s">
        <v>218</v>
      </c>
      <c r="BN232" s="61" t="s">
        <v>218</v>
      </c>
      <c r="BO232" s="61" t="s">
        <v>218</v>
      </c>
      <c r="BP232" s="61" t="s">
        <v>218</v>
      </c>
      <c r="BQ232" s="61" t="s">
        <v>1020</v>
      </c>
      <c r="BR232" s="61"/>
      <c r="BS232" s="59" t="s">
        <v>1021</v>
      </c>
      <c r="BT232" s="52">
        <v>5447</v>
      </c>
      <c r="BU232" s="61">
        <v>2</v>
      </c>
      <c r="BV232" s="61" t="s">
        <v>1017</v>
      </c>
      <c r="BW232" s="52">
        <v>1740</v>
      </c>
      <c r="BX232" s="52">
        <v>838</v>
      </c>
      <c r="BY232" s="52">
        <v>1667.4</v>
      </c>
      <c r="BZ232" s="52">
        <v>419</v>
      </c>
      <c r="CA232" s="61" t="s">
        <v>1040</v>
      </c>
      <c r="CB232" s="52">
        <v>2969</v>
      </c>
      <c r="CC232" s="53">
        <v>2519.1</v>
      </c>
      <c r="CD232" s="61">
        <v>1</v>
      </c>
      <c r="CE232" s="61">
        <v>466</v>
      </c>
      <c r="CF232" s="61" t="s">
        <v>1023</v>
      </c>
      <c r="CG232" s="39">
        <v>0</v>
      </c>
      <c r="CH232" s="39">
        <v>0</v>
      </c>
      <c r="CI232" s="72">
        <v>423</v>
      </c>
      <c r="CJ232" s="74" t="s">
        <v>1032</v>
      </c>
      <c r="CK232" s="61">
        <v>1</v>
      </c>
      <c r="CL232" s="61">
        <v>31.56</v>
      </c>
      <c r="CM232" s="75">
        <v>6</v>
      </c>
      <c r="CN232" s="39"/>
      <c r="CO232" s="39"/>
      <c r="CP232" s="61"/>
      <c r="CQ232" s="61"/>
      <c r="CR232" s="39">
        <v>3.2</v>
      </c>
      <c r="CS232" s="61"/>
      <c r="CT232" s="61"/>
      <c r="CU232" s="61"/>
      <c r="CV232" s="61"/>
      <c r="CW232" s="61"/>
      <c r="CX232" s="61"/>
      <c r="CY232" s="61"/>
      <c r="CZ232" s="52">
        <v>1</v>
      </c>
      <c r="DA232" s="52">
        <v>1</v>
      </c>
      <c r="DB232" s="52">
        <v>126</v>
      </c>
      <c r="DC232" s="52">
        <v>745</v>
      </c>
      <c r="DD232" s="52">
        <v>85</v>
      </c>
      <c r="DE232" s="61">
        <v>1845</v>
      </c>
      <c r="DF232" s="61">
        <v>0</v>
      </c>
      <c r="DG232" s="39">
        <v>0</v>
      </c>
      <c r="DH232" s="52">
        <v>1</v>
      </c>
      <c r="DI232" s="52">
        <v>204</v>
      </c>
      <c r="DJ232" s="61"/>
      <c r="DK232" s="39">
        <v>68</v>
      </c>
      <c r="DL232" s="61">
        <v>1232.5</v>
      </c>
      <c r="DM232" s="39">
        <v>84</v>
      </c>
      <c r="DN232" s="61"/>
      <c r="DO232" s="61">
        <v>952</v>
      </c>
      <c r="DP232" s="61"/>
      <c r="DQ232" s="39">
        <v>500.5</v>
      </c>
      <c r="DR232" s="39">
        <v>739.28</v>
      </c>
      <c r="DS232" s="39">
        <v>93</v>
      </c>
      <c r="DT232" s="61">
        <v>7</v>
      </c>
      <c r="DU232" s="52">
        <v>7</v>
      </c>
      <c r="DV232" s="52">
        <v>7</v>
      </c>
      <c r="DW232" s="52">
        <v>1</v>
      </c>
      <c r="DX232" s="39" t="str">
        <f t="shared" si="14"/>
        <v>внутренние</v>
      </c>
      <c r="DY232" s="52"/>
      <c r="DZ232" s="61"/>
      <c r="EA232" s="61"/>
      <c r="EB232" s="61"/>
      <c r="EC232" s="61"/>
      <c r="ED232" s="61"/>
      <c r="EE232" s="52">
        <v>12</v>
      </c>
      <c r="EF232" s="52">
        <v>35.74</v>
      </c>
      <c r="EG232" s="52">
        <v>38</v>
      </c>
      <c r="EH232" s="52">
        <f t="shared" si="17"/>
        <v>182.4</v>
      </c>
      <c r="EI232" s="52">
        <v>5.04</v>
      </c>
      <c r="EJ232" s="52"/>
      <c r="EK232" s="52">
        <v>2.79</v>
      </c>
      <c r="EL232" s="52">
        <v>2.88</v>
      </c>
      <c r="EM232" s="52">
        <v>29.04</v>
      </c>
      <c r="EN232" s="52">
        <v>9.1</v>
      </c>
      <c r="EO232" s="52">
        <v>10.8</v>
      </c>
      <c r="EP232" s="52">
        <v>1.8</v>
      </c>
      <c r="EQ232" s="52">
        <v>140</v>
      </c>
      <c r="ER232" s="52">
        <f t="shared" si="15"/>
        <v>0.55000000000000004</v>
      </c>
      <c r="ES232" s="187" t="s">
        <v>1138</v>
      </c>
      <c r="ET232" s="187" t="s">
        <v>1139</v>
      </c>
      <c r="EU232" s="52">
        <v>0</v>
      </c>
      <c r="EV232" s="52">
        <v>1</v>
      </c>
      <c r="EW232" s="52">
        <v>0</v>
      </c>
      <c r="EX232" s="52">
        <v>0</v>
      </c>
      <c r="EY232" s="52">
        <v>2</v>
      </c>
      <c r="EZ232" s="52"/>
      <c r="FA232" s="52"/>
      <c r="FB232" s="52"/>
      <c r="FC232" s="52"/>
      <c r="FD232" s="52"/>
      <c r="FE232" s="52"/>
      <c r="FF232" s="52"/>
      <c r="FG232" s="52"/>
      <c r="FH232" s="52">
        <v>1</v>
      </c>
      <c r="FI232" s="72">
        <v>2</v>
      </c>
    </row>
    <row r="233" spans="1:165" x14ac:dyDescent="0.25">
      <c r="A233" s="56">
        <v>280175</v>
      </c>
      <c r="B233" s="36" t="str">
        <f t="shared" si="16"/>
        <v>Херсонская ул. д. 17</v>
      </c>
      <c r="C233" s="57" t="s">
        <v>1091</v>
      </c>
      <c r="D233" s="58">
        <v>17</v>
      </c>
      <c r="E233" s="59"/>
      <c r="F233" s="39" t="s">
        <v>1012</v>
      </c>
      <c r="G233" s="60"/>
      <c r="H233" s="39"/>
      <c r="I233" s="62" t="s">
        <v>218</v>
      </c>
      <c r="J233" s="62"/>
      <c r="K233" s="62" t="s">
        <v>218</v>
      </c>
      <c r="L233" s="39" t="s">
        <v>1013</v>
      </c>
      <c r="M233" s="39" t="s">
        <v>1014</v>
      </c>
      <c r="N233" s="63">
        <v>2009</v>
      </c>
      <c r="O233" s="63">
        <v>2009</v>
      </c>
      <c r="P233" s="64" t="s">
        <v>1038</v>
      </c>
      <c r="Q233" s="61" t="s">
        <v>1016</v>
      </c>
      <c r="R233" s="63">
        <v>17</v>
      </c>
      <c r="S233" s="63">
        <v>17</v>
      </c>
      <c r="T233" s="65">
        <v>2</v>
      </c>
      <c r="U233" s="63">
        <v>2</v>
      </c>
      <c r="V233" s="63">
        <v>2</v>
      </c>
      <c r="W233" s="66">
        <v>124</v>
      </c>
      <c r="X233" s="67">
        <v>111</v>
      </c>
      <c r="Y233" s="61">
        <f t="shared" si="13"/>
        <v>13</v>
      </c>
      <c r="Z233" s="39">
        <v>9</v>
      </c>
      <c r="AA233" s="61">
        <v>34</v>
      </c>
      <c r="AB233" s="61">
        <v>34</v>
      </c>
      <c r="AC233" s="42">
        <v>4</v>
      </c>
      <c r="AD233" s="61">
        <v>34</v>
      </c>
      <c r="AE233" s="61">
        <v>1</v>
      </c>
      <c r="AF233" s="61">
        <v>1</v>
      </c>
      <c r="AG233" s="68">
        <v>1</v>
      </c>
      <c r="AH233" s="69">
        <v>7323</v>
      </c>
      <c r="AI233" s="70">
        <v>5994.7</v>
      </c>
      <c r="AJ233" s="71">
        <v>1328.3</v>
      </c>
      <c r="AK233" s="72">
        <v>2806.2</v>
      </c>
      <c r="AL233" s="61">
        <v>0</v>
      </c>
      <c r="AM233" s="85">
        <v>510</v>
      </c>
      <c r="AN233" s="73">
        <v>1077</v>
      </c>
      <c r="AO233" s="61">
        <v>538</v>
      </c>
      <c r="AP233" s="64">
        <v>627.5</v>
      </c>
      <c r="AQ233" s="42">
        <v>209.18</v>
      </c>
      <c r="AR233" s="42">
        <v>1377.82</v>
      </c>
      <c r="AS233" s="42">
        <v>0</v>
      </c>
      <c r="AT233" s="72" t="s">
        <v>1065</v>
      </c>
      <c r="AU233" s="72" t="s">
        <v>1034</v>
      </c>
      <c r="AV233" s="67">
        <v>111</v>
      </c>
      <c r="AW233" s="61"/>
      <c r="AX233" s="61"/>
      <c r="AY233" s="61"/>
      <c r="AZ233" s="61" t="s">
        <v>1019</v>
      </c>
      <c r="BA233" s="61" t="s">
        <v>218</v>
      </c>
      <c r="BB233" s="61" t="s">
        <v>218</v>
      </c>
      <c r="BC233" s="61" t="s">
        <v>218</v>
      </c>
      <c r="BD233" s="61" t="s">
        <v>218</v>
      </c>
      <c r="BE233" s="61" t="s">
        <v>218</v>
      </c>
      <c r="BF233" s="61" t="s">
        <v>218</v>
      </c>
      <c r="BG233" s="61" t="s">
        <v>218</v>
      </c>
      <c r="BH233" s="61" t="s">
        <v>218</v>
      </c>
      <c r="BI233" s="61" t="s">
        <v>218</v>
      </c>
      <c r="BJ233" s="61" t="s">
        <v>218</v>
      </c>
      <c r="BK233" s="61" t="s">
        <v>218</v>
      </c>
      <c r="BL233" s="61" t="s">
        <v>218</v>
      </c>
      <c r="BM233" s="61" t="s">
        <v>218</v>
      </c>
      <c r="BN233" s="61" t="s">
        <v>218</v>
      </c>
      <c r="BO233" s="61" t="s">
        <v>218</v>
      </c>
      <c r="BP233" s="61" t="s">
        <v>218</v>
      </c>
      <c r="BQ233" s="61" t="s">
        <v>1020</v>
      </c>
      <c r="BR233" s="61"/>
      <c r="BS233" s="61" t="s">
        <v>1021</v>
      </c>
      <c r="BT233" s="39"/>
      <c r="BU233" s="61">
        <v>3</v>
      </c>
      <c r="BV233" s="61" t="s">
        <v>1017</v>
      </c>
      <c r="BW233" s="39"/>
      <c r="BX233" s="39"/>
      <c r="BY233" s="39"/>
      <c r="BZ233" s="39"/>
      <c r="CA233" s="61" t="s">
        <v>1092</v>
      </c>
      <c r="CB233" s="39"/>
      <c r="CC233" s="78"/>
      <c r="CD233" s="39">
        <v>1</v>
      </c>
      <c r="CE233" s="61">
        <v>663</v>
      </c>
      <c r="CF233" s="61" t="s">
        <v>1023</v>
      </c>
      <c r="CG233" s="39"/>
      <c r="CH233" s="39"/>
      <c r="CI233" s="72">
        <v>591.70000000000005</v>
      </c>
      <c r="CJ233" s="74" t="s">
        <v>1032</v>
      </c>
      <c r="CK233" s="61">
        <v>2</v>
      </c>
      <c r="CL233" s="61">
        <v>89.42</v>
      </c>
      <c r="CM233" s="75">
        <v>32</v>
      </c>
      <c r="CN233" s="39"/>
      <c r="CO233" s="39"/>
      <c r="CP233" s="61"/>
      <c r="CQ233" s="61"/>
      <c r="CR233" s="39">
        <v>6.8</v>
      </c>
      <c r="CS233" s="61"/>
      <c r="CT233" s="61"/>
      <c r="CU233" s="61"/>
      <c r="CV233" s="61"/>
      <c r="CW233" s="61"/>
      <c r="CX233" s="61"/>
      <c r="CY233" s="61"/>
      <c r="CZ233" s="39"/>
      <c r="DA233" s="39"/>
      <c r="DB233" s="39"/>
      <c r="DC233" s="39"/>
      <c r="DD233" s="39"/>
      <c r="DE233" s="61">
        <v>2260</v>
      </c>
      <c r="DF233" s="39">
        <v>0</v>
      </c>
      <c r="DG233" s="39"/>
      <c r="DH233" s="39"/>
      <c r="DI233" s="39"/>
      <c r="DJ233" s="61"/>
      <c r="DK233" s="39"/>
      <c r="DL233" s="61">
        <v>2114.0300000000002</v>
      </c>
      <c r="DM233" s="39">
        <v>111</v>
      </c>
      <c r="DN233" s="61"/>
      <c r="DO233" s="61">
        <v>2114.0300000000002</v>
      </c>
      <c r="DP233" s="61"/>
      <c r="DQ233" s="39"/>
      <c r="DR233" s="39"/>
      <c r="DS233" s="39"/>
      <c r="DT233" s="61">
        <v>6</v>
      </c>
      <c r="DU233" s="39"/>
      <c r="DV233" s="39"/>
      <c r="DW233" s="39"/>
      <c r="DX233" s="39" t="str">
        <f t="shared" si="14"/>
        <v>внутренние</v>
      </c>
      <c r="DY233" s="39"/>
      <c r="DZ233" s="61"/>
      <c r="EA233" s="61"/>
      <c r="EB233" s="61"/>
      <c r="EC233" s="61"/>
      <c r="ED233" s="61"/>
      <c r="EE233" s="39"/>
      <c r="EF233" s="52">
        <v>49.3</v>
      </c>
      <c r="EG233" s="39"/>
      <c r="EH233" s="52">
        <f t="shared" si="17"/>
        <v>0</v>
      </c>
      <c r="EI233" s="52">
        <v>14.28</v>
      </c>
      <c r="EJ233" s="52"/>
      <c r="EK233" s="52">
        <v>5.58</v>
      </c>
      <c r="EL233" s="52">
        <v>30.6</v>
      </c>
      <c r="EM233" s="52">
        <v>29.92</v>
      </c>
      <c r="EN233" s="52">
        <v>12.35</v>
      </c>
      <c r="EO233" s="52">
        <v>10.8</v>
      </c>
      <c r="EP233" s="52">
        <v>0</v>
      </c>
      <c r="EQ233" s="52">
        <v>175</v>
      </c>
      <c r="ER233" s="52">
        <v>0</v>
      </c>
      <c r="ES233" s="187" t="s">
        <v>1138</v>
      </c>
      <c r="ET233" s="187" t="s">
        <v>766</v>
      </c>
      <c r="EU233" s="52">
        <v>2</v>
      </c>
      <c r="EV233" s="52">
        <v>0</v>
      </c>
      <c r="EW233" s="52">
        <v>0</v>
      </c>
      <c r="EX233" s="52">
        <v>0</v>
      </c>
      <c r="EY233" s="52">
        <v>0</v>
      </c>
      <c r="EZ233" s="52"/>
      <c r="FA233" s="52"/>
      <c r="FB233" s="52"/>
      <c r="FC233" s="52"/>
      <c r="FD233" s="52"/>
      <c r="FE233" s="52"/>
      <c r="FF233" s="52"/>
      <c r="FG233" s="52"/>
      <c r="FH233" s="39"/>
      <c r="FI233" s="72">
        <v>3</v>
      </c>
    </row>
    <row r="234" spans="1:165" x14ac:dyDescent="0.25">
      <c r="A234" s="56">
        <v>27854</v>
      </c>
      <c r="B234" s="36" t="str">
        <f t="shared" si="16"/>
        <v>Херсонская ул. д. 19</v>
      </c>
      <c r="C234" s="57" t="s">
        <v>1091</v>
      </c>
      <c r="D234" s="58">
        <v>19</v>
      </c>
      <c r="E234" s="59"/>
      <c r="F234" s="39" t="s">
        <v>1012</v>
      </c>
      <c r="G234" s="60"/>
      <c r="H234" s="61"/>
      <c r="I234" s="62" t="s">
        <v>218</v>
      </c>
      <c r="J234" s="62"/>
      <c r="K234" s="62" t="s">
        <v>218</v>
      </c>
      <c r="L234" s="39" t="s">
        <v>1013</v>
      </c>
      <c r="M234" s="39" t="s">
        <v>1014</v>
      </c>
      <c r="N234" s="63">
        <v>1965</v>
      </c>
      <c r="O234" s="63">
        <v>1965</v>
      </c>
      <c r="P234" s="64" t="s">
        <v>1035</v>
      </c>
      <c r="Q234" s="61" t="s">
        <v>1016</v>
      </c>
      <c r="R234" s="63">
        <v>12</v>
      </c>
      <c r="S234" s="63">
        <v>12</v>
      </c>
      <c r="T234" s="65">
        <v>1</v>
      </c>
      <c r="U234" s="63">
        <v>2</v>
      </c>
      <c r="V234" s="63"/>
      <c r="W234" s="66">
        <v>84</v>
      </c>
      <c r="X234" s="67">
        <v>84</v>
      </c>
      <c r="Y234" s="61">
        <f t="shared" si="13"/>
        <v>0</v>
      </c>
      <c r="Z234" s="39">
        <v>0</v>
      </c>
      <c r="AA234" s="61">
        <v>24</v>
      </c>
      <c r="AB234" s="61">
        <v>25</v>
      </c>
      <c r="AC234" s="42">
        <v>2</v>
      </c>
      <c r="AD234" s="61">
        <v>24</v>
      </c>
      <c r="AE234" s="61">
        <v>0</v>
      </c>
      <c r="AF234" s="61">
        <v>1</v>
      </c>
      <c r="AG234" s="68">
        <v>1</v>
      </c>
      <c r="AH234" s="69">
        <v>3630</v>
      </c>
      <c r="AI234" s="70">
        <v>3630</v>
      </c>
      <c r="AJ234" s="71">
        <v>0</v>
      </c>
      <c r="AK234" s="72">
        <v>1316.8</v>
      </c>
      <c r="AL234" s="61">
        <v>490</v>
      </c>
      <c r="AM234" s="85">
        <v>239</v>
      </c>
      <c r="AN234" s="73">
        <v>234</v>
      </c>
      <c r="AO234" s="61"/>
      <c r="AP234" s="64">
        <v>421.9</v>
      </c>
      <c r="AQ234" s="42">
        <v>75.47999999999999</v>
      </c>
      <c r="AR234" s="42">
        <v>397.52</v>
      </c>
      <c r="AS234" s="42">
        <v>7.1999999999999993</v>
      </c>
      <c r="AT234" s="72" t="s">
        <v>1036</v>
      </c>
      <c r="AU234" s="72" t="s">
        <v>1018</v>
      </c>
      <c r="AV234" s="67">
        <v>84</v>
      </c>
      <c r="AW234" s="61"/>
      <c r="AX234" s="61"/>
      <c r="AY234" s="61"/>
      <c r="AZ234" s="61" t="s">
        <v>1019</v>
      </c>
      <c r="BA234" s="61" t="s">
        <v>218</v>
      </c>
      <c r="BB234" s="61" t="s">
        <v>218</v>
      </c>
      <c r="BC234" s="61" t="s">
        <v>218</v>
      </c>
      <c r="BD234" s="61" t="s">
        <v>218</v>
      </c>
      <c r="BE234" s="61" t="s">
        <v>218</v>
      </c>
      <c r="BF234" s="61" t="s">
        <v>218</v>
      </c>
      <c r="BG234" s="61" t="s">
        <v>218</v>
      </c>
      <c r="BH234" s="61" t="s">
        <v>218</v>
      </c>
      <c r="BI234" s="61" t="s">
        <v>218</v>
      </c>
      <c r="BJ234" s="61" t="s">
        <v>218</v>
      </c>
      <c r="BK234" s="61" t="s">
        <v>218</v>
      </c>
      <c r="BL234" s="61" t="s">
        <v>218</v>
      </c>
      <c r="BM234" s="61" t="s">
        <v>218</v>
      </c>
      <c r="BN234" s="61" t="s">
        <v>218</v>
      </c>
      <c r="BO234" s="61" t="s">
        <v>218</v>
      </c>
      <c r="BP234" s="61" t="s">
        <v>218</v>
      </c>
      <c r="BQ234" s="61" t="s">
        <v>1020</v>
      </c>
      <c r="BR234" s="61"/>
      <c r="BS234" s="59" t="s">
        <v>1021</v>
      </c>
      <c r="BT234" s="52">
        <v>5447</v>
      </c>
      <c r="BU234" s="61">
        <v>2</v>
      </c>
      <c r="BV234" s="61" t="s">
        <v>1017</v>
      </c>
      <c r="BW234" s="52">
        <v>1740</v>
      </c>
      <c r="BX234" s="52">
        <v>838</v>
      </c>
      <c r="BY234" s="52">
        <v>1667.4</v>
      </c>
      <c r="BZ234" s="52">
        <v>419</v>
      </c>
      <c r="CA234" s="61" t="s">
        <v>1040</v>
      </c>
      <c r="CB234" s="52">
        <v>2969</v>
      </c>
      <c r="CC234" s="53">
        <v>2519.1</v>
      </c>
      <c r="CD234" s="61">
        <v>1</v>
      </c>
      <c r="CE234" s="61">
        <v>480</v>
      </c>
      <c r="CF234" s="61" t="s">
        <v>1023</v>
      </c>
      <c r="CG234" s="39">
        <v>0</v>
      </c>
      <c r="CH234" s="39">
        <v>0</v>
      </c>
      <c r="CI234" s="72">
        <v>421.9</v>
      </c>
      <c r="CJ234" s="74" t="s">
        <v>1032</v>
      </c>
      <c r="CK234" s="61">
        <v>1</v>
      </c>
      <c r="CL234" s="61">
        <v>31.56</v>
      </c>
      <c r="CM234" s="75">
        <v>6</v>
      </c>
      <c r="CN234" s="39"/>
      <c r="CO234" s="39"/>
      <c r="CP234" s="61"/>
      <c r="CQ234" s="61"/>
      <c r="CR234" s="39">
        <v>3.2</v>
      </c>
      <c r="CS234" s="61"/>
      <c r="CT234" s="61"/>
      <c r="CU234" s="61"/>
      <c r="CV234" s="61"/>
      <c r="CW234" s="61"/>
      <c r="CX234" s="61"/>
      <c r="CY234" s="61"/>
      <c r="CZ234" s="52">
        <v>1</v>
      </c>
      <c r="DA234" s="52">
        <v>1</v>
      </c>
      <c r="DB234" s="52">
        <v>126</v>
      </c>
      <c r="DC234" s="52">
        <v>745</v>
      </c>
      <c r="DD234" s="52">
        <v>85</v>
      </c>
      <c r="DE234" s="61">
        <v>1845</v>
      </c>
      <c r="DF234" s="61">
        <v>0</v>
      </c>
      <c r="DG234" s="39">
        <v>0</v>
      </c>
      <c r="DH234" s="52">
        <v>1</v>
      </c>
      <c r="DI234" s="52">
        <v>204</v>
      </c>
      <c r="DJ234" s="61"/>
      <c r="DK234" s="39">
        <v>68</v>
      </c>
      <c r="DL234" s="61">
        <v>1232.5</v>
      </c>
      <c r="DM234" s="39">
        <v>84</v>
      </c>
      <c r="DN234" s="61"/>
      <c r="DO234" s="61">
        <v>952</v>
      </c>
      <c r="DP234" s="61"/>
      <c r="DQ234" s="39">
        <v>500.5</v>
      </c>
      <c r="DR234" s="39">
        <v>739.28</v>
      </c>
      <c r="DS234" s="39">
        <v>93</v>
      </c>
      <c r="DT234" s="61">
        <v>7</v>
      </c>
      <c r="DU234" s="52">
        <v>7</v>
      </c>
      <c r="DV234" s="52">
        <v>7</v>
      </c>
      <c r="DW234" s="52">
        <v>1</v>
      </c>
      <c r="DX234" s="39" t="str">
        <f t="shared" si="14"/>
        <v>внутренние</v>
      </c>
      <c r="DY234" s="52"/>
      <c r="DZ234" s="61"/>
      <c r="EA234" s="61"/>
      <c r="EB234" s="61"/>
      <c r="EC234" s="61"/>
      <c r="ED234" s="61"/>
      <c r="EE234" s="52">
        <v>12</v>
      </c>
      <c r="EF234" s="52">
        <v>35.74</v>
      </c>
      <c r="EG234" s="52">
        <v>38</v>
      </c>
      <c r="EH234" s="52">
        <f t="shared" si="17"/>
        <v>182.4</v>
      </c>
      <c r="EI234" s="52">
        <v>5.04</v>
      </c>
      <c r="EJ234" s="52"/>
      <c r="EK234" s="52">
        <v>2.79</v>
      </c>
      <c r="EL234" s="52">
        <v>2.88</v>
      </c>
      <c r="EM234" s="52">
        <v>29.04</v>
      </c>
      <c r="EN234" s="52">
        <v>9.1</v>
      </c>
      <c r="EO234" s="52">
        <v>10.8</v>
      </c>
      <c r="EP234" s="52">
        <v>1.8</v>
      </c>
      <c r="EQ234" s="52">
        <v>142</v>
      </c>
      <c r="ER234" s="52">
        <f t="shared" ref="ER234:ER265" si="18">IF(CK234=0,0,ROUND(EQ234*1.45/366,2))</f>
        <v>0.56000000000000005</v>
      </c>
      <c r="ES234" s="187" t="s">
        <v>1138</v>
      </c>
      <c r="ET234" s="187" t="s">
        <v>1139</v>
      </c>
      <c r="EU234" s="52">
        <v>0</v>
      </c>
      <c r="EV234" s="52">
        <v>1</v>
      </c>
      <c r="EW234" s="52">
        <v>0</v>
      </c>
      <c r="EX234" s="52">
        <v>0</v>
      </c>
      <c r="EY234" s="52">
        <v>2</v>
      </c>
      <c r="EZ234" s="52"/>
      <c r="FA234" s="52"/>
      <c r="FB234" s="52"/>
      <c r="FC234" s="52"/>
      <c r="FD234" s="52"/>
      <c r="FE234" s="52"/>
      <c r="FF234" s="52"/>
      <c r="FG234" s="52"/>
      <c r="FH234" s="52">
        <v>1</v>
      </c>
      <c r="FI234" s="72">
        <v>2</v>
      </c>
    </row>
    <row r="235" spans="1:165" x14ac:dyDescent="0.25">
      <c r="A235" s="56">
        <v>27855</v>
      </c>
      <c r="B235" s="36" t="str">
        <f t="shared" si="16"/>
        <v>Херсонская ул. д. 21</v>
      </c>
      <c r="C235" s="57" t="s">
        <v>1091</v>
      </c>
      <c r="D235" s="58">
        <v>21</v>
      </c>
      <c r="E235" s="59"/>
      <c r="F235" s="39" t="s">
        <v>1012</v>
      </c>
      <c r="G235" s="60"/>
      <c r="H235" s="39"/>
      <c r="I235" s="62" t="s">
        <v>218</v>
      </c>
      <c r="J235" s="62"/>
      <c r="K235" s="62" t="s">
        <v>218</v>
      </c>
      <c r="L235" s="39" t="s">
        <v>1013</v>
      </c>
      <c r="M235" s="39" t="s">
        <v>1014</v>
      </c>
      <c r="N235" s="63">
        <v>1965</v>
      </c>
      <c r="O235" s="63">
        <v>1965</v>
      </c>
      <c r="P235" s="64" t="s">
        <v>1035</v>
      </c>
      <c r="Q235" s="61" t="s">
        <v>1016</v>
      </c>
      <c r="R235" s="63">
        <v>12</v>
      </c>
      <c r="S235" s="63">
        <v>12</v>
      </c>
      <c r="T235" s="65">
        <v>1</v>
      </c>
      <c r="U235" s="63">
        <v>2</v>
      </c>
      <c r="V235" s="63"/>
      <c r="W235" s="66">
        <v>84</v>
      </c>
      <c r="X235" s="67">
        <v>84</v>
      </c>
      <c r="Y235" s="61">
        <f t="shared" si="13"/>
        <v>0</v>
      </c>
      <c r="Z235" s="39">
        <v>0</v>
      </c>
      <c r="AA235" s="61">
        <v>24</v>
      </c>
      <c r="AB235" s="61">
        <v>25</v>
      </c>
      <c r="AC235" s="42">
        <v>2</v>
      </c>
      <c r="AD235" s="61">
        <v>24</v>
      </c>
      <c r="AE235" s="61">
        <v>0</v>
      </c>
      <c r="AF235" s="61">
        <v>1</v>
      </c>
      <c r="AG235" s="68">
        <v>1</v>
      </c>
      <c r="AH235" s="69">
        <v>3664.4000000000005</v>
      </c>
      <c r="AI235" s="70">
        <v>3664.4000000000005</v>
      </c>
      <c r="AJ235" s="71">
        <v>0</v>
      </c>
      <c r="AK235" s="72">
        <v>1325.6</v>
      </c>
      <c r="AL235" s="61">
        <v>490</v>
      </c>
      <c r="AM235" s="85">
        <v>247</v>
      </c>
      <c r="AN235" s="73">
        <v>230</v>
      </c>
      <c r="AO235" s="61"/>
      <c r="AP235" s="64">
        <v>424.3</v>
      </c>
      <c r="AQ235" s="42">
        <v>80.959999999999994</v>
      </c>
      <c r="AR235" s="42">
        <v>218.04000000000002</v>
      </c>
      <c r="AS235" s="42">
        <v>7.1999999999999993</v>
      </c>
      <c r="AT235" s="72" t="s">
        <v>1036</v>
      </c>
      <c r="AU235" s="72" t="s">
        <v>1018</v>
      </c>
      <c r="AV235" s="67">
        <v>84</v>
      </c>
      <c r="AW235" s="61"/>
      <c r="AX235" s="61"/>
      <c r="AY235" s="61"/>
      <c r="AZ235" s="61" t="s">
        <v>1019</v>
      </c>
      <c r="BA235" s="61" t="s">
        <v>218</v>
      </c>
      <c r="BB235" s="61" t="s">
        <v>218</v>
      </c>
      <c r="BC235" s="61" t="s">
        <v>218</v>
      </c>
      <c r="BD235" s="61" t="s">
        <v>218</v>
      </c>
      <c r="BE235" s="61" t="s">
        <v>218</v>
      </c>
      <c r="BF235" s="61" t="s">
        <v>218</v>
      </c>
      <c r="BG235" s="61" t="s">
        <v>218</v>
      </c>
      <c r="BH235" s="61" t="s">
        <v>218</v>
      </c>
      <c r="BI235" s="61" t="s">
        <v>218</v>
      </c>
      <c r="BJ235" s="61" t="s">
        <v>218</v>
      </c>
      <c r="BK235" s="61" t="s">
        <v>218</v>
      </c>
      <c r="BL235" s="61" t="s">
        <v>218</v>
      </c>
      <c r="BM235" s="61" t="s">
        <v>218</v>
      </c>
      <c r="BN235" s="61" t="s">
        <v>218</v>
      </c>
      <c r="BO235" s="61" t="s">
        <v>218</v>
      </c>
      <c r="BP235" s="61" t="s">
        <v>218</v>
      </c>
      <c r="BQ235" s="61" t="s">
        <v>1020</v>
      </c>
      <c r="BR235" s="61"/>
      <c r="BS235" s="59" t="s">
        <v>1021</v>
      </c>
      <c r="BT235" s="52">
        <v>5447</v>
      </c>
      <c r="BU235" s="61">
        <v>2</v>
      </c>
      <c r="BV235" s="61" t="s">
        <v>1017</v>
      </c>
      <c r="BW235" s="52">
        <v>1740</v>
      </c>
      <c r="BX235" s="52">
        <v>838</v>
      </c>
      <c r="BY235" s="52">
        <v>1667.4</v>
      </c>
      <c r="BZ235" s="52">
        <v>419</v>
      </c>
      <c r="CA235" s="61" t="s">
        <v>1040</v>
      </c>
      <c r="CB235" s="52">
        <v>2969</v>
      </c>
      <c r="CC235" s="53">
        <v>2519.1</v>
      </c>
      <c r="CD235" s="39">
        <v>1</v>
      </c>
      <c r="CE235" s="61">
        <v>467</v>
      </c>
      <c r="CF235" s="61" t="s">
        <v>1023</v>
      </c>
      <c r="CG235" s="39">
        <v>0</v>
      </c>
      <c r="CH235" s="39">
        <v>0</v>
      </c>
      <c r="CI235" s="72">
        <v>424.3</v>
      </c>
      <c r="CJ235" s="74" t="s">
        <v>1032</v>
      </c>
      <c r="CK235" s="61">
        <v>1</v>
      </c>
      <c r="CL235" s="61">
        <v>31.56</v>
      </c>
      <c r="CM235" s="75">
        <v>6</v>
      </c>
      <c r="CN235" s="39"/>
      <c r="CO235" s="39"/>
      <c r="CP235" s="61"/>
      <c r="CQ235" s="61"/>
      <c r="CR235" s="39">
        <v>3.2</v>
      </c>
      <c r="CS235" s="61"/>
      <c r="CT235" s="61"/>
      <c r="CU235" s="61"/>
      <c r="CV235" s="61"/>
      <c r="CW235" s="61"/>
      <c r="CX235" s="61"/>
      <c r="CY235" s="61"/>
      <c r="CZ235" s="52">
        <v>1</v>
      </c>
      <c r="DA235" s="52">
        <v>1</v>
      </c>
      <c r="DB235" s="52">
        <v>126</v>
      </c>
      <c r="DC235" s="52">
        <v>745</v>
      </c>
      <c r="DD235" s="52">
        <v>85</v>
      </c>
      <c r="DE235" s="61">
        <v>1845</v>
      </c>
      <c r="DF235" s="39">
        <v>0</v>
      </c>
      <c r="DG235" s="39">
        <v>0</v>
      </c>
      <c r="DH235" s="52">
        <v>1</v>
      </c>
      <c r="DI235" s="52">
        <v>204</v>
      </c>
      <c r="DJ235" s="61"/>
      <c r="DK235" s="39">
        <v>68</v>
      </c>
      <c r="DL235" s="61">
        <v>1232.5</v>
      </c>
      <c r="DM235" s="39">
        <v>84</v>
      </c>
      <c r="DN235" s="61"/>
      <c r="DO235" s="61">
        <v>952</v>
      </c>
      <c r="DP235" s="61"/>
      <c r="DQ235" s="39">
        <v>500.5</v>
      </c>
      <c r="DR235" s="39">
        <v>739.28</v>
      </c>
      <c r="DS235" s="39">
        <v>93</v>
      </c>
      <c r="DT235" s="61">
        <v>7</v>
      </c>
      <c r="DU235" s="52">
        <v>7</v>
      </c>
      <c r="DV235" s="52">
        <v>7</v>
      </c>
      <c r="DW235" s="52">
        <v>1</v>
      </c>
      <c r="DX235" s="39" t="str">
        <f t="shared" si="14"/>
        <v>внутренние</v>
      </c>
      <c r="DY235" s="52"/>
      <c r="DZ235" s="61"/>
      <c r="EA235" s="61"/>
      <c r="EB235" s="61"/>
      <c r="EC235" s="61"/>
      <c r="ED235" s="61"/>
      <c r="EE235" s="52">
        <v>12</v>
      </c>
      <c r="EF235" s="52">
        <v>35.74</v>
      </c>
      <c r="EG235" s="52">
        <v>38</v>
      </c>
      <c r="EH235" s="52">
        <f t="shared" si="17"/>
        <v>182.4</v>
      </c>
      <c r="EI235" s="52">
        <v>5.04</v>
      </c>
      <c r="EJ235" s="52"/>
      <c r="EK235" s="52">
        <v>2.79</v>
      </c>
      <c r="EL235" s="52">
        <v>2.88</v>
      </c>
      <c r="EM235" s="52">
        <v>29.04</v>
      </c>
      <c r="EN235" s="52">
        <v>9.1</v>
      </c>
      <c r="EO235" s="52">
        <v>10.8</v>
      </c>
      <c r="EP235" s="52">
        <v>2</v>
      </c>
      <c r="EQ235" s="52">
        <v>156</v>
      </c>
      <c r="ER235" s="52">
        <f t="shared" si="18"/>
        <v>0.62</v>
      </c>
      <c r="ES235" s="187" t="s">
        <v>1138</v>
      </c>
      <c r="ET235" s="187" t="s">
        <v>1139</v>
      </c>
      <c r="EU235" s="52">
        <v>0</v>
      </c>
      <c r="EV235" s="52">
        <v>1</v>
      </c>
      <c r="EW235" s="52">
        <v>0</v>
      </c>
      <c r="EX235" s="52">
        <v>0</v>
      </c>
      <c r="EY235" s="52">
        <v>2</v>
      </c>
      <c r="EZ235" s="52"/>
      <c r="FA235" s="52"/>
      <c r="FB235" s="52"/>
      <c r="FC235" s="52"/>
      <c r="FD235" s="52"/>
      <c r="FE235" s="52"/>
      <c r="FF235" s="52"/>
      <c r="FG235" s="52"/>
      <c r="FH235" s="52">
        <v>1</v>
      </c>
      <c r="FI235" s="72">
        <v>2</v>
      </c>
    </row>
    <row r="236" spans="1:165" x14ac:dyDescent="0.25">
      <c r="A236" s="56">
        <v>27856</v>
      </c>
      <c r="B236" s="36" t="str">
        <f t="shared" si="16"/>
        <v>Херсонская ул. д. 22 к. 1</v>
      </c>
      <c r="C236" s="57" t="s">
        <v>1091</v>
      </c>
      <c r="D236" s="58">
        <v>22</v>
      </c>
      <c r="E236" s="59">
        <v>1</v>
      </c>
      <c r="F236" s="39" t="s">
        <v>1012</v>
      </c>
      <c r="G236" s="60"/>
      <c r="H236" s="61"/>
      <c r="I236" s="62" t="s">
        <v>218</v>
      </c>
      <c r="J236" s="62"/>
      <c r="K236" s="62" t="s">
        <v>218</v>
      </c>
      <c r="L236" s="39" t="s">
        <v>1013</v>
      </c>
      <c r="M236" s="39" t="s">
        <v>1014</v>
      </c>
      <c r="N236" s="63">
        <v>1962</v>
      </c>
      <c r="O236" s="63">
        <v>1962</v>
      </c>
      <c r="P236" s="64" t="s">
        <v>1047</v>
      </c>
      <c r="Q236" s="61" t="s">
        <v>1016</v>
      </c>
      <c r="R236" s="63">
        <v>5</v>
      </c>
      <c r="S236" s="63">
        <v>5</v>
      </c>
      <c r="T236" s="65">
        <v>4</v>
      </c>
      <c r="U236" s="63"/>
      <c r="V236" s="63"/>
      <c r="W236" s="66">
        <v>80</v>
      </c>
      <c r="X236" s="67">
        <v>80</v>
      </c>
      <c r="Y236" s="61">
        <f t="shared" si="13"/>
        <v>0</v>
      </c>
      <c r="Z236" s="39">
        <v>0</v>
      </c>
      <c r="AA236" s="61">
        <v>20</v>
      </c>
      <c r="AB236" s="61">
        <v>36</v>
      </c>
      <c r="AC236" s="42">
        <v>0</v>
      </c>
      <c r="AD236" s="61"/>
      <c r="AE236" s="61">
        <v>0</v>
      </c>
      <c r="AF236" s="61">
        <v>1</v>
      </c>
      <c r="AG236" s="68">
        <v>1</v>
      </c>
      <c r="AH236" s="69">
        <v>3503.3</v>
      </c>
      <c r="AI236" s="70">
        <v>3503.3</v>
      </c>
      <c r="AJ236" s="71">
        <v>0</v>
      </c>
      <c r="AK236" s="72">
        <v>2188.4</v>
      </c>
      <c r="AL236" s="61">
        <v>10.56</v>
      </c>
      <c r="AM236" s="85">
        <v>366</v>
      </c>
      <c r="AN236" s="73">
        <v>8</v>
      </c>
      <c r="AO236" s="61"/>
      <c r="AP236" s="64">
        <v>907.2</v>
      </c>
      <c r="AQ236" s="42">
        <v>148.38</v>
      </c>
      <c r="AR236" s="42">
        <v>225.62</v>
      </c>
      <c r="AS236" s="42">
        <v>0</v>
      </c>
      <c r="AT236" s="72" t="s">
        <v>1036</v>
      </c>
      <c r="AU236" s="72" t="s">
        <v>1018</v>
      </c>
      <c r="AV236" s="67">
        <v>80</v>
      </c>
      <c r="AW236" s="61"/>
      <c r="AX236" s="61"/>
      <c r="AY236" s="61"/>
      <c r="AZ236" s="61" t="s">
        <v>1019</v>
      </c>
      <c r="BA236" s="61" t="s">
        <v>218</v>
      </c>
      <c r="BB236" s="61" t="s">
        <v>218</v>
      </c>
      <c r="BC236" s="61" t="s">
        <v>218</v>
      </c>
      <c r="BD236" s="61" t="s">
        <v>218</v>
      </c>
      <c r="BE236" s="61" t="s">
        <v>218</v>
      </c>
      <c r="BF236" s="61" t="s">
        <v>218</v>
      </c>
      <c r="BG236" s="61" t="s">
        <v>218</v>
      </c>
      <c r="BH236" s="61" t="s">
        <v>218</v>
      </c>
      <c r="BI236" s="61" t="s">
        <v>218</v>
      </c>
      <c r="BJ236" s="61" t="s">
        <v>218</v>
      </c>
      <c r="BK236" s="61" t="s">
        <v>218</v>
      </c>
      <c r="BL236" s="61" t="s">
        <v>218</v>
      </c>
      <c r="BM236" s="61" t="s">
        <v>218</v>
      </c>
      <c r="BN236" s="61" t="s">
        <v>218</v>
      </c>
      <c r="BO236" s="61" t="s">
        <v>218</v>
      </c>
      <c r="BP236" s="61" t="s">
        <v>218</v>
      </c>
      <c r="BQ236" s="61" t="s">
        <v>1020</v>
      </c>
      <c r="BR236" s="61"/>
      <c r="BS236" s="59" t="s">
        <v>1021</v>
      </c>
      <c r="BT236" s="52">
        <v>8640</v>
      </c>
      <c r="BU236" s="61">
        <v>5</v>
      </c>
      <c r="BV236" s="61" t="s">
        <v>1017</v>
      </c>
      <c r="BW236" s="39">
        <v>0</v>
      </c>
      <c r="BX236" s="39">
        <v>0</v>
      </c>
      <c r="BY236" s="52">
        <v>797.36</v>
      </c>
      <c r="BZ236" s="52">
        <v>244.2</v>
      </c>
      <c r="CA236" s="61" t="s">
        <v>1080</v>
      </c>
      <c r="CB236" s="52">
        <v>1800</v>
      </c>
      <c r="CC236" s="53">
        <v>1807.3</v>
      </c>
      <c r="CD236" s="61">
        <v>1</v>
      </c>
      <c r="CE236" s="61">
        <v>998</v>
      </c>
      <c r="CF236" s="61" t="s">
        <v>1023</v>
      </c>
      <c r="CG236" s="52">
        <v>144</v>
      </c>
      <c r="CH236" s="52">
        <v>230.4</v>
      </c>
      <c r="CI236" s="72">
        <v>907.2</v>
      </c>
      <c r="CJ236" s="74"/>
      <c r="CK236" s="61">
        <v>0</v>
      </c>
      <c r="CL236" s="61">
        <v>0</v>
      </c>
      <c r="CM236" s="75">
        <v>0</v>
      </c>
      <c r="CN236" s="39"/>
      <c r="CO236" s="39"/>
      <c r="CP236" s="61"/>
      <c r="CQ236" s="61"/>
      <c r="CR236" s="39">
        <v>0</v>
      </c>
      <c r="CS236" s="61"/>
      <c r="CT236" s="61"/>
      <c r="CU236" s="61"/>
      <c r="CV236" s="61"/>
      <c r="CW236" s="61"/>
      <c r="CX236" s="61"/>
      <c r="CY236" s="61"/>
      <c r="CZ236" s="52">
        <v>1</v>
      </c>
      <c r="DA236" s="52">
        <v>1</v>
      </c>
      <c r="DB236" s="39">
        <v>0</v>
      </c>
      <c r="DC236" s="52">
        <v>557</v>
      </c>
      <c r="DD236" s="52">
        <v>42</v>
      </c>
      <c r="DE236" s="61">
        <v>733</v>
      </c>
      <c r="DF236" s="61">
        <v>0</v>
      </c>
      <c r="DG236" s="52">
        <v>1</v>
      </c>
      <c r="DH236" s="52">
        <v>1</v>
      </c>
      <c r="DI236" s="52">
        <v>360</v>
      </c>
      <c r="DJ236" s="61"/>
      <c r="DK236" s="39">
        <v>83</v>
      </c>
      <c r="DL236" s="61">
        <v>1448</v>
      </c>
      <c r="DM236" s="39">
        <v>80</v>
      </c>
      <c r="DN236" s="61"/>
      <c r="DO236" s="61">
        <v>830</v>
      </c>
      <c r="DP236" s="61"/>
      <c r="DQ236" s="39">
        <v>0</v>
      </c>
      <c r="DR236" s="39">
        <v>0</v>
      </c>
      <c r="DS236" s="39">
        <v>80</v>
      </c>
      <c r="DT236" s="61">
        <v>16</v>
      </c>
      <c r="DU236" s="39">
        <v>0</v>
      </c>
      <c r="DV236" s="39">
        <v>0</v>
      </c>
      <c r="DW236" s="39">
        <v>0</v>
      </c>
      <c r="DX236" s="39" t="str">
        <f t="shared" si="14"/>
        <v>наружные</v>
      </c>
      <c r="DY236" s="39"/>
      <c r="DZ236" s="61"/>
      <c r="EA236" s="61"/>
      <c r="EB236" s="61"/>
      <c r="EC236" s="61"/>
      <c r="ED236" s="61"/>
      <c r="EE236" s="52">
        <v>32</v>
      </c>
      <c r="EF236" s="52">
        <v>29.44</v>
      </c>
      <c r="EG236" s="52">
        <v>8</v>
      </c>
      <c r="EH236" s="52">
        <f t="shared" si="17"/>
        <v>38.4</v>
      </c>
      <c r="EI236" s="52">
        <v>7.68</v>
      </c>
      <c r="EJ236" s="52"/>
      <c r="EK236" s="52">
        <v>11.16</v>
      </c>
      <c r="EL236" s="52">
        <v>4.8</v>
      </c>
      <c r="EM236" s="52">
        <v>17.600000000000001</v>
      </c>
      <c r="EN236" s="52">
        <v>9.1</v>
      </c>
      <c r="EO236" s="52">
        <v>0</v>
      </c>
      <c r="EP236" s="52">
        <v>0</v>
      </c>
      <c r="EQ236" s="52">
        <v>224</v>
      </c>
      <c r="ER236" s="52">
        <f t="shared" si="18"/>
        <v>0</v>
      </c>
      <c r="ES236" s="187" t="s">
        <v>1019</v>
      </c>
      <c r="ET236" s="187">
        <v>0</v>
      </c>
      <c r="EU236" s="52">
        <v>0</v>
      </c>
      <c r="EV236" s="52">
        <v>1</v>
      </c>
      <c r="EW236" s="52">
        <v>0</v>
      </c>
      <c r="EX236" s="52">
        <v>0</v>
      </c>
      <c r="EY236" s="52">
        <v>1</v>
      </c>
      <c r="EZ236" s="52"/>
      <c r="FA236" s="52"/>
      <c r="FB236" s="52"/>
      <c r="FC236" s="52"/>
      <c r="FD236" s="52"/>
      <c r="FE236" s="52"/>
      <c r="FF236" s="52"/>
      <c r="FG236" s="52"/>
      <c r="FH236" s="39">
        <v>0</v>
      </c>
      <c r="FI236" s="72">
        <v>5</v>
      </c>
    </row>
    <row r="237" spans="1:165" x14ac:dyDescent="0.25">
      <c r="A237" s="56">
        <v>27857</v>
      </c>
      <c r="B237" s="36" t="str">
        <f t="shared" si="16"/>
        <v>Херсонская ул. д. 22 к. 2</v>
      </c>
      <c r="C237" s="57" t="s">
        <v>1091</v>
      </c>
      <c r="D237" s="58">
        <v>22</v>
      </c>
      <c r="E237" s="59">
        <v>2</v>
      </c>
      <c r="F237" s="39" t="s">
        <v>1012</v>
      </c>
      <c r="G237" s="60"/>
      <c r="H237" s="39"/>
      <c r="I237" s="62" t="s">
        <v>218</v>
      </c>
      <c r="J237" s="62"/>
      <c r="K237" s="62" t="s">
        <v>218</v>
      </c>
      <c r="L237" s="39" t="s">
        <v>1013</v>
      </c>
      <c r="M237" s="39" t="s">
        <v>1014</v>
      </c>
      <c r="N237" s="63">
        <v>1963</v>
      </c>
      <c r="O237" s="63">
        <v>1963</v>
      </c>
      <c r="P237" s="115" t="s">
        <v>1047</v>
      </c>
      <c r="Q237" s="61" t="s">
        <v>1016</v>
      </c>
      <c r="R237" s="63">
        <v>5</v>
      </c>
      <c r="S237" s="63">
        <v>5</v>
      </c>
      <c r="T237" s="65">
        <v>3</v>
      </c>
      <c r="U237" s="63"/>
      <c r="V237" s="63"/>
      <c r="W237" s="66">
        <v>60</v>
      </c>
      <c r="X237" s="67">
        <v>60</v>
      </c>
      <c r="Y237" s="61">
        <f t="shared" si="13"/>
        <v>0</v>
      </c>
      <c r="Z237" s="39">
        <v>0</v>
      </c>
      <c r="AA237" s="61">
        <v>15</v>
      </c>
      <c r="AB237" s="61">
        <v>15</v>
      </c>
      <c r="AC237" s="42">
        <v>0</v>
      </c>
      <c r="AD237" s="61"/>
      <c r="AE237" s="61">
        <v>0</v>
      </c>
      <c r="AF237" s="61">
        <v>1</v>
      </c>
      <c r="AG237" s="68">
        <v>1</v>
      </c>
      <c r="AH237" s="69">
        <v>2579.1999999999994</v>
      </c>
      <c r="AI237" s="70">
        <v>2579.1999999999994</v>
      </c>
      <c r="AJ237" s="71">
        <v>0</v>
      </c>
      <c r="AK237" s="72">
        <v>1609.2</v>
      </c>
      <c r="AL237" s="61">
        <v>84.6</v>
      </c>
      <c r="AM237" s="85">
        <v>275</v>
      </c>
      <c r="AN237" s="73">
        <v>6</v>
      </c>
      <c r="AO237" s="61"/>
      <c r="AP237" s="64">
        <v>664.1</v>
      </c>
      <c r="AQ237" s="42">
        <v>110.16</v>
      </c>
      <c r="AR237" s="42">
        <v>170.84</v>
      </c>
      <c r="AS237" s="42">
        <v>0</v>
      </c>
      <c r="AT237" s="72" t="s">
        <v>1036</v>
      </c>
      <c r="AU237" s="72" t="s">
        <v>1018</v>
      </c>
      <c r="AV237" s="67">
        <v>60</v>
      </c>
      <c r="AW237" s="61"/>
      <c r="AX237" s="61"/>
      <c r="AY237" s="61"/>
      <c r="AZ237" s="61" t="s">
        <v>1019</v>
      </c>
      <c r="BA237" s="61" t="s">
        <v>218</v>
      </c>
      <c r="BB237" s="61" t="s">
        <v>218</v>
      </c>
      <c r="BC237" s="61" t="s">
        <v>218</v>
      </c>
      <c r="BD237" s="61" t="s">
        <v>218</v>
      </c>
      <c r="BE237" s="61" t="s">
        <v>218</v>
      </c>
      <c r="BF237" s="61" t="s">
        <v>218</v>
      </c>
      <c r="BG237" s="61" t="s">
        <v>218</v>
      </c>
      <c r="BH237" s="61" t="s">
        <v>218</v>
      </c>
      <c r="BI237" s="61" t="s">
        <v>218</v>
      </c>
      <c r="BJ237" s="61" t="s">
        <v>218</v>
      </c>
      <c r="BK237" s="61" t="s">
        <v>218</v>
      </c>
      <c r="BL237" s="61" t="s">
        <v>218</v>
      </c>
      <c r="BM237" s="61" t="s">
        <v>218</v>
      </c>
      <c r="BN237" s="61" t="s">
        <v>218</v>
      </c>
      <c r="BO237" s="61" t="s">
        <v>218</v>
      </c>
      <c r="BP237" s="61" t="s">
        <v>218</v>
      </c>
      <c r="BQ237" s="61" t="s">
        <v>1020</v>
      </c>
      <c r="BR237" s="61"/>
      <c r="BS237" s="61" t="s">
        <v>1021</v>
      </c>
      <c r="BT237" s="52">
        <v>4320</v>
      </c>
      <c r="BU237" s="61">
        <v>4</v>
      </c>
      <c r="BV237" s="61" t="s">
        <v>1017</v>
      </c>
      <c r="BW237" s="52">
        <v>1827.5</v>
      </c>
      <c r="BX237" s="52">
        <v>831</v>
      </c>
      <c r="BY237" s="52">
        <v>827.5</v>
      </c>
      <c r="BZ237" s="52">
        <v>331</v>
      </c>
      <c r="CA237" s="61" t="s">
        <v>1080</v>
      </c>
      <c r="CB237" s="52">
        <v>1458</v>
      </c>
      <c r="CC237" s="53">
        <v>1354.8</v>
      </c>
      <c r="CD237" s="39">
        <v>1</v>
      </c>
      <c r="CE237" s="61">
        <v>730</v>
      </c>
      <c r="CF237" s="61" t="s">
        <v>1023</v>
      </c>
      <c r="CG237" s="52">
        <v>125.1</v>
      </c>
      <c r="CH237" s="52">
        <v>197.9</v>
      </c>
      <c r="CI237" s="72">
        <v>664.1</v>
      </c>
      <c r="CJ237" s="74"/>
      <c r="CK237" s="61">
        <v>0</v>
      </c>
      <c r="CL237" s="61">
        <v>0</v>
      </c>
      <c r="CM237" s="75">
        <v>0</v>
      </c>
      <c r="CN237" s="39"/>
      <c r="CO237" s="39"/>
      <c r="CP237" s="61"/>
      <c r="CQ237" s="61"/>
      <c r="CR237" s="39">
        <v>0</v>
      </c>
      <c r="CS237" s="61"/>
      <c r="CT237" s="61"/>
      <c r="CU237" s="61"/>
      <c r="CV237" s="61"/>
      <c r="CW237" s="61"/>
      <c r="CX237" s="61"/>
      <c r="CY237" s="61"/>
      <c r="CZ237" s="52">
        <v>1</v>
      </c>
      <c r="DA237" s="52">
        <v>1</v>
      </c>
      <c r="DB237" s="52">
        <v>180</v>
      </c>
      <c r="DC237" s="52">
        <v>1300</v>
      </c>
      <c r="DD237" s="52">
        <v>33</v>
      </c>
      <c r="DE237" s="61">
        <v>1317.5</v>
      </c>
      <c r="DF237" s="39">
        <v>0</v>
      </c>
      <c r="DG237" s="39">
        <v>0</v>
      </c>
      <c r="DH237" s="52">
        <v>3</v>
      </c>
      <c r="DI237" s="52">
        <v>187</v>
      </c>
      <c r="DJ237" s="61"/>
      <c r="DK237" s="39">
        <v>39</v>
      </c>
      <c r="DL237" s="61">
        <v>724.5</v>
      </c>
      <c r="DM237" s="39">
        <v>60</v>
      </c>
      <c r="DN237" s="61"/>
      <c r="DO237" s="61">
        <v>474.21999999999997</v>
      </c>
      <c r="DP237" s="61"/>
      <c r="DQ237" s="39">
        <v>666</v>
      </c>
      <c r="DR237" s="39">
        <v>484</v>
      </c>
      <c r="DS237" s="39">
        <v>87</v>
      </c>
      <c r="DT237" s="61">
        <v>12</v>
      </c>
      <c r="DU237" s="52">
        <v>12</v>
      </c>
      <c r="DV237" s="52">
        <v>15</v>
      </c>
      <c r="DW237" s="39">
        <v>0</v>
      </c>
      <c r="DX237" s="39" t="str">
        <f t="shared" si="14"/>
        <v>наружные</v>
      </c>
      <c r="DY237" s="52"/>
      <c r="DZ237" s="61"/>
      <c r="EA237" s="61"/>
      <c r="EB237" s="61"/>
      <c r="EC237" s="61"/>
      <c r="ED237" s="61"/>
      <c r="EE237" s="52">
        <v>12</v>
      </c>
      <c r="EF237" s="52">
        <v>22.1</v>
      </c>
      <c r="EG237" s="52">
        <v>6</v>
      </c>
      <c r="EH237" s="52">
        <f t="shared" si="17"/>
        <v>28.799999999999997</v>
      </c>
      <c r="EI237" s="52">
        <v>5.76</v>
      </c>
      <c r="EJ237" s="52"/>
      <c r="EK237" s="52">
        <v>8.370000000000001</v>
      </c>
      <c r="EL237" s="52">
        <v>3.5999999999999996</v>
      </c>
      <c r="EM237" s="52">
        <v>13.200000000000001</v>
      </c>
      <c r="EN237" s="52">
        <v>6.5</v>
      </c>
      <c r="EO237" s="52">
        <v>0</v>
      </c>
      <c r="EP237" s="52">
        <v>0</v>
      </c>
      <c r="EQ237" s="52">
        <v>154</v>
      </c>
      <c r="ER237" s="52">
        <f t="shared" si="18"/>
        <v>0</v>
      </c>
      <c r="ES237" s="187" t="s">
        <v>1019</v>
      </c>
      <c r="ET237" s="187">
        <v>0</v>
      </c>
      <c r="EU237" s="52">
        <v>0</v>
      </c>
      <c r="EV237" s="52">
        <v>1</v>
      </c>
      <c r="EW237" s="52">
        <v>0</v>
      </c>
      <c r="EX237" s="52">
        <v>0</v>
      </c>
      <c r="EY237" s="52">
        <v>1</v>
      </c>
      <c r="EZ237" s="52"/>
      <c r="FA237" s="52"/>
      <c r="FB237" s="52">
        <v>15</v>
      </c>
      <c r="FC237" s="52"/>
      <c r="FD237" s="52"/>
      <c r="FE237" s="52"/>
      <c r="FF237" s="52"/>
      <c r="FG237" s="52"/>
      <c r="FH237" s="39">
        <v>0</v>
      </c>
      <c r="FI237" s="72">
        <v>4</v>
      </c>
    </row>
    <row r="238" spans="1:165" x14ac:dyDescent="0.25">
      <c r="A238" s="56">
        <v>27858</v>
      </c>
      <c r="B238" s="36" t="str">
        <f t="shared" si="16"/>
        <v>Херсонская ул. д. 23</v>
      </c>
      <c r="C238" s="57" t="s">
        <v>1091</v>
      </c>
      <c r="D238" s="58">
        <v>23</v>
      </c>
      <c r="E238" s="59"/>
      <c r="F238" s="39" t="s">
        <v>1012</v>
      </c>
      <c r="G238" s="60"/>
      <c r="H238" s="61"/>
      <c r="I238" s="62" t="s">
        <v>218</v>
      </c>
      <c r="J238" s="62"/>
      <c r="K238" s="62" t="s">
        <v>218</v>
      </c>
      <c r="L238" s="39" t="s">
        <v>1013</v>
      </c>
      <c r="M238" s="39" t="s">
        <v>1014</v>
      </c>
      <c r="N238" s="63">
        <v>1965</v>
      </c>
      <c r="O238" s="63">
        <v>1965</v>
      </c>
      <c r="P238" s="64" t="s">
        <v>1035</v>
      </c>
      <c r="Q238" s="61" t="s">
        <v>1016</v>
      </c>
      <c r="R238" s="63">
        <v>12</v>
      </c>
      <c r="S238" s="63">
        <v>12</v>
      </c>
      <c r="T238" s="65">
        <v>1</v>
      </c>
      <c r="U238" s="63">
        <v>2</v>
      </c>
      <c r="V238" s="63"/>
      <c r="W238" s="66">
        <v>84</v>
      </c>
      <c r="X238" s="67">
        <v>84</v>
      </c>
      <c r="Y238" s="61">
        <f t="shared" si="13"/>
        <v>0</v>
      </c>
      <c r="Z238" s="39">
        <v>0</v>
      </c>
      <c r="AA238" s="61">
        <v>24</v>
      </c>
      <c r="AB238" s="61">
        <v>25</v>
      </c>
      <c r="AC238" s="42">
        <v>2</v>
      </c>
      <c r="AD238" s="61">
        <v>24</v>
      </c>
      <c r="AE238" s="61">
        <v>0</v>
      </c>
      <c r="AF238" s="61">
        <v>1</v>
      </c>
      <c r="AG238" s="68">
        <v>1</v>
      </c>
      <c r="AH238" s="69">
        <v>3640.9</v>
      </c>
      <c r="AI238" s="70">
        <v>3640.9</v>
      </c>
      <c r="AJ238" s="71">
        <v>0</v>
      </c>
      <c r="AK238" s="72">
        <v>1344</v>
      </c>
      <c r="AL238" s="61">
        <v>490</v>
      </c>
      <c r="AM238" s="85">
        <v>209</v>
      </c>
      <c r="AN238" s="73">
        <v>293</v>
      </c>
      <c r="AO238" s="61"/>
      <c r="AP238" s="64">
        <v>421</v>
      </c>
      <c r="AQ238" s="42">
        <v>80.69</v>
      </c>
      <c r="AR238" s="42">
        <v>321.31</v>
      </c>
      <c r="AS238" s="42">
        <v>7.1999999999999993</v>
      </c>
      <c r="AT238" s="72" t="s">
        <v>1036</v>
      </c>
      <c r="AU238" s="72" t="s">
        <v>1034</v>
      </c>
      <c r="AV238" s="67">
        <v>84</v>
      </c>
      <c r="AW238" s="61"/>
      <c r="AX238" s="61"/>
      <c r="AY238" s="61"/>
      <c r="AZ238" s="61" t="s">
        <v>1019</v>
      </c>
      <c r="BA238" s="61" t="s">
        <v>218</v>
      </c>
      <c r="BB238" s="61" t="s">
        <v>218</v>
      </c>
      <c r="BC238" s="61" t="s">
        <v>218</v>
      </c>
      <c r="BD238" s="61" t="s">
        <v>218</v>
      </c>
      <c r="BE238" s="61" t="s">
        <v>218</v>
      </c>
      <c r="BF238" s="61" t="s">
        <v>218</v>
      </c>
      <c r="BG238" s="61" t="s">
        <v>218</v>
      </c>
      <c r="BH238" s="61" t="s">
        <v>218</v>
      </c>
      <c r="BI238" s="61" t="s">
        <v>218</v>
      </c>
      <c r="BJ238" s="61" t="s">
        <v>218</v>
      </c>
      <c r="BK238" s="61" t="s">
        <v>218</v>
      </c>
      <c r="BL238" s="61" t="s">
        <v>218</v>
      </c>
      <c r="BM238" s="61" t="s">
        <v>218</v>
      </c>
      <c r="BN238" s="61" t="s">
        <v>218</v>
      </c>
      <c r="BO238" s="61" t="s">
        <v>218</v>
      </c>
      <c r="BP238" s="61" t="s">
        <v>218</v>
      </c>
      <c r="BQ238" s="61" t="s">
        <v>1020</v>
      </c>
      <c r="BR238" s="61"/>
      <c r="BS238" s="59" t="s">
        <v>1021</v>
      </c>
      <c r="BT238" s="52">
        <v>5447</v>
      </c>
      <c r="BU238" s="61">
        <v>2</v>
      </c>
      <c r="BV238" s="61" t="s">
        <v>1017</v>
      </c>
      <c r="BW238" s="52">
        <v>1740</v>
      </c>
      <c r="BX238" s="52">
        <v>838</v>
      </c>
      <c r="BY238" s="52">
        <v>1667.4</v>
      </c>
      <c r="BZ238" s="52">
        <v>419</v>
      </c>
      <c r="CA238" s="61" t="s">
        <v>1040</v>
      </c>
      <c r="CB238" s="52">
        <v>2969</v>
      </c>
      <c r="CC238" s="53">
        <v>2519.1</v>
      </c>
      <c r="CD238" s="61">
        <v>1</v>
      </c>
      <c r="CE238" s="61">
        <v>463</v>
      </c>
      <c r="CF238" s="61" t="s">
        <v>1023</v>
      </c>
      <c r="CG238" s="39">
        <v>0</v>
      </c>
      <c r="CH238" s="39">
        <v>0</v>
      </c>
      <c r="CI238" s="72">
        <v>421</v>
      </c>
      <c r="CJ238" s="74" t="s">
        <v>1032</v>
      </c>
      <c r="CK238" s="61">
        <v>1</v>
      </c>
      <c r="CL238" s="61">
        <v>31.56</v>
      </c>
      <c r="CM238" s="75">
        <v>6</v>
      </c>
      <c r="CN238" s="39"/>
      <c r="CO238" s="39"/>
      <c r="CP238" s="61"/>
      <c r="CQ238" s="61"/>
      <c r="CR238" s="39">
        <v>3.2</v>
      </c>
      <c r="CS238" s="61"/>
      <c r="CT238" s="61"/>
      <c r="CU238" s="61"/>
      <c r="CV238" s="61"/>
      <c r="CW238" s="61"/>
      <c r="CX238" s="61"/>
      <c r="CY238" s="61"/>
      <c r="CZ238" s="52">
        <v>1</v>
      </c>
      <c r="DA238" s="52">
        <v>1</v>
      </c>
      <c r="DB238" s="52">
        <v>126</v>
      </c>
      <c r="DC238" s="52">
        <v>745</v>
      </c>
      <c r="DD238" s="52">
        <v>85</v>
      </c>
      <c r="DE238" s="61">
        <v>1845</v>
      </c>
      <c r="DF238" s="61">
        <v>0</v>
      </c>
      <c r="DG238" s="39">
        <v>0</v>
      </c>
      <c r="DH238" s="52">
        <v>1</v>
      </c>
      <c r="DI238" s="52">
        <v>204</v>
      </c>
      <c r="DJ238" s="61"/>
      <c r="DK238" s="39">
        <v>68</v>
      </c>
      <c r="DL238" s="61">
        <v>1232.5</v>
      </c>
      <c r="DM238" s="39">
        <v>84</v>
      </c>
      <c r="DN238" s="61"/>
      <c r="DO238" s="61">
        <v>952</v>
      </c>
      <c r="DP238" s="61"/>
      <c r="DQ238" s="39">
        <v>500.5</v>
      </c>
      <c r="DR238" s="39">
        <v>739.28</v>
      </c>
      <c r="DS238" s="39">
        <v>93</v>
      </c>
      <c r="DT238" s="61">
        <v>7</v>
      </c>
      <c r="DU238" s="52">
        <v>7</v>
      </c>
      <c r="DV238" s="52">
        <v>7</v>
      </c>
      <c r="DW238" s="52">
        <v>1</v>
      </c>
      <c r="DX238" s="39" t="str">
        <f t="shared" si="14"/>
        <v>внутренние</v>
      </c>
      <c r="DY238" s="52"/>
      <c r="DZ238" s="61"/>
      <c r="EA238" s="61"/>
      <c r="EB238" s="61"/>
      <c r="EC238" s="61"/>
      <c r="ED238" s="61"/>
      <c r="EE238" s="52">
        <v>12</v>
      </c>
      <c r="EF238" s="52">
        <v>35.74</v>
      </c>
      <c r="EG238" s="52">
        <v>38</v>
      </c>
      <c r="EH238" s="52">
        <f t="shared" si="17"/>
        <v>182.4</v>
      </c>
      <c r="EI238" s="52">
        <v>5.04</v>
      </c>
      <c r="EJ238" s="52"/>
      <c r="EK238" s="52">
        <v>2.79</v>
      </c>
      <c r="EL238" s="52">
        <v>2.88</v>
      </c>
      <c r="EM238" s="52">
        <v>29.04</v>
      </c>
      <c r="EN238" s="52">
        <v>9.1</v>
      </c>
      <c r="EO238" s="52">
        <v>0</v>
      </c>
      <c r="EP238" s="52">
        <v>2.1</v>
      </c>
      <c r="EQ238" s="52">
        <v>160</v>
      </c>
      <c r="ER238" s="52">
        <f t="shared" si="18"/>
        <v>0.63</v>
      </c>
      <c r="ES238" s="187" t="s">
        <v>1138</v>
      </c>
      <c r="ET238" s="187" t="s">
        <v>1139</v>
      </c>
      <c r="EU238" s="52">
        <v>0</v>
      </c>
      <c r="EV238" s="52">
        <v>1</v>
      </c>
      <c r="EW238" s="52">
        <v>0</v>
      </c>
      <c r="EX238" s="52">
        <v>0</v>
      </c>
      <c r="EY238" s="52">
        <v>2</v>
      </c>
      <c r="EZ238" s="52"/>
      <c r="FA238" s="52"/>
      <c r="FB238" s="52"/>
      <c r="FC238" s="52"/>
      <c r="FD238" s="52"/>
      <c r="FE238" s="52"/>
      <c r="FF238" s="52"/>
      <c r="FG238" s="52"/>
      <c r="FH238" s="52">
        <v>1</v>
      </c>
      <c r="FI238" s="72">
        <v>2</v>
      </c>
    </row>
    <row r="239" spans="1:165" x14ac:dyDescent="0.25">
      <c r="A239" s="56">
        <v>27859</v>
      </c>
      <c r="B239" s="36" t="str">
        <f t="shared" si="16"/>
        <v>Херсонская ул. д. 24</v>
      </c>
      <c r="C239" s="57" t="s">
        <v>1091</v>
      </c>
      <c r="D239" s="58">
        <v>24</v>
      </c>
      <c r="E239" s="59"/>
      <c r="F239" s="39" t="s">
        <v>1012</v>
      </c>
      <c r="G239" s="60"/>
      <c r="H239" s="39"/>
      <c r="I239" s="62" t="s">
        <v>218</v>
      </c>
      <c r="J239" s="62"/>
      <c r="K239" s="62" t="s">
        <v>218</v>
      </c>
      <c r="L239" s="39" t="s">
        <v>1013</v>
      </c>
      <c r="M239" s="39" t="s">
        <v>1014</v>
      </c>
      <c r="N239" s="63">
        <v>1963</v>
      </c>
      <c r="O239" s="63">
        <v>1963</v>
      </c>
      <c r="P239" s="64" t="s">
        <v>1047</v>
      </c>
      <c r="Q239" s="61" t="s">
        <v>1016</v>
      </c>
      <c r="R239" s="63">
        <v>5</v>
      </c>
      <c r="S239" s="63">
        <v>5</v>
      </c>
      <c r="T239" s="65">
        <v>4</v>
      </c>
      <c r="U239" s="63"/>
      <c r="V239" s="63"/>
      <c r="W239" s="66">
        <v>80</v>
      </c>
      <c r="X239" s="67">
        <v>80</v>
      </c>
      <c r="Y239" s="61">
        <f t="shared" si="13"/>
        <v>0</v>
      </c>
      <c r="Z239" s="39">
        <v>0</v>
      </c>
      <c r="AA239" s="61">
        <v>20</v>
      </c>
      <c r="AB239" s="61">
        <v>36</v>
      </c>
      <c r="AC239" s="42">
        <v>0</v>
      </c>
      <c r="AD239" s="61"/>
      <c r="AE239" s="61">
        <v>0</v>
      </c>
      <c r="AF239" s="61">
        <v>1</v>
      </c>
      <c r="AG239" s="68">
        <v>1</v>
      </c>
      <c r="AH239" s="69">
        <v>3532.7999999999997</v>
      </c>
      <c r="AI239" s="70">
        <v>3532.7999999999997</v>
      </c>
      <c r="AJ239" s="71">
        <v>0</v>
      </c>
      <c r="AK239" s="72">
        <v>2177</v>
      </c>
      <c r="AL239" s="61">
        <v>397</v>
      </c>
      <c r="AM239" s="85">
        <v>374</v>
      </c>
      <c r="AN239" s="73">
        <v>0</v>
      </c>
      <c r="AO239" s="61"/>
      <c r="AP239" s="64">
        <v>901.5</v>
      </c>
      <c r="AQ239" s="42">
        <v>148.95999999999998</v>
      </c>
      <c r="AR239" s="42">
        <v>225.04000000000002</v>
      </c>
      <c r="AS239" s="42">
        <v>0</v>
      </c>
      <c r="AT239" s="72" t="s">
        <v>1036</v>
      </c>
      <c r="AU239" s="72" t="s">
        <v>1018</v>
      </c>
      <c r="AV239" s="67">
        <v>80</v>
      </c>
      <c r="AW239" s="61"/>
      <c r="AX239" s="61"/>
      <c r="AY239" s="61"/>
      <c r="AZ239" s="61" t="s">
        <v>1019</v>
      </c>
      <c r="BA239" s="61" t="s">
        <v>218</v>
      </c>
      <c r="BB239" s="61" t="s">
        <v>218</v>
      </c>
      <c r="BC239" s="61" t="s">
        <v>218</v>
      </c>
      <c r="BD239" s="61" t="s">
        <v>218</v>
      </c>
      <c r="BE239" s="61" t="s">
        <v>218</v>
      </c>
      <c r="BF239" s="61" t="s">
        <v>218</v>
      </c>
      <c r="BG239" s="61" t="s">
        <v>218</v>
      </c>
      <c r="BH239" s="61" t="s">
        <v>218</v>
      </c>
      <c r="BI239" s="61" t="s">
        <v>218</v>
      </c>
      <c r="BJ239" s="61" t="s">
        <v>218</v>
      </c>
      <c r="BK239" s="61" t="s">
        <v>218</v>
      </c>
      <c r="BL239" s="61" t="s">
        <v>218</v>
      </c>
      <c r="BM239" s="61" t="s">
        <v>218</v>
      </c>
      <c r="BN239" s="61" t="s">
        <v>218</v>
      </c>
      <c r="BO239" s="61" t="s">
        <v>218</v>
      </c>
      <c r="BP239" s="61" t="s">
        <v>218</v>
      </c>
      <c r="BQ239" s="61" t="s">
        <v>1020</v>
      </c>
      <c r="BR239" s="61"/>
      <c r="BS239" s="59" t="s">
        <v>1021</v>
      </c>
      <c r="BT239" s="52">
        <v>7760</v>
      </c>
      <c r="BU239" s="61">
        <v>5</v>
      </c>
      <c r="BV239" s="61" t="s">
        <v>1017</v>
      </c>
      <c r="BW239" s="52">
        <v>985</v>
      </c>
      <c r="BX239" s="52">
        <v>394</v>
      </c>
      <c r="BY239" s="52">
        <v>985</v>
      </c>
      <c r="BZ239" s="52">
        <v>394</v>
      </c>
      <c r="CA239" s="61" t="s">
        <v>1080</v>
      </c>
      <c r="CB239" s="52">
        <v>1852</v>
      </c>
      <c r="CC239" s="53">
        <v>1722</v>
      </c>
      <c r="CD239" s="39">
        <v>1</v>
      </c>
      <c r="CE239" s="61">
        <v>992</v>
      </c>
      <c r="CF239" s="61" t="s">
        <v>1023</v>
      </c>
      <c r="CG239" s="52">
        <v>160</v>
      </c>
      <c r="CH239" s="52">
        <v>253</v>
      </c>
      <c r="CI239" s="72">
        <v>901.5</v>
      </c>
      <c r="CJ239" s="74"/>
      <c r="CK239" s="61">
        <v>0</v>
      </c>
      <c r="CL239" s="61">
        <v>0</v>
      </c>
      <c r="CM239" s="75">
        <v>0</v>
      </c>
      <c r="CN239" s="39"/>
      <c r="CO239" s="39"/>
      <c r="CP239" s="61"/>
      <c r="CQ239" s="61"/>
      <c r="CR239" s="39">
        <v>0</v>
      </c>
      <c r="CS239" s="61"/>
      <c r="CT239" s="61"/>
      <c r="CU239" s="61"/>
      <c r="CV239" s="61"/>
      <c r="CW239" s="61"/>
      <c r="CX239" s="61"/>
      <c r="CY239" s="61"/>
      <c r="CZ239" s="52">
        <v>1</v>
      </c>
      <c r="DA239" s="52">
        <v>1</v>
      </c>
      <c r="DB239" s="52">
        <v>162</v>
      </c>
      <c r="DC239" s="52">
        <v>400</v>
      </c>
      <c r="DD239" s="52">
        <v>48</v>
      </c>
      <c r="DE239" s="61">
        <v>2032</v>
      </c>
      <c r="DF239" s="39">
        <v>0</v>
      </c>
      <c r="DG239" s="39">
        <v>0</v>
      </c>
      <c r="DH239" s="52">
        <v>4</v>
      </c>
      <c r="DI239" s="52">
        <v>248</v>
      </c>
      <c r="DJ239" s="61"/>
      <c r="DK239" s="39">
        <v>85</v>
      </c>
      <c r="DL239" s="61">
        <v>935</v>
      </c>
      <c r="DM239" s="39">
        <v>80</v>
      </c>
      <c r="DN239" s="61"/>
      <c r="DO239" s="61">
        <v>967</v>
      </c>
      <c r="DP239" s="61"/>
      <c r="DQ239" s="39">
        <v>648</v>
      </c>
      <c r="DR239" s="39">
        <v>594</v>
      </c>
      <c r="DS239" s="39">
        <v>87</v>
      </c>
      <c r="DT239" s="61">
        <v>16</v>
      </c>
      <c r="DU239" s="52">
        <v>16</v>
      </c>
      <c r="DV239" s="52">
        <v>16</v>
      </c>
      <c r="DW239" s="39">
        <v>0</v>
      </c>
      <c r="DX239" s="39" t="str">
        <f t="shared" si="14"/>
        <v>наружные</v>
      </c>
      <c r="DY239" s="52"/>
      <c r="DZ239" s="61"/>
      <c r="EA239" s="61"/>
      <c r="EB239" s="61"/>
      <c r="EC239" s="61"/>
      <c r="ED239" s="61"/>
      <c r="EE239" s="52">
        <v>32</v>
      </c>
      <c r="EF239" s="52">
        <v>29.44</v>
      </c>
      <c r="EG239" s="52">
        <v>8</v>
      </c>
      <c r="EH239" s="52">
        <f t="shared" si="17"/>
        <v>38.4</v>
      </c>
      <c r="EI239" s="52">
        <v>7.68</v>
      </c>
      <c r="EJ239" s="52"/>
      <c r="EK239" s="52">
        <v>11.16</v>
      </c>
      <c r="EL239" s="52">
        <v>4.8</v>
      </c>
      <c r="EM239" s="52">
        <v>17.600000000000001</v>
      </c>
      <c r="EN239" s="52">
        <v>9.1</v>
      </c>
      <c r="EO239" s="52">
        <v>0</v>
      </c>
      <c r="EP239" s="52">
        <v>0</v>
      </c>
      <c r="EQ239" s="52">
        <v>180</v>
      </c>
      <c r="ER239" s="52">
        <f t="shared" si="18"/>
        <v>0</v>
      </c>
      <c r="ES239" s="187" t="s">
        <v>1019</v>
      </c>
      <c r="ET239" s="187">
        <v>0</v>
      </c>
      <c r="EU239" s="52">
        <v>0</v>
      </c>
      <c r="EV239" s="52">
        <v>1</v>
      </c>
      <c r="EW239" s="52">
        <v>0</v>
      </c>
      <c r="EX239" s="52">
        <v>0</v>
      </c>
      <c r="EY239" s="52">
        <v>1</v>
      </c>
      <c r="EZ239" s="52"/>
      <c r="FA239" s="52"/>
      <c r="FB239" s="52"/>
      <c r="FC239" s="52"/>
      <c r="FD239" s="52"/>
      <c r="FE239" s="52"/>
      <c r="FF239" s="52"/>
      <c r="FG239" s="52"/>
      <c r="FH239" s="39">
        <v>0</v>
      </c>
      <c r="FI239" s="72">
        <v>5</v>
      </c>
    </row>
    <row r="240" spans="1:165" x14ac:dyDescent="0.25">
      <c r="A240" s="56">
        <v>27860</v>
      </c>
      <c r="B240" s="36" t="str">
        <f t="shared" si="16"/>
        <v>Херсонская ул. д. 25</v>
      </c>
      <c r="C240" s="57" t="s">
        <v>1091</v>
      </c>
      <c r="D240" s="58">
        <v>25</v>
      </c>
      <c r="E240" s="59"/>
      <c r="F240" s="39" t="s">
        <v>1012</v>
      </c>
      <c r="G240" s="60"/>
      <c r="H240" s="61"/>
      <c r="I240" s="62" t="s">
        <v>218</v>
      </c>
      <c r="J240" s="62"/>
      <c r="K240" s="62" t="s">
        <v>218</v>
      </c>
      <c r="L240" s="39" t="s">
        <v>1013</v>
      </c>
      <c r="M240" s="39" t="s">
        <v>1014</v>
      </c>
      <c r="N240" s="63">
        <v>1965</v>
      </c>
      <c r="O240" s="63">
        <v>1965</v>
      </c>
      <c r="P240" s="64" t="s">
        <v>1035</v>
      </c>
      <c r="Q240" s="61" t="s">
        <v>1016</v>
      </c>
      <c r="R240" s="63">
        <v>12</v>
      </c>
      <c r="S240" s="63">
        <v>12</v>
      </c>
      <c r="T240" s="65">
        <v>1</v>
      </c>
      <c r="U240" s="63">
        <v>2</v>
      </c>
      <c r="V240" s="63"/>
      <c r="W240" s="66">
        <v>84</v>
      </c>
      <c r="X240" s="67">
        <v>84</v>
      </c>
      <c r="Y240" s="61">
        <f t="shared" si="13"/>
        <v>0</v>
      </c>
      <c r="Z240" s="39">
        <v>0</v>
      </c>
      <c r="AA240" s="61">
        <v>24</v>
      </c>
      <c r="AB240" s="61">
        <v>25</v>
      </c>
      <c r="AC240" s="42">
        <v>2</v>
      </c>
      <c r="AD240" s="61">
        <v>24</v>
      </c>
      <c r="AE240" s="61">
        <v>0</v>
      </c>
      <c r="AF240" s="61">
        <v>1</v>
      </c>
      <c r="AG240" s="68">
        <v>1</v>
      </c>
      <c r="AH240" s="69">
        <v>3679.9</v>
      </c>
      <c r="AI240" s="70">
        <v>3679.9</v>
      </c>
      <c r="AJ240" s="71">
        <v>0</v>
      </c>
      <c r="AK240" s="72">
        <v>1297.8</v>
      </c>
      <c r="AL240" s="61">
        <v>490</v>
      </c>
      <c r="AM240" s="85">
        <v>164</v>
      </c>
      <c r="AN240" s="73">
        <v>290</v>
      </c>
      <c r="AO240" s="61"/>
      <c r="AP240" s="64">
        <v>421.9</v>
      </c>
      <c r="AQ240" s="42">
        <v>77.08</v>
      </c>
      <c r="AR240" s="42">
        <v>212.92000000000002</v>
      </c>
      <c r="AS240" s="42">
        <v>7.1999999999999993</v>
      </c>
      <c r="AT240" s="72" t="s">
        <v>1036</v>
      </c>
      <c r="AU240" s="72" t="s">
        <v>1018</v>
      </c>
      <c r="AV240" s="67">
        <v>84</v>
      </c>
      <c r="AW240" s="61"/>
      <c r="AX240" s="61"/>
      <c r="AY240" s="61"/>
      <c r="AZ240" s="61" t="s">
        <v>1019</v>
      </c>
      <c r="BA240" s="61" t="s">
        <v>218</v>
      </c>
      <c r="BB240" s="61" t="s">
        <v>218</v>
      </c>
      <c r="BC240" s="61" t="s">
        <v>218</v>
      </c>
      <c r="BD240" s="61" t="s">
        <v>218</v>
      </c>
      <c r="BE240" s="61" t="s">
        <v>218</v>
      </c>
      <c r="BF240" s="61" t="s">
        <v>218</v>
      </c>
      <c r="BG240" s="61" t="s">
        <v>218</v>
      </c>
      <c r="BH240" s="61" t="s">
        <v>218</v>
      </c>
      <c r="BI240" s="61" t="s">
        <v>218</v>
      </c>
      <c r="BJ240" s="61" t="s">
        <v>218</v>
      </c>
      <c r="BK240" s="61" t="s">
        <v>218</v>
      </c>
      <c r="BL240" s="61" t="s">
        <v>218</v>
      </c>
      <c r="BM240" s="61" t="s">
        <v>218</v>
      </c>
      <c r="BN240" s="61" t="s">
        <v>218</v>
      </c>
      <c r="BO240" s="61" t="s">
        <v>218</v>
      </c>
      <c r="BP240" s="61" t="s">
        <v>218</v>
      </c>
      <c r="BQ240" s="61" t="s">
        <v>1020</v>
      </c>
      <c r="BR240" s="61"/>
      <c r="BS240" s="59" t="s">
        <v>1021</v>
      </c>
      <c r="BT240" s="52">
        <v>5447</v>
      </c>
      <c r="BU240" s="61">
        <v>2</v>
      </c>
      <c r="BV240" s="61" t="s">
        <v>1017</v>
      </c>
      <c r="BW240" s="52">
        <v>1740</v>
      </c>
      <c r="BX240" s="52">
        <v>838</v>
      </c>
      <c r="BY240" s="52">
        <v>1667.4</v>
      </c>
      <c r="BZ240" s="52">
        <v>419</v>
      </c>
      <c r="CA240" s="61" t="s">
        <v>1040</v>
      </c>
      <c r="CB240" s="52">
        <v>2969</v>
      </c>
      <c r="CC240" s="53">
        <v>2519.1</v>
      </c>
      <c r="CD240" s="61">
        <v>1</v>
      </c>
      <c r="CE240" s="61">
        <v>464</v>
      </c>
      <c r="CF240" s="61" t="s">
        <v>1023</v>
      </c>
      <c r="CG240" s="39">
        <v>0</v>
      </c>
      <c r="CH240" s="39">
        <v>0</v>
      </c>
      <c r="CI240" s="72">
        <v>421.9</v>
      </c>
      <c r="CJ240" s="74" t="s">
        <v>1032</v>
      </c>
      <c r="CK240" s="61">
        <v>1</v>
      </c>
      <c r="CL240" s="61">
        <v>31.56</v>
      </c>
      <c r="CM240" s="75">
        <v>6</v>
      </c>
      <c r="CN240" s="39"/>
      <c r="CO240" s="39"/>
      <c r="CP240" s="61"/>
      <c r="CQ240" s="61"/>
      <c r="CR240" s="39">
        <v>1.8</v>
      </c>
      <c r="CS240" s="61"/>
      <c r="CT240" s="61"/>
      <c r="CU240" s="61"/>
      <c r="CV240" s="61"/>
      <c r="CW240" s="61"/>
      <c r="CX240" s="61"/>
      <c r="CY240" s="61"/>
      <c r="CZ240" s="52">
        <v>1</v>
      </c>
      <c r="DA240" s="52">
        <v>1</v>
      </c>
      <c r="DB240" s="52">
        <v>126</v>
      </c>
      <c r="DC240" s="52">
        <v>745</v>
      </c>
      <c r="DD240" s="52">
        <v>85</v>
      </c>
      <c r="DE240" s="61">
        <v>1845</v>
      </c>
      <c r="DF240" s="61">
        <v>0</v>
      </c>
      <c r="DG240" s="39">
        <v>0</v>
      </c>
      <c r="DH240" s="52">
        <v>1</v>
      </c>
      <c r="DI240" s="52">
        <v>204</v>
      </c>
      <c r="DJ240" s="61"/>
      <c r="DK240" s="39">
        <v>68</v>
      </c>
      <c r="DL240" s="61">
        <v>1232.5</v>
      </c>
      <c r="DM240" s="39">
        <v>84</v>
      </c>
      <c r="DN240" s="61"/>
      <c r="DO240" s="61">
        <v>952</v>
      </c>
      <c r="DP240" s="61"/>
      <c r="DQ240" s="39">
        <v>500.5</v>
      </c>
      <c r="DR240" s="39">
        <v>739.28</v>
      </c>
      <c r="DS240" s="39">
        <v>93</v>
      </c>
      <c r="DT240" s="61">
        <v>7</v>
      </c>
      <c r="DU240" s="52">
        <v>7</v>
      </c>
      <c r="DV240" s="52">
        <v>7</v>
      </c>
      <c r="DW240" s="52">
        <v>1</v>
      </c>
      <c r="DX240" s="39" t="str">
        <f t="shared" si="14"/>
        <v>внутренние</v>
      </c>
      <c r="DY240" s="52"/>
      <c r="DZ240" s="61"/>
      <c r="EA240" s="61"/>
      <c r="EB240" s="61"/>
      <c r="EC240" s="61"/>
      <c r="ED240" s="61"/>
      <c r="EE240" s="52">
        <v>12</v>
      </c>
      <c r="EF240" s="52">
        <v>35.74</v>
      </c>
      <c r="EG240" s="52">
        <v>38</v>
      </c>
      <c r="EH240" s="52">
        <f t="shared" si="17"/>
        <v>182.4</v>
      </c>
      <c r="EI240" s="52">
        <v>5.04</v>
      </c>
      <c r="EJ240" s="52"/>
      <c r="EK240" s="52">
        <v>2.79</v>
      </c>
      <c r="EL240" s="52">
        <v>2.88</v>
      </c>
      <c r="EM240" s="52">
        <v>29.04</v>
      </c>
      <c r="EN240" s="52">
        <v>9.1</v>
      </c>
      <c r="EO240" s="52">
        <v>10.8</v>
      </c>
      <c r="EP240" s="52">
        <v>0.9</v>
      </c>
      <c r="EQ240" s="52">
        <v>145</v>
      </c>
      <c r="ER240" s="52">
        <f t="shared" si="18"/>
        <v>0.56999999999999995</v>
      </c>
      <c r="ES240" s="187" t="s">
        <v>1138</v>
      </c>
      <c r="ET240" s="187" t="s">
        <v>1139</v>
      </c>
      <c r="EU240" s="52">
        <v>0</v>
      </c>
      <c r="EV240" s="52">
        <v>1</v>
      </c>
      <c r="EW240" s="52">
        <v>0</v>
      </c>
      <c r="EX240" s="52">
        <v>0</v>
      </c>
      <c r="EY240" s="52">
        <v>2</v>
      </c>
      <c r="EZ240" s="52"/>
      <c r="FA240" s="52"/>
      <c r="FB240" s="52"/>
      <c r="FC240" s="52"/>
      <c r="FD240" s="52"/>
      <c r="FE240" s="52"/>
      <c r="FF240" s="52"/>
      <c r="FG240" s="52"/>
      <c r="FH240" s="52">
        <v>1</v>
      </c>
      <c r="FI240" s="72">
        <v>2</v>
      </c>
    </row>
    <row r="241" spans="1:165" x14ac:dyDescent="0.25">
      <c r="A241" s="56">
        <v>27861</v>
      </c>
      <c r="B241" s="36" t="str">
        <f t="shared" si="16"/>
        <v>Херсонская ул. д. 26 к. 1</v>
      </c>
      <c r="C241" s="57" t="s">
        <v>1091</v>
      </c>
      <c r="D241" s="58">
        <v>26</v>
      </c>
      <c r="E241" s="59">
        <v>1</v>
      </c>
      <c r="F241" s="39" t="s">
        <v>1012</v>
      </c>
      <c r="G241" s="60"/>
      <c r="H241" s="39"/>
      <c r="I241" s="62" t="s">
        <v>218</v>
      </c>
      <c r="J241" s="62"/>
      <c r="K241" s="62" t="s">
        <v>218</v>
      </c>
      <c r="L241" s="39" t="s">
        <v>1013</v>
      </c>
      <c r="M241" s="39" t="s">
        <v>1014</v>
      </c>
      <c r="N241" s="63">
        <v>1963</v>
      </c>
      <c r="O241" s="63">
        <v>1963</v>
      </c>
      <c r="P241" s="64" t="s">
        <v>1047</v>
      </c>
      <c r="Q241" s="61" t="s">
        <v>1016</v>
      </c>
      <c r="R241" s="63">
        <v>5</v>
      </c>
      <c r="S241" s="63">
        <v>5</v>
      </c>
      <c r="T241" s="65">
        <v>4</v>
      </c>
      <c r="U241" s="63"/>
      <c r="V241" s="63"/>
      <c r="W241" s="66">
        <v>80</v>
      </c>
      <c r="X241" s="67">
        <v>80</v>
      </c>
      <c r="Y241" s="61">
        <f t="shared" si="13"/>
        <v>0</v>
      </c>
      <c r="Z241" s="39">
        <v>0</v>
      </c>
      <c r="AA241" s="61">
        <v>20</v>
      </c>
      <c r="AB241" s="61">
        <v>36</v>
      </c>
      <c r="AC241" s="42">
        <v>0</v>
      </c>
      <c r="AD241" s="61"/>
      <c r="AE241" s="61">
        <v>0</v>
      </c>
      <c r="AF241" s="61">
        <v>1</v>
      </c>
      <c r="AG241" s="68">
        <v>1</v>
      </c>
      <c r="AH241" s="69">
        <v>3530.8</v>
      </c>
      <c r="AI241" s="70">
        <v>3530.8</v>
      </c>
      <c r="AJ241" s="71">
        <v>0</v>
      </c>
      <c r="AK241" s="72">
        <v>2186.4</v>
      </c>
      <c r="AL241" s="61">
        <v>397</v>
      </c>
      <c r="AM241" s="85">
        <v>364</v>
      </c>
      <c r="AN241" s="73">
        <v>8</v>
      </c>
      <c r="AO241" s="61"/>
      <c r="AP241" s="64">
        <v>907.2</v>
      </c>
      <c r="AQ241" s="42">
        <v>148.94999999999999</v>
      </c>
      <c r="AR241" s="42">
        <v>215.05</v>
      </c>
      <c r="AS241" s="42">
        <v>0</v>
      </c>
      <c r="AT241" s="72" t="s">
        <v>1036</v>
      </c>
      <c r="AU241" s="72" t="s">
        <v>1018</v>
      </c>
      <c r="AV241" s="67">
        <v>80</v>
      </c>
      <c r="AW241" s="61"/>
      <c r="AX241" s="61"/>
      <c r="AY241" s="61"/>
      <c r="AZ241" s="61" t="s">
        <v>1019</v>
      </c>
      <c r="BA241" s="61" t="s">
        <v>218</v>
      </c>
      <c r="BB241" s="61" t="s">
        <v>218</v>
      </c>
      <c r="BC241" s="61" t="s">
        <v>218</v>
      </c>
      <c r="BD241" s="61" t="s">
        <v>218</v>
      </c>
      <c r="BE241" s="61" t="s">
        <v>218</v>
      </c>
      <c r="BF241" s="61" t="s">
        <v>218</v>
      </c>
      <c r="BG241" s="61" t="s">
        <v>218</v>
      </c>
      <c r="BH241" s="61" t="s">
        <v>218</v>
      </c>
      <c r="BI241" s="61" t="s">
        <v>218</v>
      </c>
      <c r="BJ241" s="61" t="s">
        <v>218</v>
      </c>
      <c r="BK241" s="61" t="s">
        <v>218</v>
      </c>
      <c r="BL241" s="61" t="s">
        <v>218</v>
      </c>
      <c r="BM241" s="61" t="s">
        <v>218</v>
      </c>
      <c r="BN241" s="61" t="s">
        <v>218</v>
      </c>
      <c r="BO241" s="61" t="s">
        <v>218</v>
      </c>
      <c r="BP241" s="61" t="s">
        <v>218</v>
      </c>
      <c r="BQ241" s="61" t="s">
        <v>1020</v>
      </c>
      <c r="BR241" s="61"/>
      <c r="BS241" s="59" t="s">
        <v>1021</v>
      </c>
      <c r="BT241" s="52">
        <v>7760</v>
      </c>
      <c r="BU241" s="61">
        <v>5</v>
      </c>
      <c r="BV241" s="61" t="s">
        <v>1017</v>
      </c>
      <c r="BW241" s="52">
        <v>985</v>
      </c>
      <c r="BX241" s="52">
        <v>394</v>
      </c>
      <c r="BY241" s="52">
        <v>985</v>
      </c>
      <c r="BZ241" s="52">
        <v>394</v>
      </c>
      <c r="CA241" s="61" t="s">
        <v>1080</v>
      </c>
      <c r="CB241" s="52">
        <v>1852</v>
      </c>
      <c r="CC241" s="53">
        <v>1722</v>
      </c>
      <c r="CD241" s="39">
        <v>1</v>
      </c>
      <c r="CE241" s="61">
        <v>998</v>
      </c>
      <c r="CF241" s="61" t="s">
        <v>1023</v>
      </c>
      <c r="CG241" s="52">
        <v>160</v>
      </c>
      <c r="CH241" s="52">
        <v>253</v>
      </c>
      <c r="CI241" s="72">
        <v>907.2</v>
      </c>
      <c r="CJ241" s="74"/>
      <c r="CK241" s="61">
        <v>0</v>
      </c>
      <c r="CL241" s="61">
        <v>0</v>
      </c>
      <c r="CM241" s="75">
        <v>0</v>
      </c>
      <c r="CN241" s="39"/>
      <c r="CO241" s="39"/>
      <c r="CP241" s="61"/>
      <c r="CQ241" s="61"/>
      <c r="CR241" s="39">
        <v>0</v>
      </c>
      <c r="CS241" s="61"/>
      <c r="CT241" s="61"/>
      <c r="CU241" s="61"/>
      <c r="CV241" s="61"/>
      <c r="CW241" s="61"/>
      <c r="CX241" s="61"/>
      <c r="CY241" s="61"/>
      <c r="CZ241" s="52">
        <v>1</v>
      </c>
      <c r="DA241" s="52">
        <v>1</v>
      </c>
      <c r="DB241" s="52">
        <v>162</v>
      </c>
      <c r="DC241" s="52">
        <v>400</v>
      </c>
      <c r="DD241" s="52">
        <v>48</v>
      </c>
      <c r="DE241" s="61">
        <v>2032</v>
      </c>
      <c r="DF241" s="39">
        <v>0</v>
      </c>
      <c r="DG241" s="39">
        <v>0</v>
      </c>
      <c r="DH241" s="52">
        <v>4</v>
      </c>
      <c r="DI241" s="52">
        <v>248</v>
      </c>
      <c r="DJ241" s="61"/>
      <c r="DK241" s="39">
        <v>85</v>
      </c>
      <c r="DL241" s="61">
        <v>935</v>
      </c>
      <c r="DM241" s="39">
        <v>80</v>
      </c>
      <c r="DN241" s="61"/>
      <c r="DO241" s="61">
        <v>967</v>
      </c>
      <c r="DP241" s="61"/>
      <c r="DQ241" s="39">
        <v>648</v>
      </c>
      <c r="DR241" s="39">
        <v>594</v>
      </c>
      <c r="DS241" s="39">
        <v>87</v>
      </c>
      <c r="DT241" s="61">
        <v>16</v>
      </c>
      <c r="DU241" s="52">
        <v>16</v>
      </c>
      <c r="DV241" s="52">
        <v>16</v>
      </c>
      <c r="DW241" s="39">
        <v>0</v>
      </c>
      <c r="DX241" s="39" t="str">
        <f t="shared" si="14"/>
        <v>наружные</v>
      </c>
      <c r="DY241" s="52"/>
      <c r="DZ241" s="61"/>
      <c r="EA241" s="61"/>
      <c r="EB241" s="61"/>
      <c r="EC241" s="61"/>
      <c r="ED241" s="61"/>
      <c r="EE241" s="52">
        <v>32</v>
      </c>
      <c r="EF241" s="52">
        <v>29.44</v>
      </c>
      <c r="EG241" s="52">
        <v>8</v>
      </c>
      <c r="EH241" s="52">
        <f t="shared" si="17"/>
        <v>38.4</v>
      </c>
      <c r="EI241" s="52">
        <v>7.68</v>
      </c>
      <c r="EJ241" s="52"/>
      <c r="EK241" s="52">
        <v>11.16</v>
      </c>
      <c r="EL241" s="52">
        <v>4.8</v>
      </c>
      <c r="EM241" s="52">
        <v>17.600000000000001</v>
      </c>
      <c r="EN241" s="52">
        <v>9.1</v>
      </c>
      <c r="EO241" s="52">
        <v>0</v>
      </c>
      <c r="EP241" s="52">
        <v>0</v>
      </c>
      <c r="EQ241" s="52">
        <v>182</v>
      </c>
      <c r="ER241" s="52">
        <f t="shared" si="18"/>
        <v>0</v>
      </c>
      <c r="ES241" s="187" t="s">
        <v>1019</v>
      </c>
      <c r="ET241" s="187">
        <v>0</v>
      </c>
      <c r="EU241" s="52">
        <v>0</v>
      </c>
      <c r="EV241" s="52">
        <v>1</v>
      </c>
      <c r="EW241" s="52">
        <v>0</v>
      </c>
      <c r="EX241" s="52">
        <v>0</v>
      </c>
      <c r="EY241" s="52">
        <v>1</v>
      </c>
      <c r="EZ241" s="52"/>
      <c r="FA241" s="52"/>
      <c r="FB241" s="52">
        <v>20</v>
      </c>
      <c r="FC241" s="52"/>
      <c r="FD241" s="52"/>
      <c r="FE241" s="52"/>
      <c r="FF241" s="52"/>
      <c r="FG241" s="52"/>
      <c r="FH241" s="39">
        <v>0</v>
      </c>
      <c r="FI241" s="72">
        <v>5</v>
      </c>
    </row>
    <row r="242" spans="1:165" x14ac:dyDescent="0.25">
      <c r="A242" s="56">
        <v>27862</v>
      </c>
      <c r="B242" s="36" t="str">
        <f t="shared" si="16"/>
        <v>Херсонская ул. д. 26 к. 2</v>
      </c>
      <c r="C242" s="57" t="s">
        <v>1091</v>
      </c>
      <c r="D242" s="58">
        <v>26</v>
      </c>
      <c r="E242" s="59">
        <v>2</v>
      </c>
      <c r="F242" s="39" t="s">
        <v>1012</v>
      </c>
      <c r="G242" s="60"/>
      <c r="H242" s="61"/>
      <c r="I242" s="62" t="s">
        <v>218</v>
      </c>
      <c r="J242" s="62"/>
      <c r="K242" s="62" t="s">
        <v>218</v>
      </c>
      <c r="L242" s="39" t="s">
        <v>1013</v>
      </c>
      <c r="M242" s="39" t="s">
        <v>1014</v>
      </c>
      <c r="N242" s="63">
        <v>1963</v>
      </c>
      <c r="O242" s="63">
        <v>1963</v>
      </c>
      <c r="P242" s="64" t="s">
        <v>1047</v>
      </c>
      <c r="Q242" s="61" t="s">
        <v>1016</v>
      </c>
      <c r="R242" s="63">
        <v>5</v>
      </c>
      <c r="S242" s="63">
        <v>5</v>
      </c>
      <c r="T242" s="65">
        <v>3</v>
      </c>
      <c r="U242" s="63"/>
      <c r="V242" s="63"/>
      <c r="W242" s="66">
        <v>60</v>
      </c>
      <c r="X242" s="67">
        <v>60</v>
      </c>
      <c r="Y242" s="61">
        <f t="shared" si="13"/>
        <v>0</v>
      </c>
      <c r="Z242" s="39">
        <v>0</v>
      </c>
      <c r="AA242" s="61">
        <v>15</v>
      </c>
      <c r="AB242" s="61">
        <v>15</v>
      </c>
      <c r="AC242" s="42">
        <v>0</v>
      </c>
      <c r="AD242" s="61"/>
      <c r="AE242" s="61">
        <v>0</v>
      </c>
      <c r="AF242" s="61">
        <v>1</v>
      </c>
      <c r="AG242" s="68">
        <v>1</v>
      </c>
      <c r="AH242" s="69">
        <v>2599.1999999999994</v>
      </c>
      <c r="AI242" s="70">
        <v>2599.1999999999994</v>
      </c>
      <c r="AJ242" s="71">
        <v>0</v>
      </c>
      <c r="AK242" s="72">
        <v>1648.4</v>
      </c>
      <c r="AL242" s="61">
        <v>84.6</v>
      </c>
      <c r="AM242" s="85">
        <v>300</v>
      </c>
      <c r="AN242" s="73">
        <v>6</v>
      </c>
      <c r="AO242" s="61"/>
      <c r="AP242" s="64">
        <v>671.2</v>
      </c>
      <c r="AQ242" s="42">
        <v>120.36</v>
      </c>
      <c r="AR242" s="42">
        <v>179.64</v>
      </c>
      <c r="AS242" s="42">
        <v>0</v>
      </c>
      <c r="AT242" s="72" t="s">
        <v>1036</v>
      </c>
      <c r="AU242" s="72" t="s">
        <v>1018</v>
      </c>
      <c r="AV242" s="67">
        <v>60</v>
      </c>
      <c r="AW242" s="61"/>
      <c r="AX242" s="61"/>
      <c r="AY242" s="61"/>
      <c r="AZ242" s="61" t="s">
        <v>1019</v>
      </c>
      <c r="BA242" s="61" t="s">
        <v>218</v>
      </c>
      <c r="BB242" s="61" t="s">
        <v>218</v>
      </c>
      <c r="BC242" s="61" t="s">
        <v>218</v>
      </c>
      <c r="BD242" s="61" t="s">
        <v>218</v>
      </c>
      <c r="BE242" s="61" t="s">
        <v>218</v>
      </c>
      <c r="BF242" s="61" t="s">
        <v>218</v>
      </c>
      <c r="BG242" s="61" t="s">
        <v>218</v>
      </c>
      <c r="BH242" s="61" t="s">
        <v>218</v>
      </c>
      <c r="BI242" s="61" t="s">
        <v>218</v>
      </c>
      <c r="BJ242" s="61" t="s">
        <v>218</v>
      </c>
      <c r="BK242" s="61" t="s">
        <v>218</v>
      </c>
      <c r="BL242" s="61" t="s">
        <v>218</v>
      </c>
      <c r="BM242" s="61" t="s">
        <v>218</v>
      </c>
      <c r="BN242" s="61" t="s">
        <v>218</v>
      </c>
      <c r="BO242" s="61" t="s">
        <v>218</v>
      </c>
      <c r="BP242" s="61" t="s">
        <v>218</v>
      </c>
      <c r="BQ242" s="61" t="s">
        <v>1020</v>
      </c>
      <c r="BR242" s="61"/>
      <c r="BS242" s="59" t="s">
        <v>1021</v>
      </c>
      <c r="BT242" s="52">
        <v>4320</v>
      </c>
      <c r="BU242" s="61">
        <v>4</v>
      </c>
      <c r="BV242" s="61" t="s">
        <v>1017</v>
      </c>
      <c r="BW242" s="52">
        <v>1827.5</v>
      </c>
      <c r="BX242" s="52">
        <v>831</v>
      </c>
      <c r="BY242" s="52">
        <v>827.5</v>
      </c>
      <c r="BZ242" s="52">
        <v>331</v>
      </c>
      <c r="CA242" s="61" t="s">
        <v>1080</v>
      </c>
      <c r="CB242" s="52">
        <v>1458</v>
      </c>
      <c r="CC242" s="53">
        <v>1354.8</v>
      </c>
      <c r="CD242" s="61">
        <v>1</v>
      </c>
      <c r="CE242" s="61">
        <v>738</v>
      </c>
      <c r="CF242" s="61" t="s">
        <v>1023</v>
      </c>
      <c r="CG242" s="52">
        <v>125.1</v>
      </c>
      <c r="CH242" s="52">
        <v>197.9</v>
      </c>
      <c r="CI242" s="72">
        <v>671.2</v>
      </c>
      <c r="CJ242" s="74"/>
      <c r="CK242" s="61">
        <v>0</v>
      </c>
      <c r="CL242" s="61">
        <v>0</v>
      </c>
      <c r="CM242" s="75">
        <v>0</v>
      </c>
      <c r="CN242" s="39"/>
      <c r="CO242" s="39"/>
      <c r="CP242" s="61"/>
      <c r="CQ242" s="61"/>
      <c r="CR242" s="39">
        <v>0</v>
      </c>
      <c r="CS242" s="61"/>
      <c r="CT242" s="61"/>
      <c r="CU242" s="61"/>
      <c r="CV242" s="61"/>
      <c r="CW242" s="61"/>
      <c r="CX242" s="61"/>
      <c r="CY242" s="61"/>
      <c r="CZ242" s="52">
        <v>1</v>
      </c>
      <c r="DA242" s="52">
        <v>1</v>
      </c>
      <c r="DB242" s="52">
        <v>180</v>
      </c>
      <c r="DC242" s="52">
        <v>1300</v>
      </c>
      <c r="DD242" s="52">
        <v>33</v>
      </c>
      <c r="DE242" s="61">
        <v>1317.5</v>
      </c>
      <c r="DF242" s="61">
        <v>0</v>
      </c>
      <c r="DG242" s="39">
        <v>0</v>
      </c>
      <c r="DH242" s="52">
        <v>3</v>
      </c>
      <c r="DI242" s="52">
        <v>187</v>
      </c>
      <c r="DJ242" s="61"/>
      <c r="DK242" s="39">
        <v>39</v>
      </c>
      <c r="DL242" s="61">
        <v>724.5</v>
      </c>
      <c r="DM242" s="39">
        <v>60</v>
      </c>
      <c r="DN242" s="61"/>
      <c r="DO242" s="61">
        <v>474.21999999999997</v>
      </c>
      <c r="DP242" s="61"/>
      <c r="DQ242" s="39">
        <v>666</v>
      </c>
      <c r="DR242" s="39">
        <v>484</v>
      </c>
      <c r="DS242" s="39">
        <v>87</v>
      </c>
      <c r="DT242" s="61">
        <v>12</v>
      </c>
      <c r="DU242" s="52">
        <v>12</v>
      </c>
      <c r="DV242" s="52">
        <v>15</v>
      </c>
      <c r="DW242" s="39">
        <v>0</v>
      </c>
      <c r="DX242" s="39" t="str">
        <f t="shared" si="14"/>
        <v>наружные</v>
      </c>
      <c r="DY242" s="52"/>
      <c r="DZ242" s="61"/>
      <c r="EA242" s="61"/>
      <c r="EB242" s="61"/>
      <c r="EC242" s="61"/>
      <c r="ED242" s="61"/>
      <c r="EE242" s="52">
        <v>12</v>
      </c>
      <c r="EF242" s="52">
        <v>22.1</v>
      </c>
      <c r="EG242" s="52">
        <v>6</v>
      </c>
      <c r="EH242" s="52">
        <f t="shared" si="17"/>
        <v>28.799999999999997</v>
      </c>
      <c r="EI242" s="52">
        <v>5.76</v>
      </c>
      <c r="EJ242" s="52"/>
      <c r="EK242" s="52">
        <v>8.370000000000001</v>
      </c>
      <c r="EL242" s="52">
        <v>3.5999999999999996</v>
      </c>
      <c r="EM242" s="52">
        <v>13.200000000000001</v>
      </c>
      <c r="EN242" s="52">
        <v>6.5</v>
      </c>
      <c r="EO242" s="52">
        <v>0</v>
      </c>
      <c r="EP242" s="52">
        <v>0</v>
      </c>
      <c r="EQ242" s="52">
        <v>157</v>
      </c>
      <c r="ER242" s="52">
        <f t="shared" si="18"/>
        <v>0</v>
      </c>
      <c r="ES242" s="187" t="s">
        <v>1019</v>
      </c>
      <c r="ET242" s="187">
        <v>0</v>
      </c>
      <c r="EU242" s="52">
        <v>0</v>
      </c>
      <c r="EV242" s="52">
        <v>1</v>
      </c>
      <c r="EW242" s="52">
        <v>0</v>
      </c>
      <c r="EX242" s="52">
        <v>0</v>
      </c>
      <c r="EY242" s="52">
        <v>1</v>
      </c>
      <c r="EZ242" s="52"/>
      <c r="FA242" s="52"/>
      <c r="FB242" s="52"/>
      <c r="FC242" s="52"/>
      <c r="FD242" s="52"/>
      <c r="FE242" s="52"/>
      <c r="FF242" s="52"/>
      <c r="FG242" s="52"/>
      <c r="FH242" s="39">
        <v>0</v>
      </c>
      <c r="FI242" s="72">
        <v>4</v>
      </c>
    </row>
    <row r="243" spans="1:165" x14ac:dyDescent="0.25">
      <c r="A243" s="56">
        <v>27863</v>
      </c>
      <c r="B243" s="36" t="str">
        <f t="shared" si="16"/>
        <v>Херсонская ул. д. 28</v>
      </c>
      <c r="C243" s="57" t="s">
        <v>1091</v>
      </c>
      <c r="D243" s="58">
        <v>28</v>
      </c>
      <c r="E243" s="59"/>
      <c r="F243" s="39" t="s">
        <v>1012</v>
      </c>
      <c r="G243" s="60"/>
      <c r="H243" s="39"/>
      <c r="I243" s="62" t="s">
        <v>218</v>
      </c>
      <c r="J243" s="62"/>
      <c r="K243" s="62" t="s">
        <v>218</v>
      </c>
      <c r="L243" s="39" t="s">
        <v>1013</v>
      </c>
      <c r="M243" s="39" t="s">
        <v>1014</v>
      </c>
      <c r="N243" s="63">
        <v>1963</v>
      </c>
      <c r="O243" s="63">
        <v>1963</v>
      </c>
      <c r="P243" s="115" t="s">
        <v>1047</v>
      </c>
      <c r="Q243" s="61" t="s">
        <v>1016</v>
      </c>
      <c r="R243" s="63">
        <v>5</v>
      </c>
      <c r="S243" s="63">
        <v>5</v>
      </c>
      <c r="T243" s="65">
        <v>4</v>
      </c>
      <c r="U243" s="63"/>
      <c r="V243" s="63"/>
      <c r="W243" s="66">
        <v>80</v>
      </c>
      <c r="X243" s="67">
        <v>80</v>
      </c>
      <c r="Y243" s="61">
        <f t="shared" si="13"/>
        <v>0</v>
      </c>
      <c r="Z243" s="39">
        <v>0</v>
      </c>
      <c r="AA243" s="61">
        <v>20</v>
      </c>
      <c r="AB243" s="61">
        <v>36</v>
      </c>
      <c r="AC243" s="42">
        <v>0</v>
      </c>
      <c r="AD243" s="61"/>
      <c r="AE243" s="61">
        <v>0</v>
      </c>
      <c r="AF243" s="61">
        <v>1</v>
      </c>
      <c r="AG243" s="68">
        <v>1</v>
      </c>
      <c r="AH243" s="69">
        <v>3521.4</v>
      </c>
      <c r="AI243" s="70">
        <v>3521.4</v>
      </c>
      <c r="AJ243" s="71">
        <v>0</v>
      </c>
      <c r="AK243" s="72">
        <v>2193</v>
      </c>
      <c r="AL243" s="61">
        <v>397</v>
      </c>
      <c r="AM243" s="85">
        <v>377</v>
      </c>
      <c r="AN243" s="73">
        <v>0</v>
      </c>
      <c r="AO243" s="61"/>
      <c r="AP243" s="64">
        <v>908</v>
      </c>
      <c r="AQ243" s="42">
        <v>151.09</v>
      </c>
      <c r="AR243" s="42">
        <v>225.91</v>
      </c>
      <c r="AS243" s="42">
        <v>0</v>
      </c>
      <c r="AT243" s="72" t="s">
        <v>1036</v>
      </c>
      <c r="AU243" s="72" t="s">
        <v>1018</v>
      </c>
      <c r="AV243" s="67">
        <v>80</v>
      </c>
      <c r="AW243" s="61"/>
      <c r="AX243" s="61"/>
      <c r="AY243" s="61"/>
      <c r="AZ243" s="61" t="s">
        <v>1019</v>
      </c>
      <c r="BA243" s="61" t="s">
        <v>218</v>
      </c>
      <c r="BB243" s="61" t="s">
        <v>218</v>
      </c>
      <c r="BC243" s="61" t="s">
        <v>218</v>
      </c>
      <c r="BD243" s="61" t="s">
        <v>218</v>
      </c>
      <c r="BE243" s="61" t="s">
        <v>218</v>
      </c>
      <c r="BF243" s="61" t="s">
        <v>218</v>
      </c>
      <c r="BG243" s="61" t="s">
        <v>218</v>
      </c>
      <c r="BH243" s="61" t="s">
        <v>218</v>
      </c>
      <c r="BI243" s="61" t="s">
        <v>218</v>
      </c>
      <c r="BJ243" s="61" t="s">
        <v>218</v>
      </c>
      <c r="BK243" s="61" t="s">
        <v>218</v>
      </c>
      <c r="BL243" s="61" t="s">
        <v>218</v>
      </c>
      <c r="BM243" s="61" t="s">
        <v>218</v>
      </c>
      <c r="BN243" s="61" t="s">
        <v>218</v>
      </c>
      <c r="BO243" s="61" t="s">
        <v>218</v>
      </c>
      <c r="BP243" s="61" t="s">
        <v>218</v>
      </c>
      <c r="BQ243" s="61" t="s">
        <v>1020</v>
      </c>
      <c r="BR243" s="61"/>
      <c r="BS243" s="59" t="s">
        <v>1021</v>
      </c>
      <c r="BT243" s="52">
        <v>7760</v>
      </c>
      <c r="BU243" s="61">
        <v>5</v>
      </c>
      <c r="BV243" s="61" t="s">
        <v>1017</v>
      </c>
      <c r="BW243" s="52">
        <v>985</v>
      </c>
      <c r="BX243" s="52">
        <v>394</v>
      </c>
      <c r="BY243" s="52">
        <v>985</v>
      </c>
      <c r="BZ243" s="52">
        <v>394</v>
      </c>
      <c r="CA243" s="61" t="s">
        <v>1080</v>
      </c>
      <c r="CB243" s="52">
        <v>1852</v>
      </c>
      <c r="CC243" s="53">
        <v>1722</v>
      </c>
      <c r="CD243" s="39">
        <v>1</v>
      </c>
      <c r="CE243" s="61">
        <v>999</v>
      </c>
      <c r="CF243" s="61" t="s">
        <v>1023</v>
      </c>
      <c r="CG243" s="52">
        <v>160</v>
      </c>
      <c r="CH243" s="52">
        <v>253</v>
      </c>
      <c r="CI243" s="72">
        <v>908</v>
      </c>
      <c r="CJ243" s="74"/>
      <c r="CK243" s="61">
        <v>0</v>
      </c>
      <c r="CL243" s="61">
        <v>0</v>
      </c>
      <c r="CM243" s="75">
        <v>0</v>
      </c>
      <c r="CN243" s="39"/>
      <c r="CO243" s="39"/>
      <c r="CP243" s="61"/>
      <c r="CQ243" s="61"/>
      <c r="CR243" s="39">
        <v>0</v>
      </c>
      <c r="CS243" s="61"/>
      <c r="CT243" s="61"/>
      <c r="CU243" s="61"/>
      <c r="CV243" s="61"/>
      <c r="CW243" s="61"/>
      <c r="CX243" s="61"/>
      <c r="CY243" s="61"/>
      <c r="CZ243" s="52">
        <v>1</v>
      </c>
      <c r="DA243" s="52">
        <v>1</v>
      </c>
      <c r="DB243" s="52">
        <v>162</v>
      </c>
      <c r="DC243" s="52">
        <v>400</v>
      </c>
      <c r="DD243" s="52">
        <v>48</v>
      </c>
      <c r="DE243" s="61">
        <v>2032</v>
      </c>
      <c r="DF243" s="39">
        <v>0</v>
      </c>
      <c r="DG243" s="39">
        <v>0</v>
      </c>
      <c r="DH243" s="52">
        <v>4</v>
      </c>
      <c r="DI243" s="52">
        <v>248</v>
      </c>
      <c r="DJ243" s="61"/>
      <c r="DK243" s="39">
        <v>85</v>
      </c>
      <c r="DL243" s="61">
        <v>935</v>
      </c>
      <c r="DM243" s="39">
        <v>80</v>
      </c>
      <c r="DN243" s="61"/>
      <c r="DO243" s="61">
        <v>967</v>
      </c>
      <c r="DP243" s="61"/>
      <c r="DQ243" s="39">
        <v>648</v>
      </c>
      <c r="DR243" s="39">
        <v>594</v>
      </c>
      <c r="DS243" s="39">
        <v>87</v>
      </c>
      <c r="DT243" s="61">
        <v>16</v>
      </c>
      <c r="DU243" s="52">
        <v>16</v>
      </c>
      <c r="DV243" s="52">
        <v>16</v>
      </c>
      <c r="DW243" s="39">
        <v>0</v>
      </c>
      <c r="DX243" s="39" t="str">
        <f t="shared" si="14"/>
        <v>наружные</v>
      </c>
      <c r="DY243" s="52"/>
      <c r="DZ243" s="61"/>
      <c r="EA243" s="61"/>
      <c r="EB243" s="61"/>
      <c r="EC243" s="61"/>
      <c r="ED243" s="61"/>
      <c r="EE243" s="52">
        <v>32</v>
      </c>
      <c r="EF243" s="52">
        <v>29.44</v>
      </c>
      <c r="EG243" s="52">
        <v>8</v>
      </c>
      <c r="EH243" s="52">
        <f t="shared" si="17"/>
        <v>38.4</v>
      </c>
      <c r="EI243" s="52">
        <v>7.68</v>
      </c>
      <c r="EJ243" s="52"/>
      <c r="EK243" s="52">
        <v>11.16</v>
      </c>
      <c r="EL243" s="52">
        <v>4.8</v>
      </c>
      <c r="EM243" s="52">
        <v>17.600000000000001</v>
      </c>
      <c r="EN243" s="52">
        <v>9.1</v>
      </c>
      <c r="EO243" s="52">
        <v>0</v>
      </c>
      <c r="EP243" s="52">
        <v>0</v>
      </c>
      <c r="EQ243" s="52">
        <v>204</v>
      </c>
      <c r="ER243" s="52">
        <f t="shared" si="18"/>
        <v>0</v>
      </c>
      <c r="ES243" s="187" t="s">
        <v>1019</v>
      </c>
      <c r="ET243" s="187">
        <v>0</v>
      </c>
      <c r="EU243" s="52">
        <v>0</v>
      </c>
      <c r="EV243" s="52">
        <v>1</v>
      </c>
      <c r="EW243" s="52">
        <v>0</v>
      </c>
      <c r="EX243" s="52">
        <v>0</v>
      </c>
      <c r="EY243" s="52">
        <v>1</v>
      </c>
      <c r="EZ243" s="52"/>
      <c r="FA243" s="52"/>
      <c r="FB243" s="52"/>
      <c r="FC243" s="52"/>
      <c r="FD243" s="52"/>
      <c r="FE243" s="52"/>
      <c r="FF243" s="52"/>
      <c r="FG243" s="52"/>
      <c r="FH243" s="39">
        <v>0</v>
      </c>
      <c r="FI243" s="72">
        <v>5</v>
      </c>
    </row>
    <row r="244" spans="1:165" x14ac:dyDescent="0.25">
      <c r="A244" s="56">
        <v>27864</v>
      </c>
      <c r="B244" s="36" t="str">
        <f t="shared" si="16"/>
        <v>Херсонская ул. д. 29</v>
      </c>
      <c r="C244" s="57" t="s">
        <v>1091</v>
      </c>
      <c r="D244" s="58">
        <v>29</v>
      </c>
      <c r="E244" s="59"/>
      <c r="F244" s="39" t="s">
        <v>1012</v>
      </c>
      <c r="G244" s="60"/>
      <c r="H244" s="61"/>
      <c r="I244" s="62" t="s">
        <v>218</v>
      </c>
      <c r="J244" s="62"/>
      <c r="K244" s="62" t="s">
        <v>218</v>
      </c>
      <c r="L244" s="39" t="s">
        <v>1013</v>
      </c>
      <c r="M244" s="39" t="s">
        <v>1014</v>
      </c>
      <c r="N244" s="63">
        <v>1965</v>
      </c>
      <c r="O244" s="63">
        <v>1965</v>
      </c>
      <c r="P244" s="64" t="s">
        <v>1035</v>
      </c>
      <c r="Q244" s="61" t="s">
        <v>1016</v>
      </c>
      <c r="R244" s="63">
        <v>12</v>
      </c>
      <c r="S244" s="63">
        <v>12</v>
      </c>
      <c r="T244" s="65">
        <v>1</v>
      </c>
      <c r="U244" s="63">
        <v>2</v>
      </c>
      <c r="V244" s="63"/>
      <c r="W244" s="66">
        <v>84</v>
      </c>
      <c r="X244" s="67">
        <v>84</v>
      </c>
      <c r="Y244" s="61">
        <f t="shared" si="13"/>
        <v>0</v>
      </c>
      <c r="Z244" s="39">
        <v>0</v>
      </c>
      <c r="AA244" s="61">
        <v>24</v>
      </c>
      <c r="AB244" s="61">
        <v>25</v>
      </c>
      <c r="AC244" s="42">
        <v>2</v>
      </c>
      <c r="AD244" s="61">
        <v>24</v>
      </c>
      <c r="AE244" s="61">
        <v>0</v>
      </c>
      <c r="AF244" s="61">
        <v>1</v>
      </c>
      <c r="AG244" s="68">
        <v>1</v>
      </c>
      <c r="AH244" s="69">
        <v>3690.9999999999977</v>
      </c>
      <c r="AI244" s="70">
        <v>3690.9999999999977</v>
      </c>
      <c r="AJ244" s="71">
        <v>0</v>
      </c>
      <c r="AK244" s="72">
        <v>1331</v>
      </c>
      <c r="AL244" s="61">
        <v>490</v>
      </c>
      <c r="AM244" s="85">
        <v>255</v>
      </c>
      <c r="AN244" s="73">
        <v>235</v>
      </c>
      <c r="AO244" s="61"/>
      <c r="AP244" s="64">
        <v>420.5</v>
      </c>
      <c r="AQ244" s="42">
        <v>80.86</v>
      </c>
      <c r="AR244" s="42">
        <v>260.14</v>
      </c>
      <c r="AS244" s="42">
        <v>7.1999999999999993</v>
      </c>
      <c r="AT244" s="72" t="s">
        <v>1036</v>
      </c>
      <c r="AU244" s="72" t="s">
        <v>1034</v>
      </c>
      <c r="AV244" s="67">
        <v>84</v>
      </c>
      <c r="AW244" s="61"/>
      <c r="AX244" s="61"/>
      <c r="AY244" s="61"/>
      <c r="AZ244" s="61" t="s">
        <v>1019</v>
      </c>
      <c r="BA244" s="61" t="s">
        <v>218</v>
      </c>
      <c r="BB244" s="61" t="s">
        <v>218</v>
      </c>
      <c r="BC244" s="61" t="s">
        <v>218</v>
      </c>
      <c r="BD244" s="61" t="s">
        <v>218</v>
      </c>
      <c r="BE244" s="61" t="s">
        <v>218</v>
      </c>
      <c r="BF244" s="61" t="s">
        <v>218</v>
      </c>
      <c r="BG244" s="61" t="s">
        <v>218</v>
      </c>
      <c r="BH244" s="61" t="s">
        <v>218</v>
      </c>
      <c r="BI244" s="61" t="s">
        <v>218</v>
      </c>
      <c r="BJ244" s="61" t="s">
        <v>218</v>
      </c>
      <c r="BK244" s="61" t="s">
        <v>218</v>
      </c>
      <c r="BL244" s="61" t="s">
        <v>218</v>
      </c>
      <c r="BM244" s="61" t="s">
        <v>218</v>
      </c>
      <c r="BN244" s="61" t="s">
        <v>218</v>
      </c>
      <c r="BO244" s="61" t="s">
        <v>218</v>
      </c>
      <c r="BP244" s="61" t="s">
        <v>218</v>
      </c>
      <c r="BQ244" s="61" t="s">
        <v>1020</v>
      </c>
      <c r="BR244" s="61"/>
      <c r="BS244" s="59" t="s">
        <v>1021</v>
      </c>
      <c r="BT244" s="52">
        <v>5447</v>
      </c>
      <c r="BU244" s="61">
        <v>2</v>
      </c>
      <c r="BV244" s="61" t="s">
        <v>1017</v>
      </c>
      <c r="BW244" s="52">
        <v>1740</v>
      </c>
      <c r="BX244" s="52">
        <v>838</v>
      </c>
      <c r="BY244" s="52">
        <v>1667.4</v>
      </c>
      <c r="BZ244" s="52">
        <v>419</v>
      </c>
      <c r="CA244" s="61" t="s">
        <v>1080</v>
      </c>
      <c r="CB244" s="52">
        <v>2969</v>
      </c>
      <c r="CC244" s="53">
        <v>2519.1</v>
      </c>
      <c r="CD244" s="61">
        <v>1</v>
      </c>
      <c r="CE244" s="61">
        <v>463</v>
      </c>
      <c r="CF244" s="61" t="s">
        <v>1023</v>
      </c>
      <c r="CG244" s="39">
        <v>0</v>
      </c>
      <c r="CH244" s="39">
        <v>0</v>
      </c>
      <c r="CI244" s="72">
        <v>420.5</v>
      </c>
      <c r="CJ244" s="74" t="s">
        <v>1032</v>
      </c>
      <c r="CK244" s="61">
        <v>1</v>
      </c>
      <c r="CL244" s="61">
        <v>31.56</v>
      </c>
      <c r="CM244" s="75">
        <v>6</v>
      </c>
      <c r="CN244" s="39"/>
      <c r="CO244" s="39"/>
      <c r="CP244" s="61"/>
      <c r="CQ244" s="61"/>
      <c r="CR244" s="39">
        <v>3.2</v>
      </c>
      <c r="CS244" s="61"/>
      <c r="CT244" s="61"/>
      <c r="CU244" s="61"/>
      <c r="CV244" s="61"/>
      <c r="CW244" s="61"/>
      <c r="CX244" s="61"/>
      <c r="CY244" s="61"/>
      <c r="CZ244" s="52">
        <v>1</v>
      </c>
      <c r="DA244" s="52">
        <v>1</v>
      </c>
      <c r="DB244" s="52">
        <v>126</v>
      </c>
      <c r="DC244" s="52">
        <v>745</v>
      </c>
      <c r="DD244" s="52">
        <v>85</v>
      </c>
      <c r="DE244" s="61">
        <v>1845</v>
      </c>
      <c r="DF244" s="61">
        <v>0</v>
      </c>
      <c r="DG244" s="39">
        <v>0</v>
      </c>
      <c r="DH244" s="52">
        <v>1</v>
      </c>
      <c r="DI244" s="52">
        <v>204</v>
      </c>
      <c r="DJ244" s="61"/>
      <c r="DK244" s="39">
        <v>68</v>
      </c>
      <c r="DL244" s="61">
        <v>1232.5</v>
      </c>
      <c r="DM244" s="39">
        <v>84</v>
      </c>
      <c r="DN244" s="61"/>
      <c r="DO244" s="61">
        <v>952</v>
      </c>
      <c r="DP244" s="61"/>
      <c r="DQ244" s="39">
        <v>500.5</v>
      </c>
      <c r="DR244" s="39">
        <v>739.28</v>
      </c>
      <c r="DS244" s="39">
        <v>93</v>
      </c>
      <c r="DT244" s="61">
        <v>7</v>
      </c>
      <c r="DU244" s="52">
        <v>7</v>
      </c>
      <c r="DV244" s="52">
        <v>7</v>
      </c>
      <c r="DW244" s="52">
        <v>1</v>
      </c>
      <c r="DX244" s="39" t="str">
        <f t="shared" si="14"/>
        <v>внутренние</v>
      </c>
      <c r="DY244" s="52"/>
      <c r="DZ244" s="61"/>
      <c r="EA244" s="61"/>
      <c r="EB244" s="61"/>
      <c r="EC244" s="61"/>
      <c r="ED244" s="61"/>
      <c r="EE244" s="52">
        <v>12</v>
      </c>
      <c r="EF244" s="52">
        <v>35.74</v>
      </c>
      <c r="EG244" s="52">
        <v>38</v>
      </c>
      <c r="EH244" s="52">
        <f t="shared" si="17"/>
        <v>182.4</v>
      </c>
      <c r="EI244" s="52">
        <v>5.04</v>
      </c>
      <c r="EJ244" s="52"/>
      <c r="EK244" s="52">
        <v>2.79</v>
      </c>
      <c r="EL244" s="52">
        <v>2.88</v>
      </c>
      <c r="EM244" s="52">
        <v>29.04</v>
      </c>
      <c r="EN244" s="52">
        <v>9.1</v>
      </c>
      <c r="EO244" s="52">
        <v>10.8</v>
      </c>
      <c r="EP244" s="52">
        <v>2</v>
      </c>
      <c r="EQ244" s="52">
        <v>143</v>
      </c>
      <c r="ER244" s="52">
        <f t="shared" si="18"/>
        <v>0.56999999999999995</v>
      </c>
      <c r="ES244" s="187" t="s">
        <v>1138</v>
      </c>
      <c r="ET244" s="187" t="s">
        <v>1139</v>
      </c>
      <c r="EU244" s="52">
        <v>0</v>
      </c>
      <c r="EV244" s="52">
        <v>1</v>
      </c>
      <c r="EW244" s="52">
        <v>0</v>
      </c>
      <c r="EX244" s="52">
        <v>0</v>
      </c>
      <c r="EY244" s="52">
        <v>2</v>
      </c>
      <c r="EZ244" s="52"/>
      <c r="FA244" s="52"/>
      <c r="FB244" s="52"/>
      <c r="FC244" s="52"/>
      <c r="FD244" s="52"/>
      <c r="FE244" s="52"/>
      <c r="FF244" s="52"/>
      <c r="FG244" s="52"/>
      <c r="FH244" s="52">
        <v>1</v>
      </c>
      <c r="FI244" s="72">
        <v>2</v>
      </c>
    </row>
    <row r="245" spans="1:165" x14ac:dyDescent="0.25">
      <c r="A245" s="56">
        <v>27865</v>
      </c>
      <c r="B245" s="36" t="str">
        <f t="shared" si="16"/>
        <v>Херсонская ул. д. 30 к. 1</v>
      </c>
      <c r="C245" s="57" t="s">
        <v>1091</v>
      </c>
      <c r="D245" s="58">
        <v>30</v>
      </c>
      <c r="E245" s="59">
        <v>1</v>
      </c>
      <c r="F245" s="39" t="s">
        <v>1012</v>
      </c>
      <c r="G245" s="60"/>
      <c r="H245" s="39"/>
      <c r="I245" s="62" t="s">
        <v>218</v>
      </c>
      <c r="J245" s="62"/>
      <c r="K245" s="62" t="s">
        <v>218</v>
      </c>
      <c r="L245" s="39" t="s">
        <v>1013</v>
      </c>
      <c r="M245" s="39" t="s">
        <v>1014</v>
      </c>
      <c r="N245" s="63">
        <v>1962</v>
      </c>
      <c r="O245" s="63">
        <v>1962</v>
      </c>
      <c r="P245" s="115" t="s">
        <v>1047</v>
      </c>
      <c r="Q245" s="61" t="s">
        <v>1016</v>
      </c>
      <c r="R245" s="63">
        <v>5</v>
      </c>
      <c r="S245" s="63">
        <v>5</v>
      </c>
      <c r="T245" s="65">
        <v>4</v>
      </c>
      <c r="U245" s="63"/>
      <c r="V245" s="63"/>
      <c r="W245" s="66">
        <v>80</v>
      </c>
      <c r="X245" s="67">
        <v>80</v>
      </c>
      <c r="Y245" s="61">
        <f t="shared" si="13"/>
        <v>0</v>
      </c>
      <c r="Z245" s="39">
        <v>0</v>
      </c>
      <c r="AA245" s="61">
        <v>20</v>
      </c>
      <c r="AB245" s="61">
        <v>36</v>
      </c>
      <c r="AC245" s="42">
        <v>0</v>
      </c>
      <c r="AD245" s="61"/>
      <c r="AE245" s="61">
        <v>0</v>
      </c>
      <c r="AF245" s="61">
        <v>1</v>
      </c>
      <c r="AG245" s="68">
        <v>1</v>
      </c>
      <c r="AH245" s="69">
        <v>3506.4</v>
      </c>
      <c r="AI245" s="70">
        <v>3506.4</v>
      </c>
      <c r="AJ245" s="71">
        <v>0</v>
      </c>
      <c r="AK245" s="72">
        <v>2207.4</v>
      </c>
      <c r="AL245" s="61">
        <v>397</v>
      </c>
      <c r="AM245" s="85">
        <v>380</v>
      </c>
      <c r="AN245" s="73">
        <v>7</v>
      </c>
      <c r="AO245" s="61"/>
      <c r="AP245" s="64">
        <v>910.2</v>
      </c>
      <c r="AQ245" s="42">
        <v>151.59</v>
      </c>
      <c r="AR245" s="42">
        <v>228.41</v>
      </c>
      <c r="AS245" s="42">
        <v>0</v>
      </c>
      <c r="AT245" s="72" t="s">
        <v>1036</v>
      </c>
      <c r="AU245" s="72" t="s">
        <v>1018</v>
      </c>
      <c r="AV245" s="67">
        <v>80</v>
      </c>
      <c r="AW245" s="61"/>
      <c r="AX245" s="61"/>
      <c r="AY245" s="61"/>
      <c r="AZ245" s="61" t="s">
        <v>1019</v>
      </c>
      <c r="BA245" s="61" t="s">
        <v>218</v>
      </c>
      <c r="BB245" s="61" t="s">
        <v>218</v>
      </c>
      <c r="BC245" s="61" t="s">
        <v>218</v>
      </c>
      <c r="BD245" s="61" t="s">
        <v>218</v>
      </c>
      <c r="BE245" s="61" t="s">
        <v>218</v>
      </c>
      <c r="BF245" s="61" t="s">
        <v>218</v>
      </c>
      <c r="BG245" s="61" t="s">
        <v>218</v>
      </c>
      <c r="BH245" s="61" t="s">
        <v>218</v>
      </c>
      <c r="BI245" s="61" t="s">
        <v>218</v>
      </c>
      <c r="BJ245" s="61" t="s">
        <v>218</v>
      </c>
      <c r="BK245" s="61" t="s">
        <v>218</v>
      </c>
      <c r="BL245" s="61" t="s">
        <v>218</v>
      </c>
      <c r="BM245" s="61" t="s">
        <v>218</v>
      </c>
      <c r="BN245" s="61" t="s">
        <v>218</v>
      </c>
      <c r="BO245" s="61" t="s">
        <v>218</v>
      </c>
      <c r="BP245" s="61" t="s">
        <v>218</v>
      </c>
      <c r="BQ245" s="61" t="s">
        <v>1020</v>
      </c>
      <c r="BR245" s="61"/>
      <c r="BS245" s="59" t="s">
        <v>1021</v>
      </c>
      <c r="BT245" s="52">
        <v>7760</v>
      </c>
      <c r="BU245" s="61">
        <v>5</v>
      </c>
      <c r="BV245" s="61" t="s">
        <v>1017</v>
      </c>
      <c r="BW245" s="52">
        <v>985</v>
      </c>
      <c r="BX245" s="52">
        <v>394</v>
      </c>
      <c r="BY245" s="52">
        <v>985</v>
      </c>
      <c r="BZ245" s="52">
        <v>394</v>
      </c>
      <c r="CA245" s="61" t="s">
        <v>1080</v>
      </c>
      <c r="CB245" s="52">
        <v>1852</v>
      </c>
      <c r="CC245" s="53">
        <v>1722</v>
      </c>
      <c r="CD245" s="39">
        <v>1</v>
      </c>
      <c r="CE245" s="61">
        <v>1001</v>
      </c>
      <c r="CF245" s="61" t="s">
        <v>1023</v>
      </c>
      <c r="CG245" s="52">
        <v>160</v>
      </c>
      <c r="CH245" s="52">
        <v>253</v>
      </c>
      <c r="CI245" s="72">
        <v>910.2</v>
      </c>
      <c r="CJ245" s="74"/>
      <c r="CK245" s="61">
        <v>0</v>
      </c>
      <c r="CL245" s="61">
        <v>0</v>
      </c>
      <c r="CM245" s="75">
        <v>0</v>
      </c>
      <c r="CN245" s="39"/>
      <c r="CO245" s="39"/>
      <c r="CP245" s="61"/>
      <c r="CQ245" s="61"/>
      <c r="CR245" s="39">
        <v>0</v>
      </c>
      <c r="CS245" s="61"/>
      <c r="CT245" s="61"/>
      <c r="CU245" s="61"/>
      <c r="CV245" s="61"/>
      <c r="CW245" s="61"/>
      <c r="CX245" s="61"/>
      <c r="CY245" s="61"/>
      <c r="CZ245" s="52">
        <v>1</v>
      </c>
      <c r="DA245" s="52">
        <v>1</v>
      </c>
      <c r="DB245" s="52">
        <v>162</v>
      </c>
      <c r="DC245" s="52">
        <v>400</v>
      </c>
      <c r="DD245" s="52">
        <v>48</v>
      </c>
      <c r="DE245" s="61">
        <v>2032</v>
      </c>
      <c r="DF245" s="39">
        <v>0</v>
      </c>
      <c r="DG245" s="39">
        <v>0</v>
      </c>
      <c r="DH245" s="52">
        <v>4</v>
      </c>
      <c r="DI245" s="52">
        <v>248</v>
      </c>
      <c r="DJ245" s="61"/>
      <c r="DK245" s="39">
        <v>85</v>
      </c>
      <c r="DL245" s="61">
        <v>935</v>
      </c>
      <c r="DM245" s="39">
        <v>80</v>
      </c>
      <c r="DN245" s="61"/>
      <c r="DO245" s="61">
        <v>967</v>
      </c>
      <c r="DP245" s="61"/>
      <c r="DQ245" s="39">
        <v>648</v>
      </c>
      <c r="DR245" s="39">
        <v>594</v>
      </c>
      <c r="DS245" s="39">
        <v>87</v>
      </c>
      <c r="DT245" s="61">
        <v>16</v>
      </c>
      <c r="DU245" s="52">
        <v>16</v>
      </c>
      <c r="DV245" s="52">
        <v>16</v>
      </c>
      <c r="DW245" s="39">
        <v>0</v>
      </c>
      <c r="DX245" s="39" t="str">
        <f t="shared" si="14"/>
        <v>наружные</v>
      </c>
      <c r="DY245" s="52"/>
      <c r="DZ245" s="61"/>
      <c r="EA245" s="61"/>
      <c r="EB245" s="61"/>
      <c r="EC245" s="61"/>
      <c r="ED245" s="61"/>
      <c r="EE245" s="52">
        <v>32</v>
      </c>
      <c r="EF245" s="52">
        <v>29.44</v>
      </c>
      <c r="EG245" s="52">
        <v>8</v>
      </c>
      <c r="EH245" s="52">
        <f t="shared" si="17"/>
        <v>38.4</v>
      </c>
      <c r="EI245" s="52">
        <v>7.68</v>
      </c>
      <c r="EJ245" s="52"/>
      <c r="EK245" s="52">
        <v>11.16</v>
      </c>
      <c r="EL245" s="52">
        <v>4.8</v>
      </c>
      <c r="EM245" s="52">
        <v>17.600000000000001</v>
      </c>
      <c r="EN245" s="52">
        <v>9.1</v>
      </c>
      <c r="EO245" s="52">
        <v>0</v>
      </c>
      <c r="EP245" s="52">
        <v>0</v>
      </c>
      <c r="EQ245" s="52">
        <v>233</v>
      </c>
      <c r="ER245" s="52">
        <f t="shared" si="18"/>
        <v>0</v>
      </c>
      <c r="ES245" s="187" t="s">
        <v>1019</v>
      </c>
      <c r="ET245" s="187">
        <v>0</v>
      </c>
      <c r="EU245" s="52">
        <v>0</v>
      </c>
      <c r="EV245" s="52">
        <v>1</v>
      </c>
      <c r="EW245" s="52">
        <v>0</v>
      </c>
      <c r="EX245" s="52">
        <v>0</v>
      </c>
      <c r="EY245" s="52">
        <v>1</v>
      </c>
      <c r="EZ245" s="52"/>
      <c r="FA245" s="52"/>
      <c r="FB245" s="52"/>
      <c r="FC245" s="52"/>
      <c r="FD245" s="52"/>
      <c r="FE245" s="52"/>
      <c r="FF245" s="52"/>
      <c r="FG245" s="52"/>
      <c r="FH245" s="39">
        <v>0</v>
      </c>
      <c r="FI245" s="72">
        <v>5</v>
      </c>
    </row>
    <row r="246" spans="1:165" x14ac:dyDescent="0.25">
      <c r="A246" s="56">
        <v>27866</v>
      </c>
      <c r="B246" s="36" t="str">
        <f t="shared" si="16"/>
        <v>Херсонская ул. д. 31</v>
      </c>
      <c r="C246" s="57" t="s">
        <v>1091</v>
      </c>
      <c r="D246" s="58">
        <v>31</v>
      </c>
      <c r="E246" s="59"/>
      <c r="F246" s="39" t="s">
        <v>1012</v>
      </c>
      <c r="G246" s="60"/>
      <c r="H246" s="61"/>
      <c r="I246" s="62" t="s">
        <v>218</v>
      </c>
      <c r="J246" s="62"/>
      <c r="K246" s="62" t="s">
        <v>218</v>
      </c>
      <c r="L246" s="39" t="s">
        <v>1013</v>
      </c>
      <c r="M246" s="39" t="s">
        <v>1014</v>
      </c>
      <c r="N246" s="63">
        <v>1965</v>
      </c>
      <c r="O246" s="63">
        <v>1965</v>
      </c>
      <c r="P246" s="64" t="s">
        <v>1035</v>
      </c>
      <c r="Q246" s="61" t="s">
        <v>1016</v>
      </c>
      <c r="R246" s="63">
        <v>12</v>
      </c>
      <c r="S246" s="63">
        <v>12</v>
      </c>
      <c r="T246" s="65">
        <v>1</v>
      </c>
      <c r="U246" s="63">
        <v>2</v>
      </c>
      <c r="V246" s="63"/>
      <c r="W246" s="66">
        <v>84</v>
      </c>
      <c r="X246" s="67">
        <v>84</v>
      </c>
      <c r="Y246" s="61">
        <f t="shared" si="13"/>
        <v>0</v>
      </c>
      <c r="Z246" s="39">
        <v>0</v>
      </c>
      <c r="AA246" s="61">
        <v>24</v>
      </c>
      <c r="AB246" s="61">
        <v>25</v>
      </c>
      <c r="AC246" s="42">
        <v>2</v>
      </c>
      <c r="AD246" s="61">
        <v>24</v>
      </c>
      <c r="AE246" s="61">
        <v>0</v>
      </c>
      <c r="AF246" s="61">
        <v>1</v>
      </c>
      <c r="AG246" s="68">
        <v>1</v>
      </c>
      <c r="AH246" s="69">
        <v>3652.5000000000014</v>
      </c>
      <c r="AI246" s="70">
        <v>3652.5000000000014</v>
      </c>
      <c r="AJ246" s="71">
        <v>0</v>
      </c>
      <c r="AK246" s="72">
        <v>1323.8</v>
      </c>
      <c r="AL246" s="61">
        <v>490</v>
      </c>
      <c r="AM246" s="85">
        <v>252</v>
      </c>
      <c r="AN246" s="73">
        <v>225</v>
      </c>
      <c r="AO246" s="61"/>
      <c r="AP246" s="64">
        <v>423.4</v>
      </c>
      <c r="AQ246" s="42">
        <v>81.259999999999991</v>
      </c>
      <c r="AR246" s="42">
        <v>170.74</v>
      </c>
      <c r="AS246" s="42">
        <v>7.1999999999999993</v>
      </c>
      <c r="AT246" s="72" t="s">
        <v>1036</v>
      </c>
      <c r="AU246" s="72" t="s">
        <v>1034</v>
      </c>
      <c r="AV246" s="67">
        <v>84</v>
      </c>
      <c r="AW246" s="61"/>
      <c r="AX246" s="61"/>
      <c r="AY246" s="61"/>
      <c r="AZ246" s="61" t="s">
        <v>1019</v>
      </c>
      <c r="BA246" s="61" t="s">
        <v>218</v>
      </c>
      <c r="BB246" s="61" t="s">
        <v>218</v>
      </c>
      <c r="BC246" s="61" t="s">
        <v>218</v>
      </c>
      <c r="BD246" s="61" t="s">
        <v>218</v>
      </c>
      <c r="BE246" s="61" t="s">
        <v>218</v>
      </c>
      <c r="BF246" s="61" t="s">
        <v>218</v>
      </c>
      <c r="BG246" s="61" t="s">
        <v>218</v>
      </c>
      <c r="BH246" s="61" t="s">
        <v>218</v>
      </c>
      <c r="BI246" s="61" t="s">
        <v>218</v>
      </c>
      <c r="BJ246" s="61" t="s">
        <v>218</v>
      </c>
      <c r="BK246" s="61" t="s">
        <v>218</v>
      </c>
      <c r="BL246" s="61" t="s">
        <v>218</v>
      </c>
      <c r="BM246" s="61" t="s">
        <v>218</v>
      </c>
      <c r="BN246" s="61" t="s">
        <v>218</v>
      </c>
      <c r="BO246" s="61" t="s">
        <v>218</v>
      </c>
      <c r="BP246" s="61" t="s">
        <v>218</v>
      </c>
      <c r="BQ246" s="61" t="s">
        <v>1020</v>
      </c>
      <c r="BR246" s="61"/>
      <c r="BS246" s="59" t="s">
        <v>1021</v>
      </c>
      <c r="BT246" s="52">
        <v>5447</v>
      </c>
      <c r="BU246" s="61">
        <v>2</v>
      </c>
      <c r="BV246" s="61" t="s">
        <v>1017</v>
      </c>
      <c r="BW246" s="52">
        <v>1740</v>
      </c>
      <c r="BX246" s="52">
        <v>838</v>
      </c>
      <c r="BY246" s="52">
        <v>1667.4</v>
      </c>
      <c r="BZ246" s="52">
        <v>419</v>
      </c>
      <c r="CA246" s="61" t="s">
        <v>1080</v>
      </c>
      <c r="CB246" s="52">
        <v>2969</v>
      </c>
      <c r="CC246" s="53">
        <v>2519.1</v>
      </c>
      <c r="CD246" s="61">
        <v>1</v>
      </c>
      <c r="CE246" s="61">
        <v>465</v>
      </c>
      <c r="CF246" s="61" t="s">
        <v>1023</v>
      </c>
      <c r="CG246" s="39">
        <v>0</v>
      </c>
      <c r="CH246" s="39">
        <v>0</v>
      </c>
      <c r="CI246" s="72">
        <v>423.4</v>
      </c>
      <c r="CJ246" s="74" t="s">
        <v>1032</v>
      </c>
      <c r="CK246" s="61">
        <v>1</v>
      </c>
      <c r="CL246" s="61">
        <v>31.56</v>
      </c>
      <c r="CM246" s="75">
        <v>6</v>
      </c>
      <c r="CN246" s="39"/>
      <c r="CO246" s="39"/>
      <c r="CP246" s="61"/>
      <c r="CQ246" s="61"/>
      <c r="CR246" s="39">
        <v>3</v>
      </c>
      <c r="CS246" s="61"/>
      <c r="CT246" s="61"/>
      <c r="CU246" s="61"/>
      <c r="CV246" s="61"/>
      <c r="CW246" s="61"/>
      <c r="CX246" s="61"/>
      <c r="CY246" s="61"/>
      <c r="CZ246" s="52">
        <v>1</v>
      </c>
      <c r="DA246" s="52">
        <v>1</v>
      </c>
      <c r="DB246" s="52">
        <v>126</v>
      </c>
      <c r="DC246" s="52">
        <v>745</v>
      </c>
      <c r="DD246" s="52">
        <v>85</v>
      </c>
      <c r="DE246" s="61">
        <v>1845</v>
      </c>
      <c r="DF246" s="61">
        <v>0</v>
      </c>
      <c r="DG246" s="39">
        <v>0</v>
      </c>
      <c r="DH246" s="52">
        <v>1</v>
      </c>
      <c r="DI246" s="52">
        <v>204</v>
      </c>
      <c r="DJ246" s="61"/>
      <c r="DK246" s="39">
        <v>68</v>
      </c>
      <c r="DL246" s="61">
        <v>1232.5</v>
      </c>
      <c r="DM246" s="39">
        <v>84</v>
      </c>
      <c r="DN246" s="61"/>
      <c r="DO246" s="61">
        <v>952</v>
      </c>
      <c r="DP246" s="61"/>
      <c r="DQ246" s="39">
        <v>500.5</v>
      </c>
      <c r="DR246" s="39">
        <v>739.28</v>
      </c>
      <c r="DS246" s="39">
        <v>93</v>
      </c>
      <c r="DT246" s="61">
        <v>7</v>
      </c>
      <c r="DU246" s="52">
        <v>7</v>
      </c>
      <c r="DV246" s="52">
        <v>7</v>
      </c>
      <c r="DW246" s="52">
        <v>1</v>
      </c>
      <c r="DX246" s="39" t="str">
        <f t="shared" si="14"/>
        <v>внутренние</v>
      </c>
      <c r="DY246" s="52"/>
      <c r="DZ246" s="61"/>
      <c r="EA246" s="61"/>
      <c r="EB246" s="61"/>
      <c r="EC246" s="61"/>
      <c r="ED246" s="61"/>
      <c r="EE246" s="52">
        <v>12</v>
      </c>
      <c r="EF246" s="52">
        <v>35.74</v>
      </c>
      <c r="EG246" s="52">
        <v>38</v>
      </c>
      <c r="EH246" s="52">
        <f t="shared" si="17"/>
        <v>182.4</v>
      </c>
      <c r="EI246" s="52">
        <v>5.04</v>
      </c>
      <c r="EJ246" s="52"/>
      <c r="EK246" s="52">
        <v>2.79</v>
      </c>
      <c r="EL246" s="52">
        <v>2.88</v>
      </c>
      <c r="EM246" s="52">
        <v>29.04</v>
      </c>
      <c r="EN246" s="52">
        <v>9.1</v>
      </c>
      <c r="EO246" s="52">
        <v>10.8</v>
      </c>
      <c r="EP246" s="52">
        <v>0</v>
      </c>
      <c r="EQ246" s="52">
        <v>149</v>
      </c>
      <c r="ER246" s="52">
        <f t="shared" si="18"/>
        <v>0.59</v>
      </c>
      <c r="ES246" s="187" t="s">
        <v>1138</v>
      </c>
      <c r="ET246" s="187" t="s">
        <v>1139</v>
      </c>
      <c r="EU246" s="52">
        <v>0</v>
      </c>
      <c r="EV246" s="52">
        <v>1</v>
      </c>
      <c r="EW246" s="52">
        <v>0</v>
      </c>
      <c r="EX246" s="52">
        <v>0</v>
      </c>
      <c r="EY246" s="52">
        <v>2</v>
      </c>
      <c r="EZ246" s="52"/>
      <c r="FA246" s="52"/>
      <c r="FB246" s="52"/>
      <c r="FC246" s="52"/>
      <c r="FD246" s="52"/>
      <c r="FE246" s="52"/>
      <c r="FF246" s="52"/>
      <c r="FG246" s="52"/>
      <c r="FH246" s="52">
        <v>1</v>
      </c>
      <c r="FI246" s="72">
        <v>2</v>
      </c>
    </row>
    <row r="247" spans="1:165" x14ac:dyDescent="0.25">
      <c r="A247" s="56">
        <v>27867</v>
      </c>
      <c r="B247" s="36" t="str">
        <f t="shared" si="16"/>
        <v>Херсонская ул. д. 32 к. 1</v>
      </c>
      <c r="C247" s="57" t="s">
        <v>1091</v>
      </c>
      <c r="D247" s="58">
        <v>32</v>
      </c>
      <c r="E247" s="59">
        <v>1</v>
      </c>
      <c r="F247" s="39" t="s">
        <v>1012</v>
      </c>
      <c r="G247" s="60"/>
      <c r="H247" s="39"/>
      <c r="I247" s="62" t="s">
        <v>218</v>
      </c>
      <c r="J247" s="62"/>
      <c r="K247" s="62" t="s">
        <v>218</v>
      </c>
      <c r="L247" s="39" t="s">
        <v>1013</v>
      </c>
      <c r="M247" s="39" t="s">
        <v>1014</v>
      </c>
      <c r="N247" s="63">
        <v>1962</v>
      </c>
      <c r="O247" s="63">
        <v>1962</v>
      </c>
      <c r="P247" s="64" t="s">
        <v>1047</v>
      </c>
      <c r="Q247" s="61" t="s">
        <v>1016</v>
      </c>
      <c r="R247" s="63">
        <v>5</v>
      </c>
      <c r="S247" s="63">
        <v>5</v>
      </c>
      <c r="T247" s="65">
        <v>4</v>
      </c>
      <c r="U247" s="63"/>
      <c r="V247" s="63"/>
      <c r="W247" s="66">
        <v>80</v>
      </c>
      <c r="X247" s="67">
        <v>80</v>
      </c>
      <c r="Y247" s="61">
        <f t="shared" si="13"/>
        <v>0</v>
      </c>
      <c r="Z247" s="39">
        <v>0</v>
      </c>
      <c r="AA247" s="61">
        <v>20</v>
      </c>
      <c r="AB247" s="61">
        <v>36</v>
      </c>
      <c r="AC247" s="42">
        <v>0</v>
      </c>
      <c r="AD247" s="61">
        <v>24</v>
      </c>
      <c r="AE247" s="61">
        <v>0</v>
      </c>
      <c r="AF247" s="61">
        <v>1</v>
      </c>
      <c r="AG247" s="68">
        <v>1</v>
      </c>
      <c r="AH247" s="69">
        <v>3542.9</v>
      </c>
      <c r="AI247" s="70">
        <v>3542.9</v>
      </c>
      <c r="AJ247" s="71">
        <v>0</v>
      </c>
      <c r="AK247" s="72">
        <v>2146.4</v>
      </c>
      <c r="AL247" s="61">
        <v>393.2</v>
      </c>
      <c r="AM247" s="85">
        <v>346</v>
      </c>
      <c r="AN247" s="73">
        <v>246</v>
      </c>
      <c r="AO247" s="61"/>
      <c r="AP247" s="64">
        <v>900.2</v>
      </c>
      <c r="AQ247" s="42">
        <v>139.73999999999998</v>
      </c>
      <c r="AR247" s="42">
        <v>206.26000000000002</v>
      </c>
      <c r="AS247" s="42">
        <v>0</v>
      </c>
      <c r="AT247" s="72" t="s">
        <v>1036</v>
      </c>
      <c r="AU247" s="72" t="s">
        <v>1018</v>
      </c>
      <c r="AV247" s="67">
        <v>80</v>
      </c>
      <c r="AW247" s="61"/>
      <c r="AX247" s="61"/>
      <c r="AY247" s="61"/>
      <c r="AZ247" s="61" t="s">
        <v>1019</v>
      </c>
      <c r="BA247" s="61" t="s">
        <v>218</v>
      </c>
      <c r="BB247" s="61" t="s">
        <v>218</v>
      </c>
      <c r="BC247" s="61" t="s">
        <v>218</v>
      </c>
      <c r="BD247" s="61" t="s">
        <v>218</v>
      </c>
      <c r="BE247" s="61" t="s">
        <v>218</v>
      </c>
      <c r="BF247" s="61" t="s">
        <v>218</v>
      </c>
      <c r="BG247" s="61" t="s">
        <v>218</v>
      </c>
      <c r="BH247" s="61" t="s">
        <v>218</v>
      </c>
      <c r="BI247" s="61" t="s">
        <v>218</v>
      </c>
      <c r="BJ247" s="61" t="s">
        <v>218</v>
      </c>
      <c r="BK247" s="61" t="s">
        <v>218</v>
      </c>
      <c r="BL247" s="61" t="s">
        <v>218</v>
      </c>
      <c r="BM247" s="61" t="s">
        <v>218</v>
      </c>
      <c r="BN247" s="61" t="s">
        <v>218</v>
      </c>
      <c r="BO247" s="61" t="s">
        <v>218</v>
      </c>
      <c r="BP247" s="61" t="s">
        <v>218</v>
      </c>
      <c r="BQ247" s="61" t="s">
        <v>1020</v>
      </c>
      <c r="BR247" s="61"/>
      <c r="BS247" s="61" t="s">
        <v>1021</v>
      </c>
      <c r="BT247" s="52">
        <v>7760</v>
      </c>
      <c r="BU247" s="61">
        <v>5</v>
      </c>
      <c r="BV247" s="61" t="s">
        <v>1017</v>
      </c>
      <c r="BW247" s="52">
        <v>985</v>
      </c>
      <c r="BX247" s="52">
        <v>394</v>
      </c>
      <c r="BY247" s="52">
        <v>985</v>
      </c>
      <c r="BZ247" s="52">
        <v>394</v>
      </c>
      <c r="CA247" s="61" t="s">
        <v>1080</v>
      </c>
      <c r="CB247" s="52">
        <v>1852</v>
      </c>
      <c r="CC247" s="53">
        <v>1722</v>
      </c>
      <c r="CD247" s="39">
        <v>1</v>
      </c>
      <c r="CE247" s="61">
        <v>990</v>
      </c>
      <c r="CF247" s="61" t="s">
        <v>1023</v>
      </c>
      <c r="CG247" s="52">
        <v>160</v>
      </c>
      <c r="CH247" s="52">
        <v>253</v>
      </c>
      <c r="CI247" s="72">
        <v>900.2</v>
      </c>
      <c r="CJ247" s="74"/>
      <c r="CK247" s="61">
        <v>0</v>
      </c>
      <c r="CL247" s="61">
        <v>0</v>
      </c>
      <c r="CM247" s="75">
        <v>0</v>
      </c>
      <c r="CN247" s="39"/>
      <c r="CO247" s="39"/>
      <c r="CP247" s="61"/>
      <c r="CQ247" s="61"/>
      <c r="CR247" s="39">
        <v>0</v>
      </c>
      <c r="CS247" s="61"/>
      <c r="CT247" s="61"/>
      <c r="CU247" s="61"/>
      <c r="CV247" s="61"/>
      <c r="CW247" s="61"/>
      <c r="CX247" s="61"/>
      <c r="CY247" s="61"/>
      <c r="CZ247" s="52">
        <v>1</v>
      </c>
      <c r="DA247" s="52">
        <v>1</v>
      </c>
      <c r="DB247" s="52">
        <v>162</v>
      </c>
      <c r="DC247" s="52">
        <v>400</v>
      </c>
      <c r="DD247" s="52">
        <v>48</v>
      </c>
      <c r="DE247" s="61">
        <v>2032</v>
      </c>
      <c r="DF247" s="39">
        <v>0</v>
      </c>
      <c r="DG247" s="39">
        <v>0</v>
      </c>
      <c r="DH247" s="52">
        <v>4</v>
      </c>
      <c r="DI247" s="52">
        <v>248</v>
      </c>
      <c r="DJ247" s="61"/>
      <c r="DK247" s="39">
        <v>85</v>
      </c>
      <c r="DL247" s="61">
        <v>935</v>
      </c>
      <c r="DM247" s="39">
        <v>80</v>
      </c>
      <c r="DN247" s="61"/>
      <c r="DO247" s="61">
        <v>967</v>
      </c>
      <c r="DP247" s="61"/>
      <c r="DQ247" s="39">
        <v>648</v>
      </c>
      <c r="DR247" s="39">
        <v>594</v>
      </c>
      <c r="DS247" s="39">
        <v>87</v>
      </c>
      <c r="DT247" s="61">
        <v>16</v>
      </c>
      <c r="DU247" s="52">
        <v>16</v>
      </c>
      <c r="DV247" s="52">
        <v>16</v>
      </c>
      <c r="DW247" s="39">
        <v>0</v>
      </c>
      <c r="DX247" s="39" t="str">
        <f t="shared" si="14"/>
        <v>наружные</v>
      </c>
      <c r="DY247" s="52"/>
      <c r="DZ247" s="61"/>
      <c r="EA247" s="61"/>
      <c r="EB247" s="61"/>
      <c r="EC247" s="61"/>
      <c r="ED247" s="61"/>
      <c r="EE247" s="52">
        <v>32</v>
      </c>
      <c r="EF247" s="52">
        <v>29.44</v>
      </c>
      <c r="EG247" s="52">
        <v>8</v>
      </c>
      <c r="EH247" s="52">
        <f t="shared" si="17"/>
        <v>38.4</v>
      </c>
      <c r="EI247" s="52">
        <v>7.68</v>
      </c>
      <c r="EJ247" s="52"/>
      <c r="EK247" s="52">
        <v>11.16</v>
      </c>
      <c r="EL247" s="52">
        <v>4.8</v>
      </c>
      <c r="EM247" s="52">
        <v>17.600000000000001</v>
      </c>
      <c r="EN247" s="52">
        <v>9.1</v>
      </c>
      <c r="EO247" s="52">
        <v>0</v>
      </c>
      <c r="EP247" s="52">
        <v>0</v>
      </c>
      <c r="EQ247" s="52">
        <v>210</v>
      </c>
      <c r="ER247" s="52">
        <f t="shared" si="18"/>
        <v>0</v>
      </c>
      <c r="ES247" s="187" t="s">
        <v>1019</v>
      </c>
      <c r="ET247" s="187">
        <v>0</v>
      </c>
      <c r="EU247" s="52">
        <v>0</v>
      </c>
      <c r="EV247" s="52">
        <v>1</v>
      </c>
      <c r="EW247" s="52">
        <v>0</v>
      </c>
      <c r="EX247" s="52">
        <v>0</v>
      </c>
      <c r="EY247" s="52">
        <v>1</v>
      </c>
      <c r="EZ247" s="52"/>
      <c r="FA247" s="52"/>
      <c r="FB247" s="52"/>
      <c r="FC247" s="52"/>
      <c r="FD247" s="52"/>
      <c r="FE247" s="52"/>
      <c r="FF247" s="52"/>
      <c r="FG247" s="52"/>
      <c r="FH247" s="39">
        <v>0</v>
      </c>
      <c r="FI247" s="72">
        <v>5</v>
      </c>
    </row>
    <row r="248" spans="1:165" x14ac:dyDescent="0.25">
      <c r="A248" s="56">
        <v>27868</v>
      </c>
      <c r="B248" s="36" t="str">
        <f t="shared" si="16"/>
        <v>Херсонская ул. д. 32 к. 2</v>
      </c>
      <c r="C248" s="57" t="s">
        <v>1091</v>
      </c>
      <c r="D248" s="58">
        <v>32</v>
      </c>
      <c r="E248" s="59">
        <v>2</v>
      </c>
      <c r="F248" s="39" t="s">
        <v>1012</v>
      </c>
      <c r="G248" s="60"/>
      <c r="H248" s="61"/>
      <c r="I248" s="62" t="s">
        <v>218</v>
      </c>
      <c r="J248" s="62"/>
      <c r="K248" s="62" t="s">
        <v>218</v>
      </c>
      <c r="L248" s="39" t="s">
        <v>1013</v>
      </c>
      <c r="M248" s="39" t="s">
        <v>1014</v>
      </c>
      <c r="N248" s="63">
        <v>1962</v>
      </c>
      <c r="O248" s="63">
        <v>1962</v>
      </c>
      <c r="P248" s="64" t="s">
        <v>1047</v>
      </c>
      <c r="Q248" s="61" t="s">
        <v>1016</v>
      </c>
      <c r="R248" s="63">
        <v>5</v>
      </c>
      <c r="S248" s="63">
        <v>5</v>
      </c>
      <c r="T248" s="65">
        <v>3</v>
      </c>
      <c r="U248" s="63"/>
      <c r="V248" s="63"/>
      <c r="W248" s="66">
        <v>60</v>
      </c>
      <c r="X248" s="67">
        <v>60</v>
      </c>
      <c r="Y248" s="61">
        <f t="shared" ref="Y248:Y286" si="19">W248-X248</f>
        <v>0</v>
      </c>
      <c r="Z248" s="39">
        <v>0</v>
      </c>
      <c r="AA248" s="61">
        <v>15</v>
      </c>
      <c r="AB248" s="61">
        <v>15</v>
      </c>
      <c r="AC248" s="42">
        <v>0</v>
      </c>
      <c r="AD248" s="61"/>
      <c r="AE248" s="61">
        <v>0</v>
      </c>
      <c r="AF248" s="61">
        <v>1</v>
      </c>
      <c r="AG248" s="68">
        <v>1</v>
      </c>
      <c r="AH248" s="69">
        <v>2562.8000000000002</v>
      </c>
      <c r="AI248" s="70">
        <v>2562.8000000000002</v>
      </c>
      <c r="AJ248" s="71">
        <v>0</v>
      </c>
      <c r="AK248" s="72">
        <v>1575.4</v>
      </c>
      <c r="AL248" s="61">
        <v>84.6</v>
      </c>
      <c r="AM248" s="85">
        <v>256</v>
      </c>
      <c r="AN248" s="73">
        <v>0</v>
      </c>
      <c r="AO248" s="61"/>
      <c r="AP248" s="64">
        <v>659.7</v>
      </c>
      <c r="AQ248" s="42">
        <v>102.22999999999999</v>
      </c>
      <c r="AR248" s="42">
        <v>153.77000000000001</v>
      </c>
      <c r="AS248" s="42">
        <v>0</v>
      </c>
      <c r="AT248" s="72" t="s">
        <v>1036</v>
      </c>
      <c r="AU248" s="72" t="s">
        <v>1018</v>
      </c>
      <c r="AV248" s="67">
        <v>60</v>
      </c>
      <c r="AW248" s="61"/>
      <c r="AX248" s="61"/>
      <c r="AY248" s="61"/>
      <c r="AZ248" s="61" t="s">
        <v>1019</v>
      </c>
      <c r="BA248" s="61" t="s">
        <v>218</v>
      </c>
      <c r="BB248" s="61" t="s">
        <v>218</v>
      </c>
      <c r="BC248" s="61" t="s">
        <v>218</v>
      </c>
      <c r="BD248" s="61" t="s">
        <v>218</v>
      </c>
      <c r="BE248" s="61" t="s">
        <v>218</v>
      </c>
      <c r="BF248" s="61" t="s">
        <v>218</v>
      </c>
      <c r="BG248" s="61" t="s">
        <v>218</v>
      </c>
      <c r="BH248" s="61" t="s">
        <v>218</v>
      </c>
      <c r="BI248" s="61" t="s">
        <v>218</v>
      </c>
      <c r="BJ248" s="61" t="s">
        <v>218</v>
      </c>
      <c r="BK248" s="61" t="s">
        <v>218</v>
      </c>
      <c r="BL248" s="61" t="s">
        <v>218</v>
      </c>
      <c r="BM248" s="61" t="s">
        <v>218</v>
      </c>
      <c r="BN248" s="61" t="s">
        <v>218</v>
      </c>
      <c r="BO248" s="61" t="s">
        <v>218</v>
      </c>
      <c r="BP248" s="61" t="s">
        <v>218</v>
      </c>
      <c r="BQ248" s="61" t="s">
        <v>1020</v>
      </c>
      <c r="BR248" s="61"/>
      <c r="BS248" s="61" t="s">
        <v>1021</v>
      </c>
      <c r="BT248" s="52">
        <v>4320</v>
      </c>
      <c r="BU248" s="61">
        <v>4</v>
      </c>
      <c r="BV248" s="61" t="s">
        <v>1017</v>
      </c>
      <c r="BW248" s="52">
        <v>1827.5</v>
      </c>
      <c r="BX248" s="52">
        <v>831</v>
      </c>
      <c r="BY248" s="52">
        <v>827.5</v>
      </c>
      <c r="BZ248" s="52">
        <v>331</v>
      </c>
      <c r="CA248" s="61" t="s">
        <v>1080</v>
      </c>
      <c r="CB248" s="52">
        <v>1458</v>
      </c>
      <c r="CC248" s="53">
        <v>1354.8</v>
      </c>
      <c r="CD248" s="61">
        <v>1</v>
      </c>
      <c r="CE248" s="61">
        <v>726</v>
      </c>
      <c r="CF248" s="61" t="s">
        <v>1023</v>
      </c>
      <c r="CG248" s="52">
        <v>125.1</v>
      </c>
      <c r="CH248" s="52">
        <v>197.9</v>
      </c>
      <c r="CI248" s="72">
        <v>659.7</v>
      </c>
      <c r="CJ248" s="74"/>
      <c r="CK248" s="61">
        <v>0</v>
      </c>
      <c r="CL248" s="61">
        <v>0</v>
      </c>
      <c r="CM248" s="75">
        <v>0</v>
      </c>
      <c r="CN248" s="39"/>
      <c r="CO248" s="39"/>
      <c r="CP248" s="61"/>
      <c r="CQ248" s="61"/>
      <c r="CR248" s="39">
        <v>0</v>
      </c>
      <c r="CS248" s="61"/>
      <c r="CT248" s="61"/>
      <c r="CU248" s="61"/>
      <c r="CV248" s="61"/>
      <c r="CW248" s="61"/>
      <c r="CX248" s="61"/>
      <c r="CY248" s="61"/>
      <c r="CZ248" s="52">
        <v>1</v>
      </c>
      <c r="DA248" s="52">
        <v>1</v>
      </c>
      <c r="DB248" s="52">
        <v>180</v>
      </c>
      <c r="DC248" s="52">
        <v>1300</v>
      </c>
      <c r="DD248" s="52">
        <v>33</v>
      </c>
      <c r="DE248" s="61">
        <v>1317.5</v>
      </c>
      <c r="DF248" s="61">
        <v>0</v>
      </c>
      <c r="DG248" s="39">
        <v>0</v>
      </c>
      <c r="DH248" s="52">
        <v>3</v>
      </c>
      <c r="DI248" s="52">
        <v>187</v>
      </c>
      <c r="DJ248" s="61"/>
      <c r="DK248" s="39">
        <v>39</v>
      </c>
      <c r="DL248" s="61">
        <v>724.5</v>
      </c>
      <c r="DM248" s="39">
        <v>60</v>
      </c>
      <c r="DN248" s="61"/>
      <c r="DO248" s="61">
        <v>474.21999999999997</v>
      </c>
      <c r="DP248" s="61"/>
      <c r="DQ248" s="39">
        <v>666</v>
      </c>
      <c r="DR248" s="39">
        <v>484</v>
      </c>
      <c r="DS248" s="39">
        <v>87</v>
      </c>
      <c r="DT248" s="61">
        <v>12</v>
      </c>
      <c r="DU248" s="52">
        <v>12</v>
      </c>
      <c r="DV248" s="52">
        <v>15</v>
      </c>
      <c r="DW248" s="39">
        <v>0</v>
      </c>
      <c r="DX248" s="39" t="str">
        <f t="shared" si="14"/>
        <v>наружные</v>
      </c>
      <c r="DY248" s="52"/>
      <c r="DZ248" s="61"/>
      <c r="EA248" s="61"/>
      <c r="EB248" s="61"/>
      <c r="EC248" s="61"/>
      <c r="ED248" s="61"/>
      <c r="EE248" s="52">
        <v>12</v>
      </c>
      <c r="EF248" s="52">
        <v>22.1</v>
      </c>
      <c r="EG248" s="52">
        <v>6</v>
      </c>
      <c r="EH248" s="52">
        <f t="shared" si="17"/>
        <v>28.799999999999997</v>
      </c>
      <c r="EI248" s="52">
        <v>5.76</v>
      </c>
      <c r="EJ248" s="52"/>
      <c r="EK248" s="52">
        <v>8.370000000000001</v>
      </c>
      <c r="EL248" s="52">
        <v>3.5999999999999996</v>
      </c>
      <c r="EM248" s="52">
        <v>13.200000000000001</v>
      </c>
      <c r="EN248" s="52">
        <v>6.5</v>
      </c>
      <c r="EO248" s="52">
        <v>0</v>
      </c>
      <c r="EP248" s="52">
        <v>0</v>
      </c>
      <c r="EQ248" s="52">
        <v>158</v>
      </c>
      <c r="ER248" s="52">
        <f t="shared" si="18"/>
        <v>0</v>
      </c>
      <c r="ES248" s="187" t="s">
        <v>1019</v>
      </c>
      <c r="ET248" s="187">
        <v>0</v>
      </c>
      <c r="EU248" s="52">
        <v>0</v>
      </c>
      <c r="EV248" s="52">
        <v>1</v>
      </c>
      <c r="EW248" s="52">
        <v>0</v>
      </c>
      <c r="EX248" s="52">
        <v>0</v>
      </c>
      <c r="EY248" s="52">
        <v>1</v>
      </c>
      <c r="EZ248" s="52"/>
      <c r="FA248" s="52"/>
      <c r="FB248" s="52"/>
      <c r="FC248" s="52"/>
      <c r="FD248" s="52"/>
      <c r="FE248" s="52"/>
      <c r="FF248" s="52"/>
      <c r="FG248" s="52"/>
      <c r="FH248" s="39">
        <v>0</v>
      </c>
      <c r="FI248" s="72">
        <v>4</v>
      </c>
    </row>
    <row r="249" spans="1:165" x14ac:dyDescent="0.25">
      <c r="A249" s="56">
        <v>27869</v>
      </c>
      <c r="B249" s="36" t="str">
        <f t="shared" si="16"/>
        <v>Херсонская ул. д. 33</v>
      </c>
      <c r="C249" s="57" t="s">
        <v>1091</v>
      </c>
      <c r="D249" s="58">
        <v>33</v>
      </c>
      <c r="E249" s="59"/>
      <c r="F249" s="39" t="s">
        <v>1012</v>
      </c>
      <c r="G249" s="60"/>
      <c r="H249" s="39"/>
      <c r="I249" s="62" t="s">
        <v>218</v>
      </c>
      <c r="J249" s="62"/>
      <c r="K249" s="62" t="s">
        <v>218</v>
      </c>
      <c r="L249" s="39" t="s">
        <v>1013</v>
      </c>
      <c r="M249" s="39" t="s">
        <v>1014</v>
      </c>
      <c r="N249" s="63">
        <v>1965</v>
      </c>
      <c r="O249" s="63">
        <v>1965</v>
      </c>
      <c r="P249" s="64" t="s">
        <v>1035</v>
      </c>
      <c r="Q249" s="61" t="s">
        <v>1016</v>
      </c>
      <c r="R249" s="63">
        <v>12</v>
      </c>
      <c r="S249" s="63">
        <v>12</v>
      </c>
      <c r="T249" s="65">
        <v>1</v>
      </c>
      <c r="U249" s="63">
        <v>2</v>
      </c>
      <c r="V249" s="63"/>
      <c r="W249" s="66">
        <v>84</v>
      </c>
      <c r="X249" s="67">
        <v>83</v>
      </c>
      <c r="Y249" s="61">
        <f t="shared" si="19"/>
        <v>1</v>
      </c>
      <c r="Z249" s="39">
        <v>0</v>
      </c>
      <c r="AA249" s="61">
        <v>24</v>
      </c>
      <c r="AB249" s="61">
        <v>25</v>
      </c>
      <c r="AC249" s="42">
        <v>2</v>
      </c>
      <c r="AD249" s="61">
        <v>24</v>
      </c>
      <c r="AE249" s="61">
        <v>0</v>
      </c>
      <c r="AF249" s="61">
        <v>1</v>
      </c>
      <c r="AG249" s="68">
        <v>1</v>
      </c>
      <c r="AH249" s="69">
        <v>3683.5</v>
      </c>
      <c r="AI249" s="70">
        <v>3649.5</v>
      </c>
      <c r="AJ249" s="71">
        <v>34</v>
      </c>
      <c r="AK249" s="72">
        <v>1341.4</v>
      </c>
      <c r="AL249" s="61">
        <v>490</v>
      </c>
      <c r="AM249" s="85">
        <v>252</v>
      </c>
      <c r="AN249" s="73">
        <v>233</v>
      </c>
      <c r="AO249" s="61"/>
      <c r="AP249" s="64">
        <v>428.2</v>
      </c>
      <c r="AQ249" s="42">
        <v>81.22999999999999</v>
      </c>
      <c r="AR249" s="42">
        <v>170.77</v>
      </c>
      <c r="AS249" s="42">
        <v>7.1999999999999993</v>
      </c>
      <c r="AT249" s="72" t="s">
        <v>1036</v>
      </c>
      <c r="AU249" s="72" t="s">
        <v>1034</v>
      </c>
      <c r="AV249" s="67">
        <v>83</v>
      </c>
      <c r="AW249" s="61"/>
      <c r="AX249" s="61"/>
      <c r="AY249" s="61"/>
      <c r="AZ249" s="61" t="s">
        <v>1019</v>
      </c>
      <c r="BA249" s="61" t="s">
        <v>218</v>
      </c>
      <c r="BB249" s="61" t="s">
        <v>218</v>
      </c>
      <c r="BC249" s="61" t="s">
        <v>218</v>
      </c>
      <c r="BD249" s="61" t="s">
        <v>218</v>
      </c>
      <c r="BE249" s="61" t="s">
        <v>218</v>
      </c>
      <c r="BF249" s="61" t="s">
        <v>218</v>
      </c>
      <c r="BG249" s="61" t="s">
        <v>218</v>
      </c>
      <c r="BH249" s="61" t="s">
        <v>218</v>
      </c>
      <c r="BI249" s="61" t="s">
        <v>218</v>
      </c>
      <c r="BJ249" s="61" t="s">
        <v>218</v>
      </c>
      <c r="BK249" s="61" t="s">
        <v>218</v>
      </c>
      <c r="BL249" s="61" t="s">
        <v>218</v>
      </c>
      <c r="BM249" s="61" t="s">
        <v>218</v>
      </c>
      <c r="BN249" s="61" t="s">
        <v>218</v>
      </c>
      <c r="BO249" s="61" t="s">
        <v>218</v>
      </c>
      <c r="BP249" s="61" t="s">
        <v>218</v>
      </c>
      <c r="BQ249" s="61" t="s">
        <v>1020</v>
      </c>
      <c r="BR249" s="61"/>
      <c r="BS249" s="59" t="s">
        <v>1021</v>
      </c>
      <c r="BT249" s="52">
        <v>5447</v>
      </c>
      <c r="BU249" s="61">
        <v>2</v>
      </c>
      <c r="BV249" s="61" t="s">
        <v>1017</v>
      </c>
      <c r="BW249" s="52">
        <v>1740</v>
      </c>
      <c r="BX249" s="52">
        <v>838</v>
      </c>
      <c r="BY249" s="52">
        <v>1667.4</v>
      </c>
      <c r="BZ249" s="52">
        <v>419</v>
      </c>
      <c r="CA249" s="61" t="s">
        <v>1080</v>
      </c>
      <c r="CB249" s="52">
        <v>2969</v>
      </c>
      <c r="CC249" s="53">
        <v>2519.1</v>
      </c>
      <c r="CD249" s="39">
        <v>1</v>
      </c>
      <c r="CE249" s="61">
        <v>471</v>
      </c>
      <c r="CF249" s="61" t="s">
        <v>1023</v>
      </c>
      <c r="CG249" s="39">
        <v>0</v>
      </c>
      <c r="CH249" s="39">
        <v>0</v>
      </c>
      <c r="CI249" s="72">
        <v>428.2</v>
      </c>
      <c r="CJ249" s="74" t="s">
        <v>1032</v>
      </c>
      <c r="CK249" s="61">
        <v>1</v>
      </c>
      <c r="CL249" s="61">
        <v>31.56</v>
      </c>
      <c r="CM249" s="75">
        <v>6</v>
      </c>
      <c r="CN249" s="39"/>
      <c r="CO249" s="39"/>
      <c r="CP249" s="61"/>
      <c r="CQ249" s="61"/>
      <c r="CR249" s="39">
        <v>3.2</v>
      </c>
      <c r="CS249" s="61"/>
      <c r="CT249" s="61"/>
      <c r="CU249" s="61"/>
      <c r="CV249" s="61"/>
      <c r="CW249" s="61"/>
      <c r="CX249" s="61"/>
      <c r="CY249" s="61"/>
      <c r="CZ249" s="52">
        <v>1</v>
      </c>
      <c r="DA249" s="52">
        <v>1</v>
      </c>
      <c r="DB249" s="52">
        <v>126</v>
      </c>
      <c r="DC249" s="52">
        <v>745</v>
      </c>
      <c r="DD249" s="52">
        <v>85</v>
      </c>
      <c r="DE249" s="61">
        <v>1845</v>
      </c>
      <c r="DF249" s="39">
        <v>0</v>
      </c>
      <c r="DG249" s="39">
        <v>0</v>
      </c>
      <c r="DH249" s="52">
        <v>1</v>
      </c>
      <c r="DI249" s="52">
        <v>204</v>
      </c>
      <c r="DJ249" s="61"/>
      <c r="DK249" s="39">
        <v>68</v>
      </c>
      <c r="DL249" s="61">
        <v>1232.5</v>
      </c>
      <c r="DM249" s="39">
        <v>83</v>
      </c>
      <c r="DN249" s="61"/>
      <c r="DO249" s="61">
        <v>952</v>
      </c>
      <c r="DP249" s="61"/>
      <c r="DQ249" s="39">
        <v>500.5</v>
      </c>
      <c r="DR249" s="39">
        <v>739.28</v>
      </c>
      <c r="DS249" s="39">
        <v>93</v>
      </c>
      <c r="DT249" s="61">
        <v>7</v>
      </c>
      <c r="DU249" s="52">
        <v>7</v>
      </c>
      <c r="DV249" s="52">
        <v>7</v>
      </c>
      <c r="DW249" s="52">
        <v>1</v>
      </c>
      <c r="DX249" s="39" t="str">
        <f t="shared" si="14"/>
        <v>внутренние</v>
      </c>
      <c r="DY249" s="52"/>
      <c r="DZ249" s="61"/>
      <c r="EA249" s="61"/>
      <c r="EB249" s="61"/>
      <c r="EC249" s="61"/>
      <c r="ED249" s="61"/>
      <c r="EE249" s="52">
        <v>12</v>
      </c>
      <c r="EF249" s="52">
        <v>35.74</v>
      </c>
      <c r="EG249" s="52">
        <v>38</v>
      </c>
      <c r="EH249" s="52">
        <f t="shared" si="17"/>
        <v>182.4</v>
      </c>
      <c r="EI249" s="52">
        <v>5.04</v>
      </c>
      <c r="EJ249" s="52"/>
      <c r="EK249" s="52">
        <v>2.79</v>
      </c>
      <c r="EL249" s="52">
        <v>2.88</v>
      </c>
      <c r="EM249" s="52">
        <v>29.04</v>
      </c>
      <c r="EN249" s="52">
        <v>9.1</v>
      </c>
      <c r="EO249" s="52">
        <v>10.8</v>
      </c>
      <c r="EP249" s="52">
        <v>1</v>
      </c>
      <c r="EQ249" s="52">
        <v>171</v>
      </c>
      <c r="ER249" s="52">
        <f t="shared" si="18"/>
        <v>0.68</v>
      </c>
      <c r="ES249" s="187" t="s">
        <v>1138</v>
      </c>
      <c r="ET249" s="187" t="s">
        <v>1139</v>
      </c>
      <c r="EU249" s="52">
        <v>0</v>
      </c>
      <c r="EV249" s="52">
        <v>1</v>
      </c>
      <c r="EW249" s="52">
        <v>0</v>
      </c>
      <c r="EX249" s="52">
        <v>0</v>
      </c>
      <c r="EY249" s="52">
        <v>2</v>
      </c>
      <c r="EZ249" s="52"/>
      <c r="FA249" s="52"/>
      <c r="FB249" s="52"/>
      <c r="FC249" s="52"/>
      <c r="FD249" s="52"/>
      <c r="FE249" s="52"/>
      <c r="FF249" s="52"/>
      <c r="FG249" s="52"/>
      <c r="FH249" s="52">
        <v>1</v>
      </c>
      <c r="FI249" s="72">
        <v>2</v>
      </c>
    </row>
    <row r="250" spans="1:165" x14ac:dyDescent="0.25">
      <c r="A250" s="56">
        <v>27870</v>
      </c>
      <c r="B250" s="36" t="str">
        <f t="shared" si="16"/>
        <v>Херсонская ул. д. 34 к. 1</v>
      </c>
      <c r="C250" s="57" t="s">
        <v>1091</v>
      </c>
      <c r="D250" s="58">
        <v>34</v>
      </c>
      <c r="E250" s="59">
        <v>1</v>
      </c>
      <c r="F250" s="39" t="s">
        <v>1012</v>
      </c>
      <c r="G250" s="60"/>
      <c r="H250" s="61"/>
      <c r="I250" s="62" t="s">
        <v>218</v>
      </c>
      <c r="J250" s="62"/>
      <c r="K250" s="62" t="s">
        <v>218</v>
      </c>
      <c r="L250" s="39" t="s">
        <v>1013</v>
      </c>
      <c r="M250" s="39" t="s">
        <v>1014</v>
      </c>
      <c r="N250" s="63">
        <v>1962</v>
      </c>
      <c r="O250" s="63">
        <v>1962</v>
      </c>
      <c r="P250" s="64" t="s">
        <v>1047</v>
      </c>
      <c r="Q250" s="61" t="s">
        <v>1016</v>
      </c>
      <c r="R250" s="63">
        <v>5</v>
      </c>
      <c r="S250" s="63">
        <v>5</v>
      </c>
      <c r="T250" s="65">
        <v>4</v>
      </c>
      <c r="U250" s="63"/>
      <c r="V250" s="63"/>
      <c r="W250" s="66">
        <v>81</v>
      </c>
      <c r="X250" s="67">
        <v>80</v>
      </c>
      <c r="Y250" s="61">
        <f t="shared" si="19"/>
        <v>1</v>
      </c>
      <c r="Z250" s="39">
        <v>1</v>
      </c>
      <c r="AA250" s="61">
        <v>20</v>
      </c>
      <c r="AB250" s="61">
        <v>36</v>
      </c>
      <c r="AC250" s="42">
        <v>0</v>
      </c>
      <c r="AD250" s="61"/>
      <c r="AE250" s="61">
        <v>0</v>
      </c>
      <c r="AF250" s="61">
        <v>1</v>
      </c>
      <c r="AG250" s="68">
        <v>1</v>
      </c>
      <c r="AH250" s="69">
        <v>3509</v>
      </c>
      <c r="AI250" s="70">
        <v>3503.8</v>
      </c>
      <c r="AJ250" s="71">
        <v>5.2</v>
      </c>
      <c r="AK250" s="72">
        <v>2175.4</v>
      </c>
      <c r="AL250" s="61">
        <v>397</v>
      </c>
      <c r="AM250" s="85">
        <v>375</v>
      </c>
      <c r="AN250" s="73">
        <v>0</v>
      </c>
      <c r="AO250" s="61"/>
      <c r="AP250" s="64">
        <v>900.2</v>
      </c>
      <c r="AQ250" s="42">
        <v>150.36000000000001</v>
      </c>
      <c r="AR250" s="42">
        <v>224.64</v>
      </c>
      <c r="AS250" s="42">
        <v>0</v>
      </c>
      <c r="AT250" s="72" t="s">
        <v>1036</v>
      </c>
      <c r="AU250" s="72" t="s">
        <v>1018</v>
      </c>
      <c r="AV250" s="67">
        <v>80</v>
      </c>
      <c r="AW250" s="61"/>
      <c r="AX250" s="61"/>
      <c r="AY250" s="61"/>
      <c r="AZ250" s="61" t="s">
        <v>1019</v>
      </c>
      <c r="BA250" s="61" t="s">
        <v>218</v>
      </c>
      <c r="BB250" s="61" t="s">
        <v>218</v>
      </c>
      <c r="BC250" s="61" t="s">
        <v>218</v>
      </c>
      <c r="BD250" s="61" t="s">
        <v>218</v>
      </c>
      <c r="BE250" s="61" t="s">
        <v>218</v>
      </c>
      <c r="BF250" s="61" t="s">
        <v>218</v>
      </c>
      <c r="BG250" s="61" t="s">
        <v>218</v>
      </c>
      <c r="BH250" s="61" t="s">
        <v>218</v>
      </c>
      <c r="BI250" s="61" t="s">
        <v>218</v>
      </c>
      <c r="BJ250" s="61" t="s">
        <v>218</v>
      </c>
      <c r="BK250" s="61" t="s">
        <v>218</v>
      </c>
      <c r="BL250" s="61" t="s">
        <v>218</v>
      </c>
      <c r="BM250" s="61" t="s">
        <v>218</v>
      </c>
      <c r="BN250" s="61" t="s">
        <v>218</v>
      </c>
      <c r="BO250" s="61" t="s">
        <v>218</v>
      </c>
      <c r="BP250" s="61" t="s">
        <v>218</v>
      </c>
      <c r="BQ250" s="61" t="s">
        <v>1020</v>
      </c>
      <c r="BR250" s="61"/>
      <c r="BS250" s="61" t="s">
        <v>1021</v>
      </c>
      <c r="BT250" s="52">
        <v>7760</v>
      </c>
      <c r="BU250" s="61">
        <v>5</v>
      </c>
      <c r="BV250" s="61" t="s">
        <v>1017</v>
      </c>
      <c r="BW250" s="52">
        <v>985</v>
      </c>
      <c r="BX250" s="52">
        <v>394</v>
      </c>
      <c r="BY250" s="52">
        <v>985</v>
      </c>
      <c r="BZ250" s="52">
        <v>394</v>
      </c>
      <c r="CA250" s="61" t="s">
        <v>1080</v>
      </c>
      <c r="CB250" s="52">
        <v>1852</v>
      </c>
      <c r="CC250" s="53">
        <v>1722</v>
      </c>
      <c r="CD250" s="61">
        <v>1</v>
      </c>
      <c r="CE250" s="61">
        <v>990</v>
      </c>
      <c r="CF250" s="61" t="s">
        <v>1023</v>
      </c>
      <c r="CG250" s="52">
        <v>160</v>
      </c>
      <c r="CH250" s="52">
        <v>253</v>
      </c>
      <c r="CI250" s="72">
        <v>900.2</v>
      </c>
      <c r="CJ250" s="74"/>
      <c r="CK250" s="61">
        <v>0</v>
      </c>
      <c r="CL250" s="61">
        <v>0</v>
      </c>
      <c r="CM250" s="75">
        <v>0</v>
      </c>
      <c r="CN250" s="39"/>
      <c r="CO250" s="39"/>
      <c r="CP250" s="61"/>
      <c r="CQ250" s="61"/>
      <c r="CR250" s="39">
        <v>0</v>
      </c>
      <c r="CS250" s="61"/>
      <c r="CT250" s="61"/>
      <c r="CU250" s="61"/>
      <c r="CV250" s="61"/>
      <c r="CW250" s="61"/>
      <c r="CX250" s="61"/>
      <c r="CY250" s="61"/>
      <c r="CZ250" s="52">
        <v>1</v>
      </c>
      <c r="DA250" s="52">
        <v>1</v>
      </c>
      <c r="DB250" s="52">
        <v>162</v>
      </c>
      <c r="DC250" s="52">
        <v>400</v>
      </c>
      <c r="DD250" s="52">
        <v>48</v>
      </c>
      <c r="DE250" s="61">
        <v>2032</v>
      </c>
      <c r="DF250" s="61">
        <v>0</v>
      </c>
      <c r="DG250" s="39">
        <v>0</v>
      </c>
      <c r="DH250" s="52">
        <v>4</v>
      </c>
      <c r="DI250" s="52">
        <v>248</v>
      </c>
      <c r="DJ250" s="61"/>
      <c r="DK250" s="39">
        <v>85</v>
      </c>
      <c r="DL250" s="61">
        <v>935</v>
      </c>
      <c r="DM250" s="39">
        <v>80</v>
      </c>
      <c r="DN250" s="61"/>
      <c r="DO250" s="61">
        <v>967</v>
      </c>
      <c r="DP250" s="61"/>
      <c r="DQ250" s="39">
        <v>648</v>
      </c>
      <c r="DR250" s="39">
        <v>594</v>
      </c>
      <c r="DS250" s="39">
        <v>87</v>
      </c>
      <c r="DT250" s="61">
        <v>16</v>
      </c>
      <c r="DU250" s="52">
        <v>16</v>
      </c>
      <c r="DV250" s="52">
        <v>16</v>
      </c>
      <c r="DW250" s="39">
        <v>0</v>
      </c>
      <c r="DX250" s="39" t="str">
        <f t="shared" si="14"/>
        <v>наружные</v>
      </c>
      <c r="DY250" s="52"/>
      <c r="DZ250" s="61"/>
      <c r="EA250" s="61"/>
      <c r="EB250" s="61"/>
      <c r="EC250" s="61"/>
      <c r="ED250" s="61"/>
      <c r="EE250" s="52">
        <v>32</v>
      </c>
      <c r="EF250" s="52">
        <v>29.44</v>
      </c>
      <c r="EG250" s="52">
        <v>8</v>
      </c>
      <c r="EH250" s="52">
        <f t="shared" si="17"/>
        <v>38.4</v>
      </c>
      <c r="EI250" s="52">
        <v>7.68</v>
      </c>
      <c r="EJ250" s="52"/>
      <c r="EK250" s="52">
        <v>11.16</v>
      </c>
      <c r="EL250" s="52">
        <v>4.8</v>
      </c>
      <c r="EM250" s="52">
        <v>17.600000000000001</v>
      </c>
      <c r="EN250" s="52">
        <v>9.1</v>
      </c>
      <c r="EO250" s="52">
        <v>0</v>
      </c>
      <c r="EP250" s="52">
        <v>0</v>
      </c>
      <c r="EQ250" s="52">
        <v>209</v>
      </c>
      <c r="ER250" s="52">
        <f t="shared" si="18"/>
        <v>0</v>
      </c>
      <c r="ES250" s="187" t="s">
        <v>1019</v>
      </c>
      <c r="ET250" s="187">
        <v>0</v>
      </c>
      <c r="EU250" s="52">
        <v>0</v>
      </c>
      <c r="EV250" s="52">
        <v>1</v>
      </c>
      <c r="EW250" s="52">
        <v>0</v>
      </c>
      <c r="EX250" s="52">
        <v>0</v>
      </c>
      <c r="EY250" s="52">
        <v>1</v>
      </c>
      <c r="EZ250" s="52"/>
      <c r="FA250" s="52"/>
      <c r="FB250" s="52"/>
      <c r="FC250" s="52"/>
      <c r="FD250" s="52"/>
      <c r="FE250" s="52"/>
      <c r="FF250" s="52"/>
      <c r="FG250" s="52"/>
      <c r="FH250" s="39">
        <v>0</v>
      </c>
      <c r="FI250" s="72">
        <v>5</v>
      </c>
    </row>
    <row r="251" spans="1:165" x14ac:dyDescent="0.25">
      <c r="A251" s="56">
        <v>27871</v>
      </c>
      <c r="B251" s="36" t="str">
        <f t="shared" si="16"/>
        <v>Херсонская ул. д. 35</v>
      </c>
      <c r="C251" s="57" t="s">
        <v>1091</v>
      </c>
      <c r="D251" s="58">
        <v>35</v>
      </c>
      <c r="E251" s="59"/>
      <c r="F251" s="39" t="s">
        <v>1012</v>
      </c>
      <c r="G251" s="60"/>
      <c r="H251" s="39"/>
      <c r="I251" s="62" t="s">
        <v>218</v>
      </c>
      <c r="J251" s="62"/>
      <c r="K251" s="62" t="s">
        <v>218</v>
      </c>
      <c r="L251" s="39" t="s">
        <v>1013</v>
      </c>
      <c r="M251" s="39" t="s">
        <v>1014</v>
      </c>
      <c r="N251" s="63">
        <v>1965</v>
      </c>
      <c r="O251" s="63">
        <v>1965</v>
      </c>
      <c r="P251" s="64" t="s">
        <v>1035</v>
      </c>
      <c r="Q251" s="61" t="s">
        <v>1016</v>
      </c>
      <c r="R251" s="63">
        <v>12</v>
      </c>
      <c r="S251" s="63">
        <v>12</v>
      </c>
      <c r="T251" s="65">
        <v>1</v>
      </c>
      <c r="U251" s="63">
        <v>2</v>
      </c>
      <c r="V251" s="63"/>
      <c r="W251" s="66">
        <v>84</v>
      </c>
      <c r="X251" s="67">
        <v>84</v>
      </c>
      <c r="Y251" s="61">
        <f t="shared" si="19"/>
        <v>0</v>
      </c>
      <c r="Z251" s="39">
        <v>0</v>
      </c>
      <c r="AA251" s="61">
        <v>24</v>
      </c>
      <c r="AB251" s="61">
        <v>25</v>
      </c>
      <c r="AC251" s="42">
        <v>2</v>
      </c>
      <c r="AD251" s="61">
        <v>24</v>
      </c>
      <c r="AE251" s="61">
        <v>0</v>
      </c>
      <c r="AF251" s="61">
        <v>1</v>
      </c>
      <c r="AG251" s="68">
        <v>1</v>
      </c>
      <c r="AH251" s="69">
        <v>3689</v>
      </c>
      <c r="AI251" s="70">
        <v>3689</v>
      </c>
      <c r="AJ251" s="71">
        <v>0</v>
      </c>
      <c r="AK251" s="72">
        <v>1359.2</v>
      </c>
      <c r="AL251" s="61">
        <v>490</v>
      </c>
      <c r="AM251" s="85">
        <v>265</v>
      </c>
      <c r="AN251" s="73">
        <v>244</v>
      </c>
      <c r="AO251" s="61"/>
      <c r="AP251" s="64">
        <v>425.1</v>
      </c>
      <c r="AQ251" s="42">
        <v>86.82</v>
      </c>
      <c r="AR251" s="42">
        <v>249.18</v>
      </c>
      <c r="AS251" s="42">
        <v>7.1999999999999993</v>
      </c>
      <c r="AT251" s="72" t="s">
        <v>1036</v>
      </c>
      <c r="AU251" s="72" t="s">
        <v>1034</v>
      </c>
      <c r="AV251" s="67">
        <v>84</v>
      </c>
      <c r="AW251" s="61"/>
      <c r="AX251" s="61"/>
      <c r="AY251" s="61"/>
      <c r="AZ251" s="61" t="s">
        <v>1019</v>
      </c>
      <c r="BA251" s="61" t="s">
        <v>218</v>
      </c>
      <c r="BB251" s="61" t="s">
        <v>218</v>
      </c>
      <c r="BC251" s="61" t="s">
        <v>218</v>
      </c>
      <c r="BD251" s="61" t="s">
        <v>218</v>
      </c>
      <c r="BE251" s="61" t="s">
        <v>218</v>
      </c>
      <c r="BF251" s="61" t="s">
        <v>218</v>
      </c>
      <c r="BG251" s="61" t="s">
        <v>218</v>
      </c>
      <c r="BH251" s="61" t="s">
        <v>218</v>
      </c>
      <c r="BI251" s="61" t="s">
        <v>218</v>
      </c>
      <c r="BJ251" s="61" t="s">
        <v>218</v>
      </c>
      <c r="BK251" s="61" t="s">
        <v>218</v>
      </c>
      <c r="BL251" s="61" t="s">
        <v>218</v>
      </c>
      <c r="BM251" s="61" t="s">
        <v>218</v>
      </c>
      <c r="BN251" s="61" t="s">
        <v>218</v>
      </c>
      <c r="BO251" s="61" t="s">
        <v>218</v>
      </c>
      <c r="BP251" s="61" t="s">
        <v>218</v>
      </c>
      <c r="BQ251" s="61" t="s">
        <v>1020</v>
      </c>
      <c r="BR251" s="61"/>
      <c r="BS251" s="59" t="s">
        <v>1021</v>
      </c>
      <c r="BT251" s="52">
        <v>5447</v>
      </c>
      <c r="BU251" s="61">
        <v>2</v>
      </c>
      <c r="BV251" s="61" t="s">
        <v>1017</v>
      </c>
      <c r="BW251" s="52">
        <v>1740</v>
      </c>
      <c r="BX251" s="52">
        <v>838</v>
      </c>
      <c r="BY251" s="52">
        <v>1667.4</v>
      </c>
      <c r="BZ251" s="52">
        <v>419</v>
      </c>
      <c r="CA251" s="61" t="s">
        <v>1080</v>
      </c>
      <c r="CB251" s="52">
        <v>2969</v>
      </c>
      <c r="CC251" s="53">
        <v>2519.1</v>
      </c>
      <c r="CD251" s="39">
        <v>1</v>
      </c>
      <c r="CE251" s="61">
        <v>468</v>
      </c>
      <c r="CF251" s="61" t="s">
        <v>1023</v>
      </c>
      <c r="CG251" s="39">
        <v>0</v>
      </c>
      <c r="CH251" s="39">
        <v>0</v>
      </c>
      <c r="CI251" s="72">
        <v>425.1</v>
      </c>
      <c r="CJ251" s="74" t="s">
        <v>1032</v>
      </c>
      <c r="CK251" s="61">
        <v>1</v>
      </c>
      <c r="CL251" s="61">
        <v>31.56</v>
      </c>
      <c r="CM251" s="75">
        <v>6</v>
      </c>
      <c r="CN251" s="39"/>
      <c r="CO251" s="39"/>
      <c r="CP251" s="61"/>
      <c r="CQ251" s="61"/>
      <c r="CR251" s="39">
        <v>3.2</v>
      </c>
      <c r="CS251" s="61"/>
      <c r="CT251" s="61"/>
      <c r="CU251" s="61"/>
      <c r="CV251" s="61"/>
      <c r="CW251" s="61"/>
      <c r="CX251" s="61"/>
      <c r="CY251" s="61"/>
      <c r="CZ251" s="52">
        <v>1</v>
      </c>
      <c r="DA251" s="52">
        <v>1</v>
      </c>
      <c r="DB251" s="52">
        <v>126</v>
      </c>
      <c r="DC251" s="52">
        <v>745</v>
      </c>
      <c r="DD251" s="52">
        <v>85</v>
      </c>
      <c r="DE251" s="61">
        <v>1845</v>
      </c>
      <c r="DF251" s="39">
        <v>0</v>
      </c>
      <c r="DG251" s="39">
        <v>0</v>
      </c>
      <c r="DH251" s="52">
        <v>1</v>
      </c>
      <c r="DI251" s="52">
        <v>204</v>
      </c>
      <c r="DJ251" s="61"/>
      <c r="DK251" s="39">
        <v>68</v>
      </c>
      <c r="DL251" s="61">
        <v>1232.5</v>
      </c>
      <c r="DM251" s="39">
        <v>84</v>
      </c>
      <c r="DN251" s="61"/>
      <c r="DO251" s="61">
        <v>952</v>
      </c>
      <c r="DP251" s="61"/>
      <c r="DQ251" s="39">
        <v>500.5</v>
      </c>
      <c r="DR251" s="39">
        <v>739.28</v>
      </c>
      <c r="DS251" s="39">
        <v>93</v>
      </c>
      <c r="DT251" s="61">
        <v>7</v>
      </c>
      <c r="DU251" s="52">
        <v>7</v>
      </c>
      <c r="DV251" s="52">
        <v>7</v>
      </c>
      <c r="DW251" s="52">
        <v>1</v>
      </c>
      <c r="DX251" s="39" t="str">
        <f t="shared" si="14"/>
        <v>внутренние</v>
      </c>
      <c r="DY251" s="52"/>
      <c r="DZ251" s="61"/>
      <c r="EA251" s="61"/>
      <c r="EB251" s="61"/>
      <c r="EC251" s="61"/>
      <c r="ED251" s="61"/>
      <c r="EE251" s="52">
        <v>12</v>
      </c>
      <c r="EF251" s="52">
        <v>35.74</v>
      </c>
      <c r="EG251" s="52">
        <v>38</v>
      </c>
      <c r="EH251" s="52">
        <f t="shared" si="17"/>
        <v>182.4</v>
      </c>
      <c r="EI251" s="52">
        <v>5.04</v>
      </c>
      <c r="EJ251" s="52"/>
      <c r="EK251" s="52">
        <v>2.79</v>
      </c>
      <c r="EL251" s="52">
        <v>2.88</v>
      </c>
      <c r="EM251" s="52">
        <v>29.04</v>
      </c>
      <c r="EN251" s="52">
        <v>9.1</v>
      </c>
      <c r="EO251" s="52">
        <v>10.8</v>
      </c>
      <c r="EP251" s="52">
        <v>1.7</v>
      </c>
      <c r="EQ251" s="52">
        <v>166</v>
      </c>
      <c r="ER251" s="52">
        <f t="shared" si="18"/>
        <v>0.66</v>
      </c>
      <c r="ES251" s="187" t="s">
        <v>1138</v>
      </c>
      <c r="ET251" s="187" t="s">
        <v>1139</v>
      </c>
      <c r="EU251" s="52">
        <v>0</v>
      </c>
      <c r="EV251" s="52">
        <v>1</v>
      </c>
      <c r="EW251" s="52">
        <v>0</v>
      </c>
      <c r="EX251" s="52">
        <v>0</v>
      </c>
      <c r="EY251" s="52">
        <v>2</v>
      </c>
      <c r="EZ251" s="52"/>
      <c r="FA251" s="52"/>
      <c r="FB251" s="52"/>
      <c r="FC251" s="52"/>
      <c r="FD251" s="52"/>
      <c r="FE251" s="52"/>
      <c r="FF251" s="52"/>
      <c r="FG251" s="52"/>
      <c r="FH251" s="52">
        <v>1</v>
      </c>
      <c r="FI251" s="72">
        <v>2</v>
      </c>
    </row>
    <row r="252" spans="1:165" x14ac:dyDescent="0.25">
      <c r="A252" s="56">
        <v>27872</v>
      </c>
      <c r="B252" s="36" t="str">
        <f t="shared" si="16"/>
        <v>Херсонская ул. д. 36 к. 1</v>
      </c>
      <c r="C252" s="57" t="s">
        <v>1091</v>
      </c>
      <c r="D252" s="58">
        <v>36</v>
      </c>
      <c r="E252" s="59">
        <v>1</v>
      </c>
      <c r="F252" s="39" t="s">
        <v>1012</v>
      </c>
      <c r="G252" s="60"/>
      <c r="H252" s="61"/>
      <c r="I252" s="62" t="s">
        <v>218</v>
      </c>
      <c r="J252" s="62"/>
      <c r="K252" s="62" t="s">
        <v>218</v>
      </c>
      <c r="L252" s="39" t="s">
        <v>1013</v>
      </c>
      <c r="M252" s="39" t="s">
        <v>1014</v>
      </c>
      <c r="N252" s="63">
        <v>1962</v>
      </c>
      <c r="O252" s="63">
        <v>1962</v>
      </c>
      <c r="P252" s="64" t="s">
        <v>1035</v>
      </c>
      <c r="Q252" s="61" t="s">
        <v>1016</v>
      </c>
      <c r="R252" s="63">
        <v>9</v>
      </c>
      <c r="S252" s="63">
        <v>9</v>
      </c>
      <c r="T252" s="65">
        <v>1</v>
      </c>
      <c r="U252" s="63">
        <v>1</v>
      </c>
      <c r="V252" s="63"/>
      <c r="W252" s="66">
        <v>72</v>
      </c>
      <c r="X252" s="67">
        <v>71</v>
      </c>
      <c r="Y252" s="61">
        <f t="shared" si="19"/>
        <v>1</v>
      </c>
      <c r="Z252" s="39">
        <v>0</v>
      </c>
      <c r="AA252" s="61">
        <v>18</v>
      </c>
      <c r="AB252" s="61">
        <v>19</v>
      </c>
      <c r="AC252" s="42">
        <v>1</v>
      </c>
      <c r="AD252" s="61">
        <v>24</v>
      </c>
      <c r="AE252" s="61">
        <v>0</v>
      </c>
      <c r="AF252" s="61">
        <v>1</v>
      </c>
      <c r="AG252" s="68">
        <v>1</v>
      </c>
      <c r="AH252" s="69">
        <v>2587.3000000000002</v>
      </c>
      <c r="AI252" s="70">
        <v>2556</v>
      </c>
      <c r="AJ252" s="71">
        <v>31.3</v>
      </c>
      <c r="AK252" s="72">
        <v>1165.2</v>
      </c>
      <c r="AL252" s="61">
        <v>393.2</v>
      </c>
      <c r="AM252" s="85">
        <v>194</v>
      </c>
      <c r="AN252" s="73">
        <v>182</v>
      </c>
      <c r="AO252" s="61"/>
      <c r="AP252" s="64">
        <v>394.6</v>
      </c>
      <c r="AQ252" s="42">
        <v>94.91</v>
      </c>
      <c r="AR252" s="42">
        <v>161.09</v>
      </c>
      <c r="AS252" s="42">
        <v>4.8</v>
      </c>
      <c r="AT252" s="72" t="s">
        <v>1036</v>
      </c>
      <c r="AU252" s="72" t="s">
        <v>1034</v>
      </c>
      <c r="AV252" s="67">
        <v>71</v>
      </c>
      <c r="AW252" s="61"/>
      <c r="AX252" s="61"/>
      <c r="AY252" s="61"/>
      <c r="AZ252" s="61" t="s">
        <v>1019</v>
      </c>
      <c r="BA252" s="61" t="s">
        <v>218</v>
      </c>
      <c r="BB252" s="61" t="s">
        <v>218</v>
      </c>
      <c r="BC252" s="61" t="s">
        <v>218</v>
      </c>
      <c r="BD252" s="61" t="s">
        <v>218</v>
      </c>
      <c r="BE252" s="61" t="s">
        <v>218</v>
      </c>
      <c r="BF252" s="61" t="s">
        <v>218</v>
      </c>
      <c r="BG252" s="61" t="s">
        <v>218</v>
      </c>
      <c r="BH252" s="61" t="s">
        <v>218</v>
      </c>
      <c r="BI252" s="61" t="s">
        <v>218</v>
      </c>
      <c r="BJ252" s="61" t="s">
        <v>218</v>
      </c>
      <c r="BK252" s="61" t="s">
        <v>218</v>
      </c>
      <c r="BL252" s="61" t="s">
        <v>218</v>
      </c>
      <c r="BM252" s="61" t="s">
        <v>218</v>
      </c>
      <c r="BN252" s="61" t="s">
        <v>218</v>
      </c>
      <c r="BO252" s="61" t="s">
        <v>218</v>
      </c>
      <c r="BP252" s="61" t="s">
        <v>218</v>
      </c>
      <c r="BQ252" s="61" t="s">
        <v>1020</v>
      </c>
      <c r="BR252" s="61"/>
      <c r="BS252" s="59" t="s">
        <v>1021</v>
      </c>
      <c r="BT252" s="52">
        <v>3774</v>
      </c>
      <c r="BU252" s="61">
        <v>2</v>
      </c>
      <c r="BV252" s="61" t="s">
        <v>1017</v>
      </c>
      <c r="BW252" s="52">
        <v>3713</v>
      </c>
      <c r="BX252" s="52">
        <v>935</v>
      </c>
      <c r="BY252" s="52">
        <v>735</v>
      </c>
      <c r="BZ252" s="39">
        <v>0</v>
      </c>
      <c r="CA252" s="61" t="s">
        <v>1080</v>
      </c>
      <c r="CB252" s="52">
        <v>1713</v>
      </c>
      <c r="CC252" s="53">
        <v>1849</v>
      </c>
      <c r="CD252" s="61">
        <v>1</v>
      </c>
      <c r="CE252" s="61">
        <v>434</v>
      </c>
      <c r="CF252" s="61" t="s">
        <v>1023</v>
      </c>
      <c r="CG252" s="52">
        <v>84</v>
      </c>
      <c r="CH252" s="52">
        <v>58.8</v>
      </c>
      <c r="CI252" s="72">
        <v>394.6</v>
      </c>
      <c r="CJ252" s="74" t="s">
        <v>1032</v>
      </c>
      <c r="CK252" s="61">
        <v>1</v>
      </c>
      <c r="CL252" s="61">
        <v>23.669999999999998</v>
      </c>
      <c r="CM252" s="75">
        <v>4</v>
      </c>
      <c r="CN252" s="39"/>
      <c r="CO252" s="39"/>
      <c r="CP252" s="61"/>
      <c r="CQ252" s="61"/>
      <c r="CR252" s="39">
        <v>1.2</v>
      </c>
      <c r="CS252" s="61"/>
      <c r="CT252" s="61"/>
      <c r="CU252" s="61"/>
      <c r="CV252" s="61"/>
      <c r="CW252" s="61"/>
      <c r="CX252" s="61"/>
      <c r="CY252" s="61"/>
      <c r="CZ252" s="52">
        <v>1</v>
      </c>
      <c r="DA252" s="52">
        <v>1</v>
      </c>
      <c r="DB252" s="52">
        <v>189</v>
      </c>
      <c r="DC252" s="52">
        <v>2356</v>
      </c>
      <c r="DD252" s="52">
        <v>61</v>
      </c>
      <c r="DE252" s="61">
        <v>947</v>
      </c>
      <c r="DF252" s="61">
        <v>0</v>
      </c>
      <c r="DG252" s="39">
        <v>0</v>
      </c>
      <c r="DH252" s="52">
        <v>1</v>
      </c>
      <c r="DI252" s="52">
        <v>198</v>
      </c>
      <c r="DJ252" s="61"/>
      <c r="DK252" s="39">
        <v>118</v>
      </c>
      <c r="DL252" s="61">
        <v>850</v>
      </c>
      <c r="DM252" s="39">
        <v>71</v>
      </c>
      <c r="DN252" s="61"/>
      <c r="DO252" s="61">
        <v>702</v>
      </c>
      <c r="DP252" s="61"/>
      <c r="DQ252" s="39">
        <v>340</v>
      </c>
      <c r="DR252" s="39">
        <v>491</v>
      </c>
      <c r="DS252" s="39">
        <v>81</v>
      </c>
      <c r="DT252" s="61">
        <v>8</v>
      </c>
      <c r="DU252" s="52">
        <v>8</v>
      </c>
      <c r="DV252" s="52">
        <v>8</v>
      </c>
      <c r="DW252" s="39">
        <v>0</v>
      </c>
      <c r="DX252" s="39" t="str">
        <f t="shared" si="14"/>
        <v>внутренние</v>
      </c>
      <c r="DY252" s="52"/>
      <c r="DZ252" s="61"/>
      <c r="EA252" s="61"/>
      <c r="EB252" s="61"/>
      <c r="EC252" s="61"/>
      <c r="ED252" s="61"/>
      <c r="EE252" s="52">
        <v>9</v>
      </c>
      <c r="EF252" s="52">
        <v>26.9</v>
      </c>
      <c r="EG252" s="52">
        <v>22</v>
      </c>
      <c r="EH252" s="52">
        <f t="shared" si="17"/>
        <v>105.6</v>
      </c>
      <c r="EI252" s="52">
        <v>0</v>
      </c>
      <c r="EJ252" s="52"/>
      <c r="EK252" s="52">
        <v>2.79</v>
      </c>
      <c r="EL252" s="52">
        <v>2.16</v>
      </c>
      <c r="EM252" s="52">
        <v>21.78</v>
      </c>
      <c r="EN252" s="52">
        <v>7.8000000000000007</v>
      </c>
      <c r="EO252" s="52">
        <v>3.8</v>
      </c>
      <c r="EP252" s="52">
        <v>0</v>
      </c>
      <c r="EQ252" s="52">
        <v>140</v>
      </c>
      <c r="ER252" s="52">
        <f t="shared" si="18"/>
        <v>0.55000000000000004</v>
      </c>
      <c r="ES252" s="187" t="s">
        <v>1138</v>
      </c>
      <c r="ET252" s="187" t="s">
        <v>1139</v>
      </c>
      <c r="EU252" s="52">
        <v>0</v>
      </c>
      <c r="EV252" s="52">
        <v>0</v>
      </c>
      <c r="EW252" s="52">
        <v>0</v>
      </c>
      <c r="EX252" s="52">
        <v>0</v>
      </c>
      <c r="EY252" s="52">
        <v>2</v>
      </c>
      <c r="EZ252" s="52"/>
      <c r="FA252" s="52"/>
      <c r="FB252" s="52"/>
      <c r="FC252" s="52"/>
      <c r="FD252" s="52"/>
      <c r="FE252" s="52"/>
      <c r="FF252" s="52"/>
      <c r="FG252" s="52"/>
      <c r="FH252" s="39">
        <v>0</v>
      </c>
      <c r="FI252" s="72">
        <v>2</v>
      </c>
    </row>
    <row r="253" spans="1:165" x14ac:dyDescent="0.25">
      <c r="A253" s="56">
        <v>27873</v>
      </c>
      <c r="B253" s="36" t="str">
        <f t="shared" si="16"/>
        <v>Херсонская ул. д. 36 к. 2</v>
      </c>
      <c r="C253" s="57" t="s">
        <v>1091</v>
      </c>
      <c r="D253" s="58">
        <v>36</v>
      </c>
      <c r="E253" s="59">
        <v>2</v>
      </c>
      <c r="F253" s="39" t="s">
        <v>1012</v>
      </c>
      <c r="G253" s="60"/>
      <c r="H253" s="39"/>
      <c r="I253" s="62" t="s">
        <v>218</v>
      </c>
      <c r="J253" s="62"/>
      <c r="K253" s="62" t="s">
        <v>218</v>
      </c>
      <c r="L253" s="39" t="s">
        <v>1013</v>
      </c>
      <c r="M253" s="39" t="s">
        <v>1014</v>
      </c>
      <c r="N253" s="63">
        <v>1963</v>
      </c>
      <c r="O253" s="63">
        <v>1963</v>
      </c>
      <c r="P253" s="64" t="s">
        <v>1047</v>
      </c>
      <c r="Q253" s="61" t="s">
        <v>1016</v>
      </c>
      <c r="R253" s="63">
        <v>5</v>
      </c>
      <c r="S253" s="63">
        <v>5</v>
      </c>
      <c r="T253" s="65">
        <v>4</v>
      </c>
      <c r="U253" s="63"/>
      <c r="V253" s="63"/>
      <c r="W253" s="66">
        <v>80</v>
      </c>
      <c r="X253" s="67">
        <v>80</v>
      </c>
      <c r="Y253" s="61">
        <f t="shared" si="19"/>
        <v>0</v>
      </c>
      <c r="Z253" s="39">
        <v>0</v>
      </c>
      <c r="AA253" s="61">
        <v>20</v>
      </c>
      <c r="AB253" s="61">
        <v>36</v>
      </c>
      <c r="AC253" s="42">
        <v>0</v>
      </c>
      <c r="AD253" s="61"/>
      <c r="AE253" s="61">
        <v>0</v>
      </c>
      <c r="AF253" s="61">
        <v>1</v>
      </c>
      <c r="AG253" s="68">
        <v>1</v>
      </c>
      <c r="AH253" s="69">
        <v>3524.1</v>
      </c>
      <c r="AI253" s="70">
        <v>3524.1</v>
      </c>
      <c r="AJ253" s="71">
        <v>0</v>
      </c>
      <c r="AK253" s="72">
        <v>2197.3999999999996</v>
      </c>
      <c r="AL253" s="61">
        <v>397</v>
      </c>
      <c r="AM253" s="85">
        <v>386</v>
      </c>
      <c r="AN253" s="73">
        <v>7.8</v>
      </c>
      <c r="AO253" s="61"/>
      <c r="AP253" s="64">
        <v>901.8</v>
      </c>
      <c r="AQ253" s="42">
        <v>154.66999999999999</v>
      </c>
      <c r="AR253" s="42">
        <v>231.33</v>
      </c>
      <c r="AS253" s="42">
        <v>0</v>
      </c>
      <c r="AT253" s="72" t="s">
        <v>1036</v>
      </c>
      <c r="AU253" s="72" t="s">
        <v>1051</v>
      </c>
      <c r="AV253" s="67">
        <v>80</v>
      </c>
      <c r="AW253" s="61"/>
      <c r="AX253" s="61"/>
      <c r="AY253" s="61"/>
      <c r="AZ253" s="61" t="s">
        <v>1019</v>
      </c>
      <c r="BA253" s="61" t="s">
        <v>218</v>
      </c>
      <c r="BB253" s="61" t="s">
        <v>218</v>
      </c>
      <c r="BC253" s="61" t="s">
        <v>218</v>
      </c>
      <c r="BD253" s="61" t="s">
        <v>218</v>
      </c>
      <c r="BE253" s="61" t="s">
        <v>218</v>
      </c>
      <c r="BF253" s="61" t="s">
        <v>218</v>
      </c>
      <c r="BG253" s="61" t="s">
        <v>218</v>
      </c>
      <c r="BH253" s="61" t="s">
        <v>218</v>
      </c>
      <c r="BI253" s="61" t="s">
        <v>218</v>
      </c>
      <c r="BJ253" s="61" t="s">
        <v>218</v>
      </c>
      <c r="BK253" s="61" t="s">
        <v>218</v>
      </c>
      <c r="BL253" s="61" t="s">
        <v>218</v>
      </c>
      <c r="BM253" s="61" t="s">
        <v>218</v>
      </c>
      <c r="BN253" s="61" t="s">
        <v>218</v>
      </c>
      <c r="BO253" s="61" t="s">
        <v>218</v>
      </c>
      <c r="BP253" s="61" t="s">
        <v>218</v>
      </c>
      <c r="BQ253" s="61" t="s">
        <v>1020</v>
      </c>
      <c r="BR253" s="61"/>
      <c r="BS253" s="59" t="s">
        <v>1021</v>
      </c>
      <c r="BT253" s="52">
        <v>7760</v>
      </c>
      <c r="BU253" s="61">
        <v>5</v>
      </c>
      <c r="BV253" s="61" t="s">
        <v>1017</v>
      </c>
      <c r="BW253" s="52">
        <v>985</v>
      </c>
      <c r="BX253" s="52">
        <v>394</v>
      </c>
      <c r="BY253" s="52">
        <v>985</v>
      </c>
      <c r="BZ253" s="52">
        <v>394</v>
      </c>
      <c r="CA253" s="61" t="s">
        <v>1080</v>
      </c>
      <c r="CB253" s="52">
        <v>1852</v>
      </c>
      <c r="CC253" s="53">
        <v>1722</v>
      </c>
      <c r="CD253" s="39">
        <v>1</v>
      </c>
      <c r="CE253" s="61">
        <v>992</v>
      </c>
      <c r="CF253" s="61" t="s">
        <v>1023</v>
      </c>
      <c r="CG253" s="52">
        <v>160</v>
      </c>
      <c r="CH253" s="52">
        <v>253</v>
      </c>
      <c r="CI253" s="72">
        <v>901.8</v>
      </c>
      <c r="CJ253" s="74"/>
      <c r="CK253" s="61">
        <v>0</v>
      </c>
      <c r="CL253" s="61">
        <v>0</v>
      </c>
      <c r="CM253" s="75">
        <v>0</v>
      </c>
      <c r="CN253" s="39"/>
      <c r="CO253" s="39"/>
      <c r="CP253" s="61"/>
      <c r="CQ253" s="61"/>
      <c r="CR253" s="39">
        <v>0</v>
      </c>
      <c r="CS253" s="61"/>
      <c r="CT253" s="61"/>
      <c r="CU253" s="61"/>
      <c r="CV253" s="61"/>
      <c r="CW253" s="61"/>
      <c r="CX253" s="61"/>
      <c r="CY253" s="61"/>
      <c r="CZ253" s="52">
        <v>1</v>
      </c>
      <c r="DA253" s="52">
        <v>1</v>
      </c>
      <c r="DB253" s="52">
        <v>162</v>
      </c>
      <c r="DC253" s="52">
        <v>400</v>
      </c>
      <c r="DD253" s="52">
        <v>48</v>
      </c>
      <c r="DE253" s="61">
        <v>2032</v>
      </c>
      <c r="DF253" s="39">
        <v>0</v>
      </c>
      <c r="DG253" s="39">
        <v>0</v>
      </c>
      <c r="DH253" s="52">
        <v>4</v>
      </c>
      <c r="DI253" s="52">
        <v>248</v>
      </c>
      <c r="DJ253" s="61"/>
      <c r="DK253" s="39">
        <v>85</v>
      </c>
      <c r="DL253" s="61">
        <v>935</v>
      </c>
      <c r="DM253" s="39">
        <v>80</v>
      </c>
      <c r="DN253" s="61"/>
      <c r="DO253" s="61">
        <v>967</v>
      </c>
      <c r="DP253" s="61"/>
      <c r="DQ253" s="39">
        <v>648</v>
      </c>
      <c r="DR253" s="39">
        <v>594</v>
      </c>
      <c r="DS253" s="39">
        <v>87</v>
      </c>
      <c r="DT253" s="61">
        <v>16</v>
      </c>
      <c r="DU253" s="52">
        <v>16</v>
      </c>
      <c r="DV253" s="52">
        <v>16</v>
      </c>
      <c r="DW253" s="39">
        <v>0</v>
      </c>
      <c r="DX253" s="39" t="str">
        <f t="shared" si="14"/>
        <v>наружные</v>
      </c>
      <c r="DY253" s="52"/>
      <c r="DZ253" s="61"/>
      <c r="EA253" s="61"/>
      <c r="EB253" s="61"/>
      <c r="EC253" s="61"/>
      <c r="ED253" s="61"/>
      <c r="EE253" s="52">
        <v>32</v>
      </c>
      <c r="EF253" s="52">
        <v>29.44</v>
      </c>
      <c r="EG253" s="52">
        <v>8</v>
      </c>
      <c r="EH253" s="52">
        <f t="shared" si="17"/>
        <v>38.4</v>
      </c>
      <c r="EI253" s="52">
        <v>7.68</v>
      </c>
      <c r="EJ253" s="52"/>
      <c r="EK253" s="52">
        <v>11.16</v>
      </c>
      <c r="EL253" s="52">
        <v>4.8</v>
      </c>
      <c r="EM253" s="52">
        <v>17.600000000000001</v>
      </c>
      <c r="EN253" s="52">
        <v>9.1</v>
      </c>
      <c r="EO253" s="52">
        <v>0</v>
      </c>
      <c r="EP253" s="52">
        <v>0</v>
      </c>
      <c r="EQ253" s="52">
        <v>199</v>
      </c>
      <c r="ER253" s="52">
        <f t="shared" si="18"/>
        <v>0</v>
      </c>
      <c r="ES253" s="187" t="s">
        <v>1019</v>
      </c>
      <c r="ET253" s="187">
        <v>0</v>
      </c>
      <c r="EU253" s="52">
        <v>0</v>
      </c>
      <c r="EV253" s="52">
        <v>1</v>
      </c>
      <c r="EW253" s="52">
        <v>0</v>
      </c>
      <c r="EX253" s="52">
        <v>0</v>
      </c>
      <c r="EY253" s="52">
        <v>1</v>
      </c>
      <c r="EZ253" s="52"/>
      <c r="FA253" s="52"/>
      <c r="FB253" s="52"/>
      <c r="FC253" s="52"/>
      <c r="FD253" s="52"/>
      <c r="FE253" s="52"/>
      <c r="FF253" s="52"/>
      <c r="FG253" s="52"/>
      <c r="FH253" s="39">
        <v>0</v>
      </c>
      <c r="FI253" s="72">
        <v>5</v>
      </c>
    </row>
    <row r="254" spans="1:165" x14ac:dyDescent="0.25">
      <c r="A254" s="56">
        <v>27874</v>
      </c>
      <c r="B254" s="36" t="str">
        <f t="shared" si="16"/>
        <v>Херсонская ул. д. 36 к. 3</v>
      </c>
      <c r="C254" s="57" t="s">
        <v>1091</v>
      </c>
      <c r="D254" s="58">
        <v>36</v>
      </c>
      <c r="E254" s="59">
        <v>3</v>
      </c>
      <c r="F254" s="39" t="s">
        <v>1012</v>
      </c>
      <c r="G254" s="60"/>
      <c r="H254" s="61"/>
      <c r="I254" s="62" t="s">
        <v>218</v>
      </c>
      <c r="J254" s="62"/>
      <c r="K254" s="62" t="s">
        <v>218</v>
      </c>
      <c r="L254" s="39" t="s">
        <v>1013</v>
      </c>
      <c r="M254" s="39" t="s">
        <v>1014</v>
      </c>
      <c r="N254" s="63">
        <v>1963</v>
      </c>
      <c r="O254" s="63">
        <v>1963</v>
      </c>
      <c r="P254" s="64" t="s">
        <v>1047</v>
      </c>
      <c r="Q254" s="61" t="s">
        <v>1016</v>
      </c>
      <c r="R254" s="63">
        <v>5</v>
      </c>
      <c r="S254" s="63">
        <v>5</v>
      </c>
      <c r="T254" s="65">
        <v>4</v>
      </c>
      <c r="U254" s="63"/>
      <c r="V254" s="63"/>
      <c r="W254" s="66">
        <v>80</v>
      </c>
      <c r="X254" s="67">
        <v>80</v>
      </c>
      <c r="Y254" s="61">
        <f t="shared" si="19"/>
        <v>0</v>
      </c>
      <c r="Z254" s="39">
        <v>0</v>
      </c>
      <c r="AA254" s="61">
        <v>20</v>
      </c>
      <c r="AB254" s="61">
        <v>36</v>
      </c>
      <c r="AC254" s="42">
        <v>0</v>
      </c>
      <c r="AD254" s="61"/>
      <c r="AE254" s="61">
        <v>0</v>
      </c>
      <c r="AF254" s="61">
        <v>1</v>
      </c>
      <c r="AG254" s="68">
        <v>1</v>
      </c>
      <c r="AH254" s="69">
        <v>3501.4</v>
      </c>
      <c r="AI254" s="70">
        <v>3501.4</v>
      </c>
      <c r="AJ254" s="71">
        <v>0</v>
      </c>
      <c r="AK254" s="72">
        <v>2206.6</v>
      </c>
      <c r="AL254" s="61">
        <v>397</v>
      </c>
      <c r="AM254" s="85">
        <v>380</v>
      </c>
      <c r="AN254" s="73">
        <v>8</v>
      </c>
      <c r="AO254" s="61"/>
      <c r="AP254" s="64">
        <v>909.3</v>
      </c>
      <c r="AQ254" s="42">
        <v>152.84</v>
      </c>
      <c r="AR254" s="42">
        <v>227.16</v>
      </c>
      <c r="AS254" s="42">
        <v>0</v>
      </c>
      <c r="AT254" s="72" t="s">
        <v>1036</v>
      </c>
      <c r="AU254" s="72" t="s">
        <v>1018</v>
      </c>
      <c r="AV254" s="67">
        <v>80</v>
      </c>
      <c r="AW254" s="61"/>
      <c r="AX254" s="61"/>
      <c r="AY254" s="61"/>
      <c r="AZ254" s="61" t="s">
        <v>1019</v>
      </c>
      <c r="BA254" s="61" t="s">
        <v>218</v>
      </c>
      <c r="BB254" s="61" t="s">
        <v>218</v>
      </c>
      <c r="BC254" s="61" t="s">
        <v>218</v>
      </c>
      <c r="BD254" s="61" t="s">
        <v>218</v>
      </c>
      <c r="BE254" s="61" t="s">
        <v>218</v>
      </c>
      <c r="BF254" s="61" t="s">
        <v>218</v>
      </c>
      <c r="BG254" s="61" t="s">
        <v>218</v>
      </c>
      <c r="BH254" s="61" t="s">
        <v>218</v>
      </c>
      <c r="BI254" s="61" t="s">
        <v>218</v>
      </c>
      <c r="BJ254" s="61" t="s">
        <v>218</v>
      </c>
      <c r="BK254" s="61" t="s">
        <v>218</v>
      </c>
      <c r="BL254" s="61" t="s">
        <v>218</v>
      </c>
      <c r="BM254" s="61" t="s">
        <v>218</v>
      </c>
      <c r="BN254" s="61" t="s">
        <v>218</v>
      </c>
      <c r="BO254" s="61" t="s">
        <v>218</v>
      </c>
      <c r="BP254" s="61" t="s">
        <v>218</v>
      </c>
      <c r="BQ254" s="61" t="s">
        <v>1020</v>
      </c>
      <c r="BR254" s="61"/>
      <c r="BS254" s="59" t="s">
        <v>1021</v>
      </c>
      <c r="BT254" s="52">
        <v>7760</v>
      </c>
      <c r="BU254" s="61">
        <v>5</v>
      </c>
      <c r="BV254" s="61" t="s">
        <v>1017</v>
      </c>
      <c r="BW254" s="52">
        <v>985</v>
      </c>
      <c r="BX254" s="52">
        <v>394</v>
      </c>
      <c r="BY254" s="52">
        <v>985</v>
      </c>
      <c r="BZ254" s="52">
        <v>394</v>
      </c>
      <c r="CA254" s="61" t="s">
        <v>1080</v>
      </c>
      <c r="CB254" s="52">
        <v>1852</v>
      </c>
      <c r="CC254" s="53">
        <v>1722</v>
      </c>
      <c r="CD254" s="61">
        <v>1</v>
      </c>
      <c r="CE254" s="61">
        <v>1000</v>
      </c>
      <c r="CF254" s="61" t="s">
        <v>1023</v>
      </c>
      <c r="CG254" s="52">
        <v>160</v>
      </c>
      <c r="CH254" s="52">
        <v>253</v>
      </c>
      <c r="CI254" s="72">
        <v>909.3</v>
      </c>
      <c r="CJ254" s="74"/>
      <c r="CK254" s="61">
        <v>0</v>
      </c>
      <c r="CL254" s="61">
        <v>0</v>
      </c>
      <c r="CM254" s="75">
        <v>0</v>
      </c>
      <c r="CN254" s="39"/>
      <c r="CO254" s="39"/>
      <c r="CP254" s="61"/>
      <c r="CQ254" s="61"/>
      <c r="CR254" s="39">
        <v>0</v>
      </c>
      <c r="CS254" s="61"/>
      <c r="CT254" s="61"/>
      <c r="CU254" s="61"/>
      <c r="CV254" s="61"/>
      <c r="CW254" s="61"/>
      <c r="CX254" s="61"/>
      <c r="CY254" s="61"/>
      <c r="CZ254" s="52">
        <v>1</v>
      </c>
      <c r="DA254" s="52">
        <v>1</v>
      </c>
      <c r="DB254" s="52">
        <v>162</v>
      </c>
      <c r="DC254" s="52">
        <v>400</v>
      </c>
      <c r="DD254" s="52">
        <v>48</v>
      </c>
      <c r="DE254" s="61">
        <v>2032</v>
      </c>
      <c r="DF254" s="61">
        <v>0</v>
      </c>
      <c r="DG254" s="39">
        <v>0</v>
      </c>
      <c r="DH254" s="52">
        <v>4</v>
      </c>
      <c r="DI254" s="52">
        <v>248</v>
      </c>
      <c r="DJ254" s="61"/>
      <c r="DK254" s="39">
        <v>85</v>
      </c>
      <c r="DL254" s="61">
        <v>935</v>
      </c>
      <c r="DM254" s="39">
        <v>80</v>
      </c>
      <c r="DN254" s="61"/>
      <c r="DO254" s="61">
        <v>967</v>
      </c>
      <c r="DP254" s="61"/>
      <c r="DQ254" s="39">
        <v>648</v>
      </c>
      <c r="DR254" s="39">
        <v>594</v>
      </c>
      <c r="DS254" s="39">
        <v>87</v>
      </c>
      <c r="DT254" s="61">
        <v>16</v>
      </c>
      <c r="DU254" s="52">
        <v>16</v>
      </c>
      <c r="DV254" s="52">
        <v>16</v>
      </c>
      <c r="DW254" s="39">
        <v>0</v>
      </c>
      <c r="DX254" s="39" t="str">
        <f t="shared" si="14"/>
        <v>наружные</v>
      </c>
      <c r="DY254" s="52"/>
      <c r="DZ254" s="61"/>
      <c r="EA254" s="61"/>
      <c r="EB254" s="61"/>
      <c r="EC254" s="61"/>
      <c r="ED254" s="61"/>
      <c r="EE254" s="52">
        <v>32</v>
      </c>
      <c r="EF254" s="52">
        <v>29.44</v>
      </c>
      <c r="EG254" s="52">
        <v>8</v>
      </c>
      <c r="EH254" s="52">
        <f t="shared" si="17"/>
        <v>38.4</v>
      </c>
      <c r="EI254" s="52">
        <v>7.68</v>
      </c>
      <c r="EJ254" s="52"/>
      <c r="EK254" s="52">
        <v>11.16</v>
      </c>
      <c r="EL254" s="52">
        <v>4.8</v>
      </c>
      <c r="EM254" s="52">
        <v>17.600000000000001</v>
      </c>
      <c r="EN254" s="52">
        <v>9.1</v>
      </c>
      <c r="EO254" s="52">
        <v>0</v>
      </c>
      <c r="EP254" s="52">
        <v>0</v>
      </c>
      <c r="EQ254" s="52">
        <v>210</v>
      </c>
      <c r="ER254" s="52">
        <f t="shared" si="18"/>
        <v>0</v>
      </c>
      <c r="ES254" s="187" t="s">
        <v>1019</v>
      </c>
      <c r="ET254" s="187">
        <v>0</v>
      </c>
      <c r="EU254" s="52">
        <v>0</v>
      </c>
      <c r="EV254" s="52">
        <v>1</v>
      </c>
      <c r="EW254" s="52">
        <v>0</v>
      </c>
      <c r="EX254" s="52">
        <v>0</v>
      </c>
      <c r="EY254" s="52">
        <v>1</v>
      </c>
      <c r="EZ254" s="52"/>
      <c r="FA254" s="52"/>
      <c r="FB254" s="52">
        <v>20</v>
      </c>
      <c r="FC254" s="52"/>
      <c r="FD254" s="52"/>
      <c r="FE254" s="52"/>
      <c r="FF254" s="52"/>
      <c r="FG254" s="52"/>
      <c r="FH254" s="39">
        <v>0</v>
      </c>
      <c r="FI254" s="72">
        <v>5</v>
      </c>
    </row>
    <row r="255" spans="1:165" x14ac:dyDescent="0.25">
      <c r="A255" s="56">
        <v>27875</v>
      </c>
      <c r="B255" s="36" t="str">
        <f t="shared" si="16"/>
        <v>Херсонская ул. д. 36 к. 4</v>
      </c>
      <c r="C255" s="57" t="s">
        <v>1091</v>
      </c>
      <c r="D255" s="58">
        <v>36</v>
      </c>
      <c r="E255" s="59">
        <v>4</v>
      </c>
      <c r="F255" s="39" t="s">
        <v>1012</v>
      </c>
      <c r="G255" s="60"/>
      <c r="H255" s="39"/>
      <c r="I255" s="62" t="s">
        <v>218</v>
      </c>
      <c r="J255" s="62"/>
      <c r="K255" s="62" t="s">
        <v>218</v>
      </c>
      <c r="L255" s="39" t="s">
        <v>1013</v>
      </c>
      <c r="M255" s="39" t="s">
        <v>1014</v>
      </c>
      <c r="N255" s="63">
        <v>1963</v>
      </c>
      <c r="O255" s="63">
        <v>1963</v>
      </c>
      <c r="P255" s="64" t="s">
        <v>1047</v>
      </c>
      <c r="Q255" s="61" t="s">
        <v>1016</v>
      </c>
      <c r="R255" s="63">
        <v>5</v>
      </c>
      <c r="S255" s="63">
        <v>5</v>
      </c>
      <c r="T255" s="65">
        <v>4</v>
      </c>
      <c r="U255" s="63"/>
      <c r="V255" s="63"/>
      <c r="W255" s="66">
        <v>80</v>
      </c>
      <c r="X255" s="67">
        <v>80</v>
      </c>
      <c r="Y255" s="61">
        <f t="shared" si="19"/>
        <v>0</v>
      </c>
      <c r="Z255" s="39">
        <v>0</v>
      </c>
      <c r="AA255" s="61">
        <v>20</v>
      </c>
      <c r="AB255" s="61">
        <v>36</v>
      </c>
      <c r="AC255" s="42">
        <v>0</v>
      </c>
      <c r="AD255" s="61"/>
      <c r="AE255" s="61">
        <v>0</v>
      </c>
      <c r="AF255" s="61">
        <v>1</v>
      </c>
      <c r="AG255" s="68">
        <v>1</v>
      </c>
      <c r="AH255" s="69">
        <v>3531.6</v>
      </c>
      <c r="AI255" s="70">
        <v>3531.6</v>
      </c>
      <c r="AJ255" s="71">
        <v>0</v>
      </c>
      <c r="AK255" s="72">
        <v>2199.1999999999998</v>
      </c>
      <c r="AL255" s="61">
        <v>397</v>
      </c>
      <c r="AM255" s="85">
        <v>377</v>
      </c>
      <c r="AN255" s="73">
        <v>8</v>
      </c>
      <c r="AO255" s="61"/>
      <c r="AP255" s="64">
        <v>907.1</v>
      </c>
      <c r="AQ255" s="42">
        <v>150.07</v>
      </c>
      <c r="AR255" s="42">
        <v>226.93</v>
      </c>
      <c r="AS255" s="42">
        <v>0</v>
      </c>
      <c r="AT255" s="72" t="s">
        <v>1036</v>
      </c>
      <c r="AU255" s="72" t="s">
        <v>1018</v>
      </c>
      <c r="AV255" s="67">
        <v>80</v>
      </c>
      <c r="AW255" s="61"/>
      <c r="AX255" s="61"/>
      <c r="AY255" s="61"/>
      <c r="AZ255" s="61" t="s">
        <v>1019</v>
      </c>
      <c r="BA255" s="61" t="s">
        <v>218</v>
      </c>
      <c r="BB255" s="61" t="s">
        <v>218</v>
      </c>
      <c r="BC255" s="61" t="s">
        <v>218</v>
      </c>
      <c r="BD255" s="61" t="s">
        <v>218</v>
      </c>
      <c r="BE255" s="61" t="s">
        <v>218</v>
      </c>
      <c r="BF255" s="61" t="s">
        <v>218</v>
      </c>
      <c r="BG255" s="61" t="s">
        <v>218</v>
      </c>
      <c r="BH255" s="61" t="s">
        <v>218</v>
      </c>
      <c r="BI255" s="61" t="s">
        <v>218</v>
      </c>
      <c r="BJ255" s="61" t="s">
        <v>218</v>
      </c>
      <c r="BK255" s="61" t="s">
        <v>218</v>
      </c>
      <c r="BL255" s="61" t="s">
        <v>218</v>
      </c>
      <c r="BM255" s="61" t="s">
        <v>218</v>
      </c>
      <c r="BN255" s="61" t="s">
        <v>218</v>
      </c>
      <c r="BO255" s="61" t="s">
        <v>218</v>
      </c>
      <c r="BP255" s="61" t="s">
        <v>218</v>
      </c>
      <c r="BQ255" s="61" t="s">
        <v>1020</v>
      </c>
      <c r="BR255" s="61"/>
      <c r="BS255" s="61" t="s">
        <v>1021</v>
      </c>
      <c r="BT255" s="52">
        <v>7760</v>
      </c>
      <c r="BU255" s="61">
        <v>5</v>
      </c>
      <c r="BV255" s="61" t="s">
        <v>1017</v>
      </c>
      <c r="BW255" s="52">
        <v>985</v>
      </c>
      <c r="BX255" s="52">
        <v>394</v>
      </c>
      <c r="BY255" s="52">
        <v>985</v>
      </c>
      <c r="BZ255" s="52">
        <v>394</v>
      </c>
      <c r="CA255" s="61" t="s">
        <v>1080</v>
      </c>
      <c r="CB255" s="52">
        <v>1852</v>
      </c>
      <c r="CC255" s="53">
        <v>1722</v>
      </c>
      <c r="CD255" s="39">
        <v>1</v>
      </c>
      <c r="CE255" s="61">
        <v>998</v>
      </c>
      <c r="CF255" s="61" t="s">
        <v>1023</v>
      </c>
      <c r="CG255" s="52">
        <v>160</v>
      </c>
      <c r="CH255" s="52">
        <v>253</v>
      </c>
      <c r="CI255" s="72">
        <v>907.1</v>
      </c>
      <c r="CJ255" s="74"/>
      <c r="CK255" s="61">
        <v>0</v>
      </c>
      <c r="CL255" s="61">
        <v>0</v>
      </c>
      <c r="CM255" s="75">
        <v>0</v>
      </c>
      <c r="CN255" s="39"/>
      <c r="CO255" s="39"/>
      <c r="CP255" s="61"/>
      <c r="CQ255" s="61"/>
      <c r="CR255" s="39">
        <v>0</v>
      </c>
      <c r="CS255" s="61"/>
      <c r="CT255" s="61"/>
      <c r="CU255" s="61"/>
      <c r="CV255" s="61"/>
      <c r="CW255" s="61"/>
      <c r="CX255" s="61"/>
      <c r="CY255" s="61"/>
      <c r="CZ255" s="52">
        <v>1</v>
      </c>
      <c r="DA255" s="52">
        <v>1</v>
      </c>
      <c r="DB255" s="52">
        <v>162</v>
      </c>
      <c r="DC255" s="52">
        <v>400</v>
      </c>
      <c r="DD255" s="52">
        <v>48</v>
      </c>
      <c r="DE255" s="61">
        <v>2032</v>
      </c>
      <c r="DF255" s="39">
        <v>0</v>
      </c>
      <c r="DG255" s="39">
        <v>0</v>
      </c>
      <c r="DH255" s="52">
        <v>4</v>
      </c>
      <c r="DI255" s="52">
        <v>248</v>
      </c>
      <c r="DJ255" s="61"/>
      <c r="DK255" s="39">
        <v>85</v>
      </c>
      <c r="DL255" s="61">
        <v>935</v>
      </c>
      <c r="DM255" s="39">
        <v>80</v>
      </c>
      <c r="DN255" s="61"/>
      <c r="DO255" s="61">
        <v>967</v>
      </c>
      <c r="DP255" s="61"/>
      <c r="DQ255" s="39">
        <v>648</v>
      </c>
      <c r="DR255" s="39">
        <v>594</v>
      </c>
      <c r="DS255" s="39">
        <v>87</v>
      </c>
      <c r="DT255" s="61">
        <v>16</v>
      </c>
      <c r="DU255" s="52">
        <v>16</v>
      </c>
      <c r="DV255" s="52">
        <v>16</v>
      </c>
      <c r="DW255" s="39">
        <v>0</v>
      </c>
      <c r="DX255" s="39" t="str">
        <f t="shared" si="14"/>
        <v>наружные</v>
      </c>
      <c r="DY255" s="52"/>
      <c r="DZ255" s="61"/>
      <c r="EA255" s="61"/>
      <c r="EB255" s="61"/>
      <c r="EC255" s="61"/>
      <c r="ED255" s="61"/>
      <c r="EE255" s="52">
        <v>32</v>
      </c>
      <c r="EF255" s="52">
        <v>29.44</v>
      </c>
      <c r="EG255" s="52">
        <v>8</v>
      </c>
      <c r="EH255" s="52">
        <f t="shared" si="17"/>
        <v>38.4</v>
      </c>
      <c r="EI255" s="52">
        <v>7.68</v>
      </c>
      <c r="EJ255" s="52"/>
      <c r="EK255" s="52">
        <v>11.16</v>
      </c>
      <c r="EL255" s="52">
        <v>4.8</v>
      </c>
      <c r="EM255" s="52">
        <v>17.600000000000001</v>
      </c>
      <c r="EN255" s="52">
        <v>9.1</v>
      </c>
      <c r="EO255" s="52">
        <v>0</v>
      </c>
      <c r="EP255" s="52">
        <v>0</v>
      </c>
      <c r="EQ255" s="52">
        <v>198</v>
      </c>
      <c r="ER255" s="52">
        <f t="shared" si="18"/>
        <v>0</v>
      </c>
      <c r="ES255" s="187" t="s">
        <v>1019</v>
      </c>
      <c r="ET255" s="187">
        <v>0</v>
      </c>
      <c r="EU255" s="52">
        <v>0</v>
      </c>
      <c r="EV255" s="52">
        <v>1</v>
      </c>
      <c r="EW255" s="52">
        <v>0</v>
      </c>
      <c r="EX255" s="52">
        <v>0</v>
      </c>
      <c r="EY255" s="52">
        <v>1</v>
      </c>
      <c r="EZ255" s="52"/>
      <c r="FA255" s="52"/>
      <c r="FB255" s="52">
        <v>20</v>
      </c>
      <c r="FC255" s="52"/>
      <c r="FD255" s="52"/>
      <c r="FE255" s="52"/>
      <c r="FF255" s="52"/>
      <c r="FG255" s="52"/>
      <c r="FH255" s="39">
        <v>0</v>
      </c>
      <c r="FI255" s="72">
        <v>5</v>
      </c>
    </row>
    <row r="256" spans="1:165" x14ac:dyDescent="0.25">
      <c r="A256" s="56">
        <v>27876</v>
      </c>
      <c r="B256" s="36" t="str">
        <f t="shared" si="16"/>
        <v>Херсонская ул. д. 36 к. 5</v>
      </c>
      <c r="C256" s="57" t="s">
        <v>1091</v>
      </c>
      <c r="D256" s="58">
        <v>36</v>
      </c>
      <c r="E256" s="59">
        <v>5</v>
      </c>
      <c r="F256" s="39" t="s">
        <v>1012</v>
      </c>
      <c r="G256" s="60"/>
      <c r="H256" s="61"/>
      <c r="I256" s="62" t="s">
        <v>218</v>
      </c>
      <c r="J256" s="62"/>
      <c r="K256" s="62" t="s">
        <v>218</v>
      </c>
      <c r="L256" s="39" t="s">
        <v>1013</v>
      </c>
      <c r="M256" s="39" t="s">
        <v>1014</v>
      </c>
      <c r="N256" s="63">
        <v>1962</v>
      </c>
      <c r="O256" s="63">
        <v>1962</v>
      </c>
      <c r="P256" s="64" t="s">
        <v>1047</v>
      </c>
      <c r="Q256" s="61" t="s">
        <v>1016</v>
      </c>
      <c r="R256" s="63">
        <v>5</v>
      </c>
      <c r="S256" s="63">
        <v>5</v>
      </c>
      <c r="T256" s="65">
        <v>4</v>
      </c>
      <c r="U256" s="63"/>
      <c r="V256" s="63"/>
      <c r="W256" s="66">
        <v>80</v>
      </c>
      <c r="X256" s="67">
        <v>80</v>
      </c>
      <c r="Y256" s="61">
        <f t="shared" si="19"/>
        <v>0</v>
      </c>
      <c r="Z256" s="39">
        <v>0</v>
      </c>
      <c r="AA256" s="61">
        <v>20</v>
      </c>
      <c r="AB256" s="61">
        <v>36</v>
      </c>
      <c r="AC256" s="42">
        <v>0</v>
      </c>
      <c r="AD256" s="61"/>
      <c r="AE256" s="61">
        <v>0</v>
      </c>
      <c r="AF256" s="61">
        <v>1</v>
      </c>
      <c r="AG256" s="68">
        <v>1</v>
      </c>
      <c r="AH256" s="69">
        <v>3490.4</v>
      </c>
      <c r="AI256" s="70">
        <v>3490.4</v>
      </c>
      <c r="AJ256" s="71">
        <v>0</v>
      </c>
      <c r="AK256" s="72">
        <v>2176</v>
      </c>
      <c r="AL256" s="61">
        <v>397</v>
      </c>
      <c r="AM256" s="85">
        <v>374</v>
      </c>
      <c r="AN256" s="73">
        <v>9</v>
      </c>
      <c r="AO256" s="61"/>
      <c r="AP256" s="64">
        <v>896.5</v>
      </c>
      <c r="AQ256" s="42">
        <v>151.10999999999999</v>
      </c>
      <c r="AR256" s="42">
        <v>222.89000000000001</v>
      </c>
      <c r="AS256" s="42">
        <v>0</v>
      </c>
      <c r="AT256" s="72" t="s">
        <v>1036</v>
      </c>
      <c r="AU256" s="72" t="s">
        <v>1018</v>
      </c>
      <c r="AV256" s="67">
        <v>80</v>
      </c>
      <c r="AW256" s="61"/>
      <c r="AX256" s="61"/>
      <c r="AY256" s="61"/>
      <c r="AZ256" s="61" t="s">
        <v>1019</v>
      </c>
      <c r="BA256" s="61" t="s">
        <v>218</v>
      </c>
      <c r="BB256" s="61" t="s">
        <v>218</v>
      </c>
      <c r="BC256" s="61" t="s">
        <v>218</v>
      </c>
      <c r="BD256" s="61" t="s">
        <v>218</v>
      </c>
      <c r="BE256" s="61" t="s">
        <v>218</v>
      </c>
      <c r="BF256" s="61" t="s">
        <v>218</v>
      </c>
      <c r="BG256" s="61" t="s">
        <v>218</v>
      </c>
      <c r="BH256" s="61" t="s">
        <v>218</v>
      </c>
      <c r="BI256" s="61" t="s">
        <v>218</v>
      </c>
      <c r="BJ256" s="61" t="s">
        <v>218</v>
      </c>
      <c r="BK256" s="61" t="s">
        <v>218</v>
      </c>
      <c r="BL256" s="61" t="s">
        <v>218</v>
      </c>
      <c r="BM256" s="61" t="s">
        <v>218</v>
      </c>
      <c r="BN256" s="61" t="s">
        <v>218</v>
      </c>
      <c r="BO256" s="61" t="s">
        <v>218</v>
      </c>
      <c r="BP256" s="61" t="s">
        <v>218</v>
      </c>
      <c r="BQ256" s="61" t="s">
        <v>1020</v>
      </c>
      <c r="BR256" s="61"/>
      <c r="BS256" s="61" t="s">
        <v>1021</v>
      </c>
      <c r="BT256" s="52">
        <v>7760</v>
      </c>
      <c r="BU256" s="61">
        <v>5</v>
      </c>
      <c r="BV256" s="61" t="s">
        <v>1017</v>
      </c>
      <c r="BW256" s="52">
        <v>985</v>
      </c>
      <c r="BX256" s="52">
        <v>394</v>
      </c>
      <c r="BY256" s="52">
        <v>985</v>
      </c>
      <c r="BZ256" s="52">
        <v>394</v>
      </c>
      <c r="CA256" s="61" t="s">
        <v>1080</v>
      </c>
      <c r="CB256" s="52">
        <v>1852</v>
      </c>
      <c r="CC256" s="53">
        <v>1722</v>
      </c>
      <c r="CD256" s="61">
        <v>1</v>
      </c>
      <c r="CE256" s="61">
        <v>986</v>
      </c>
      <c r="CF256" s="61" t="s">
        <v>1023</v>
      </c>
      <c r="CG256" s="52">
        <v>160</v>
      </c>
      <c r="CH256" s="52">
        <v>253</v>
      </c>
      <c r="CI256" s="72">
        <v>896.5</v>
      </c>
      <c r="CJ256" s="74"/>
      <c r="CK256" s="61">
        <v>0</v>
      </c>
      <c r="CL256" s="61">
        <v>0</v>
      </c>
      <c r="CM256" s="75">
        <v>0</v>
      </c>
      <c r="CN256" s="39"/>
      <c r="CO256" s="39"/>
      <c r="CP256" s="61"/>
      <c r="CQ256" s="61"/>
      <c r="CR256" s="39">
        <v>0</v>
      </c>
      <c r="CS256" s="61"/>
      <c r="CT256" s="61"/>
      <c r="CU256" s="61"/>
      <c r="CV256" s="61"/>
      <c r="CW256" s="61"/>
      <c r="CX256" s="61"/>
      <c r="CY256" s="61"/>
      <c r="CZ256" s="52">
        <v>1</v>
      </c>
      <c r="DA256" s="52">
        <v>1</v>
      </c>
      <c r="DB256" s="52">
        <v>162</v>
      </c>
      <c r="DC256" s="52">
        <v>400</v>
      </c>
      <c r="DD256" s="52">
        <v>48</v>
      </c>
      <c r="DE256" s="61">
        <v>2032</v>
      </c>
      <c r="DF256" s="61">
        <v>0</v>
      </c>
      <c r="DG256" s="39">
        <v>0</v>
      </c>
      <c r="DH256" s="52">
        <v>4</v>
      </c>
      <c r="DI256" s="52">
        <v>248</v>
      </c>
      <c r="DJ256" s="61"/>
      <c r="DK256" s="39">
        <v>85</v>
      </c>
      <c r="DL256" s="61">
        <v>935</v>
      </c>
      <c r="DM256" s="39">
        <v>80</v>
      </c>
      <c r="DN256" s="61"/>
      <c r="DO256" s="61">
        <v>967</v>
      </c>
      <c r="DP256" s="61"/>
      <c r="DQ256" s="39">
        <v>648</v>
      </c>
      <c r="DR256" s="39">
        <v>594</v>
      </c>
      <c r="DS256" s="39">
        <v>87</v>
      </c>
      <c r="DT256" s="61">
        <v>16</v>
      </c>
      <c r="DU256" s="52">
        <v>16</v>
      </c>
      <c r="DV256" s="52">
        <v>16</v>
      </c>
      <c r="DW256" s="39">
        <v>0</v>
      </c>
      <c r="DX256" s="39" t="str">
        <f t="shared" si="14"/>
        <v>наружные</v>
      </c>
      <c r="DY256" s="52"/>
      <c r="DZ256" s="61"/>
      <c r="EA256" s="61"/>
      <c r="EB256" s="61"/>
      <c r="EC256" s="61"/>
      <c r="ED256" s="61"/>
      <c r="EE256" s="52">
        <v>32</v>
      </c>
      <c r="EF256" s="52">
        <v>29.44</v>
      </c>
      <c r="EG256" s="52">
        <v>8</v>
      </c>
      <c r="EH256" s="52">
        <f t="shared" si="17"/>
        <v>38.4</v>
      </c>
      <c r="EI256" s="52">
        <v>7.68</v>
      </c>
      <c r="EJ256" s="52"/>
      <c r="EK256" s="52">
        <v>11.16</v>
      </c>
      <c r="EL256" s="52">
        <v>4.8</v>
      </c>
      <c r="EM256" s="52">
        <v>17.600000000000001</v>
      </c>
      <c r="EN256" s="52">
        <v>9.1</v>
      </c>
      <c r="EO256" s="52">
        <v>0</v>
      </c>
      <c r="EP256" s="52">
        <v>0</v>
      </c>
      <c r="EQ256" s="52">
        <v>220</v>
      </c>
      <c r="ER256" s="52">
        <f t="shared" si="18"/>
        <v>0</v>
      </c>
      <c r="ES256" s="187" t="s">
        <v>1019</v>
      </c>
      <c r="ET256" s="187">
        <v>0</v>
      </c>
      <c r="EU256" s="52">
        <v>0</v>
      </c>
      <c r="EV256" s="52">
        <v>1</v>
      </c>
      <c r="EW256" s="52">
        <v>0</v>
      </c>
      <c r="EX256" s="52">
        <v>0</v>
      </c>
      <c r="EY256" s="52">
        <v>1</v>
      </c>
      <c r="EZ256" s="52"/>
      <c r="FA256" s="52"/>
      <c r="FB256" s="52"/>
      <c r="FC256" s="52"/>
      <c r="FD256" s="52"/>
      <c r="FE256" s="52"/>
      <c r="FF256" s="52"/>
      <c r="FG256" s="52"/>
      <c r="FH256" s="39">
        <v>0</v>
      </c>
      <c r="FI256" s="72">
        <v>5</v>
      </c>
    </row>
    <row r="257" spans="1:165" x14ac:dyDescent="0.25">
      <c r="A257" s="56">
        <v>27877</v>
      </c>
      <c r="B257" s="36" t="str">
        <f t="shared" si="16"/>
        <v>Херсонская ул. д. 37</v>
      </c>
      <c r="C257" s="57" t="s">
        <v>1091</v>
      </c>
      <c r="D257" s="58">
        <v>37</v>
      </c>
      <c r="E257" s="59"/>
      <c r="F257" s="39" t="s">
        <v>1012</v>
      </c>
      <c r="G257" s="60"/>
      <c r="H257" s="39"/>
      <c r="I257" s="62" t="s">
        <v>218</v>
      </c>
      <c r="J257" s="62"/>
      <c r="K257" s="62" t="s">
        <v>218</v>
      </c>
      <c r="L257" s="39" t="s">
        <v>1013</v>
      </c>
      <c r="M257" s="39" t="s">
        <v>1014</v>
      </c>
      <c r="N257" s="63">
        <v>1970</v>
      </c>
      <c r="O257" s="63">
        <v>1970</v>
      </c>
      <c r="P257" s="64" t="s">
        <v>1093</v>
      </c>
      <c r="Q257" s="61" t="s">
        <v>1016</v>
      </c>
      <c r="R257" s="63">
        <v>16</v>
      </c>
      <c r="S257" s="63">
        <v>16</v>
      </c>
      <c r="T257" s="65">
        <v>1</v>
      </c>
      <c r="U257" s="63">
        <v>1</v>
      </c>
      <c r="V257" s="63">
        <v>1</v>
      </c>
      <c r="W257" s="66">
        <v>107</v>
      </c>
      <c r="X257" s="67">
        <v>105</v>
      </c>
      <c r="Y257" s="61">
        <f t="shared" si="19"/>
        <v>2</v>
      </c>
      <c r="Z257" s="39">
        <v>0</v>
      </c>
      <c r="AA257" s="61">
        <v>0</v>
      </c>
      <c r="AB257" s="61">
        <v>33</v>
      </c>
      <c r="AC257" s="42">
        <v>2</v>
      </c>
      <c r="AD257" s="61">
        <v>32</v>
      </c>
      <c r="AE257" s="61">
        <v>2</v>
      </c>
      <c r="AF257" s="61">
        <v>1</v>
      </c>
      <c r="AG257" s="68">
        <v>1</v>
      </c>
      <c r="AH257" s="69">
        <v>6115.2</v>
      </c>
      <c r="AI257" s="70">
        <v>5727.4</v>
      </c>
      <c r="AJ257" s="71">
        <v>387.8</v>
      </c>
      <c r="AK257" s="72">
        <v>2101.4</v>
      </c>
      <c r="AL257" s="61">
        <v>762.2</v>
      </c>
      <c r="AM257" s="85">
        <v>210</v>
      </c>
      <c r="AN257" s="73">
        <v>830</v>
      </c>
      <c r="AO257" s="61">
        <v>2274</v>
      </c>
      <c r="AP257" s="64">
        <v>530.70000000000005</v>
      </c>
      <c r="AQ257" s="42">
        <v>80.710000000000008</v>
      </c>
      <c r="AR257" s="42">
        <v>669.29</v>
      </c>
      <c r="AS257" s="42">
        <v>18</v>
      </c>
      <c r="AT257" s="72" t="s">
        <v>1017</v>
      </c>
      <c r="AU257" s="72" t="s">
        <v>1034</v>
      </c>
      <c r="AV257" s="67">
        <v>105</v>
      </c>
      <c r="AW257" s="61"/>
      <c r="AX257" s="61"/>
      <c r="AY257" s="61"/>
      <c r="AZ257" s="61" t="s">
        <v>1019</v>
      </c>
      <c r="BA257" s="61" t="s">
        <v>218</v>
      </c>
      <c r="BB257" s="61" t="s">
        <v>218</v>
      </c>
      <c r="BC257" s="61" t="s">
        <v>218</v>
      </c>
      <c r="BD257" s="61" t="s">
        <v>218</v>
      </c>
      <c r="BE257" s="61" t="s">
        <v>218</v>
      </c>
      <c r="BF257" s="61" t="s">
        <v>218</v>
      </c>
      <c r="BG257" s="61" t="s">
        <v>218</v>
      </c>
      <c r="BH257" s="61" t="s">
        <v>218</v>
      </c>
      <c r="BI257" s="61" t="s">
        <v>218</v>
      </c>
      <c r="BJ257" s="61" t="s">
        <v>218</v>
      </c>
      <c r="BK257" s="61" t="s">
        <v>218</v>
      </c>
      <c r="BL257" s="61" t="s">
        <v>218</v>
      </c>
      <c r="BM257" s="61" t="s">
        <v>218</v>
      </c>
      <c r="BN257" s="61" t="s">
        <v>218</v>
      </c>
      <c r="BO257" s="61" t="s">
        <v>218</v>
      </c>
      <c r="BP257" s="61" t="s">
        <v>218</v>
      </c>
      <c r="BQ257" s="61" t="s">
        <v>1020</v>
      </c>
      <c r="BR257" s="61"/>
      <c r="BS257" s="59" t="s">
        <v>1021</v>
      </c>
      <c r="BT257" s="52">
        <v>7888</v>
      </c>
      <c r="BU257" s="61">
        <v>2</v>
      </c>
      <c r="BV257" s="61" t="s">
        <v>1017</v>
      </c>
      <c r="BW257" s="39">
        <v>0</v>
      </c>
      <c r="BX257" s="39">
        <v>0</v>
      </c>
      <c r="BY257" s="39">
        <v>0</v>
      </c>
      <c r="BZ257" s="39">
        <v>0</v>
      </c>
      <c r="CA257" s="61" t="s">
        <v>1080</v>
      </c>
      <c r="CB257" s="52">
        <v>5325</v>
      </c>
      <c r="CC257" s="78">
        <v>0</v>
      </c>
      <c r="CD257" s="39">
        <v>1</v>
      </c>
      <c r="CE257" s="61">
        <v>584</v>
      </c>
      <c r="CF257" s="61" t="s">
        <v>1023</v>
      </c>
      <c r="CG257" s="39">
        <v>0</v>
      </c>
      <c r="CH257" s="39">
        <v>0</v>
      </c>
      <c r="CI257" s="72">
        <v>530.70000000000005</v>
      </c>
      <c r="CJ257" s="74" t="s">
        <v>1032</v>
      </c>
      <c r="CK257" s="61">
        <v>1</v>
      </c>
      <c r="CL257" s="61">
        <v>42.08</v>
      </c>
      <c r="CM257" s="75">
        <v>15</v>
      </c>
      <c r="CN257" s="39"/>
      <c r="CO257" s="39"/>
      <c r="CP257" s="61"/>
      <c r="CQ257" s="61"/>
      <c r="CR257" s="39">
        <v>4.8</v>
      </c>
      <c r="CS257" s="61"/>
      <c r="CT257" s="61"/>
      <c r="CU257" s="61"/>
      <c r="CV257" s="61"/>
      <c r="CW257" s="61"/>
      <c r="CX257" s="61"/>
      <c r="CY257" s="61"/>
      <c r="CZ257" s="52">
        <v>1</v>
      </c>
      <c r="DA257" s="52">
        <v>1</v>
      </c>
      <c r="DB257" s="39">
        <v>0</v>
      </c>
      <c r="DC257" s="39">
        <v>0</v>
      </c>
      <c r="DD257" s="52">
        <v>163</v>
      </c>
      <c r="DE257" s="61">
        <v>840</v>
      </c>
      <c r="DF257" s="39">
        <v>0</v>
      </c>
      <c r="DG257" s="39">
        <v>0</v>
      </c>
      <c r="DH257" s="52">
        <v>1</v>
      </c>
      <c r="DI257" s="52">
        <v>408</v>
      </c>
      <c r="DJ257" s="61"/>
      <c r="DK257" s="39">
        <v>80</v>
      </c>
      <c r="DL257" s="61">
        <v>840</v>
      </c>
      <c r="DM257" s="39">
        <v>105</v>
      </c>
      <c r="DN257" s="61"/>
      <c r="DO257" s="61">
        <v>800</v>
      </c>
      <c r="DP257" s="61"/>
      <c r="DQ257" s="39">
        <v>500</v>
      </c>
      <c r="DR257" s="39">
        <v>1605.22</v>
      </c>
      <c r="DS257" s="39">
        <v>121</v>
      </c>
      <c r="DT257" s="61">
        <v>7</v>
      </c>
      <c r="DU257" s="52">
        <v>105</v>
      </c>
      <c r="DV257" s="39">
        <v>0</v>
      </c>
      <c r="DW257" s="52">
        <v>1</v>
      </c>
      <c r="DX257" s="39" t="str">
        <f t="shared" si="14"/>
        <v>внутренние</v>
      </c>
      <c r="DY257" s="52"/>
      <c r="DZ257" s="61"/>
      <c r="EA257" s="61"/>
      <c r="EB257" s="61"/>
      <c r="EC257" s="61"/>
      <c r="ED257" s="61"/>
      <c r="EE257" s="52">
        <v>15</v>
      </c>
      <c r="EF257" s="52">
        <v>23.2</v>
      </c>
      <c r="EG257" s="52">
        <v>34</v>
      </c>
      <c r="EH257" s="52">
        <f t="shared" si="17"/>
        <v>163.19999999999999</v>
      </c>
      <c r="EI257" s="52">
        <v>6.72</v>
      </c>
      <c r="EJ257" s="52"/>
      <c r="EK257" s="52">
        <v>2.79</v>
      </c>
      <c r="EL257" s="52">
        <v>3.84</v>
      </c>
      <c r="EM257" s="52">
        <v>14.08</v>
      </c>
      <c r="EN257" s="52">
        <v>11.700000000000001</v>
      </c>
      <c r="EO257" s="52">
        <v>10.8</v>
      </c>
      <c r="EP257" s="52">
        <v>2.4</v>
      </c>
      <c r="EQ257" s="52">
        <v>268</v>
      </c>
      <c r="ER257" s="52">
        <f t="shared" si="18"/>
        <v>1.06</v>
      </c>
      <c r="ES257" s="187" t="s">
        <v>1141</v>
      </c>
      <c r="ET257" s="187" t="s">
        <v>1139</v>
      </c>
      <c r="EU257" s="52">
        <v>0</v>
      </c>
      <c r="EV257" s="52">
        <v>1</v>
      </c>
      <c r="EW257" s="52">
        <v>0</v>
      </c>
      <c r="EX257" s="52">
        <v>0</v>
      </c>
      <c r="EY257" s="52">
        <v>2</v>
      </c>
      <c r="EZ257" s="52"/>
      <c r="FA257" s="52"/>
      <c r="FB257" s="52"/>
      <c r="FC257" s="52"/>
      <c r="FD257" s="52"/>
      <c r="FE257" s="52"/>
      <c r="FF257" s="52"/>
      <c r="FG257" s="52"/>
      <c r="FH257" s="52">
        <v>1</v>
      </c>
      <c r="FI257" s="72">
        <v>2</v>
      </c>
    </row>
    <row r="258" spans="1:165" x14ac:dyDescent="0.25">
      <c r="A258" s="56">
        <v>27878</v>
      </c>
      <c r="B258" s="36" t="str">
        <f t="shared" si="16"/>
        <v>Херсонская ул. д. 38</v>
      </c>
      <c r="C258" s="57" t="s">
        <v>1091</v>
      </c>
      <c r="D258" s="58">
        <v>38</v>
      </c>
      <c r="E258" s="59"/>
      <c r="F258" s="39" t="s">
        <v>1012</v>
      </c>
      <c r="G258" s="60"/>
      <c r="H258" s="61"/>
      <c r="I258" s="62" t="s">
        <v>218</v>
      </c>
      <c r="J258" s="62"/>
      <c r="K258" s="62" t="s">
        <v>218</v>
      </c>
      <c r="L258" s="39" t="s">
        <v>1013</v>
      </c>
      <c r="M258" s="39" t="s">
        <v>1014</v>
      </c>
      <c r="N258" s="63">
        <v>1964</v>
      </c>
      <c r="O258" s="63">
        <v>1964</v>
      </c>
      <c r="P258" s="64" t="s">
        <v>1047</v>
      </c>
      <c r="Q258" s="61" t="s">
        <v>1016</v>
      </c>
      <c r="R258" s="63">
        <v>5</v>
      </c>
      <c r="S258" s="63">
        <v>5</v>
      </c>
      <c r="T258" s="65">
        <v>4</v>
      </c>
      <c r="U258" s="63"/>
      <c r="V258" s="63"/>
      <c r="W258" s="66">
        <v>80</v>
      </c>
      <c r="X258" s="67">
        <v>80</v>
      </c>
      <c r="Y258" s="61">
        <f t="shared" si="19"/>
        <v>0</v>
      </c>
      <c r="Z258" s="39">
        <v>0</v>
      </c>
      <c r="AA258" s="61">
        <v>20</v>
      </c>
      <c r="AB258" s="61">
        <v>36</v>
      </c>
      <c r="AC258" s="42">
        <v>0</v>
      </c>
      <c r="AD258" s="61"/>
      <c r="AE258" s="61">
        <v>0</v>
      </c>
      <c r="AF258" s="61">
        <v>1</v>
      </c>
      <c r="AG258" s="68">
        <v>1</v>
      </c>
      <c r="AH258" s="69">
        <v>3518.5</v>
      </c>
      <c r="AI258" s="70">
        <v>3518.5</v>
      </c>
      <c r="AJ258" s="71">
        <v>0</v>
      </c>
      <c r="AK258" s="72">
        <v>2175.8000000000002</v>
      </c>
      <c r="AL258" s="61">
        <v>397</v>
      </c>
      <c r="AM258" s="85">
        <v>363</v>
      </c>
      <c r="AN258" s="73">
        <v>0</v>
      </c>
      <c r="AO258" s="61"/>
      <c r="AP258" s="64">
        <v>906.4</v>
      </c>
      <c r="AQ258" s="42">
        <v>146.29999999999998</v>
      </c>
      <c r="AR258" s="42">
        <v>216.70000000000002</v>
      </c>
      <c r="AS258" s="42">
        <v>0</v>
      </c>
      <c r="AT258" s="72" t="s">
        <v>1036</v>
      </c>
      <c r="AU258" s="72" t="s">
        <v>1018</v>
      </c>
      <c r="AV258" s="67">
        <v>80</v>
      </c>
      <c r="AW258" s="61"/>
      <c r="AX258" s="61"/>
      <c r="AY258" s="61"/>
      <c r="AZ258" s="61" t="s">
        <v>1019</v>
      </c>
      <c r="BA258" s="61" t="s">
        <v>218</v>
      </c>
      <c r="BB258" s="61" t="s">
        <v>218</v>
      </c>
      <c r="BC258" s="61" t="s">
        <v>218</v>
      </c>
      <c r="BD258" s="61" t="s">
        <v>218</v>
      </c>
      <c r="BE258" s="61" t="s">
        <v>218</v>
      </c>
      <c r="BF258" s="61" t="s">
        <v>218</v>
      </c>
      <c r="BG258" s="61" t="s">
        <v>218</v>
      </c>
      <c r="BH258" s="61" t="s">
        <v>218</v>
      </c>
      <c r="BI258" s="61" t="s">
        <v>218</v>
      </c>
      <c r="BJ258" s="61" t="s">
        <v>218</v>
      </c>
      <c r="BK258" s="61" t="s">
        <v>218</v>
      </c>
      <c r="BL258" s="61" t="s">
        <v>218</v>
      </c>
      <c r="BM258" s="61" t="s">
        <v>218</v>
      </c>
      <c r="BN258" s="61" t="s">
        <v>218</v>
      </c>
      <c r="BO258" s="61" t="s">
        <v>218</v>
      </c>
      <c r="BP258" s="61" t="s">
        <v>218</v>
      </c>
      <c r="BQ258" s="61" t="s">
        <v>1020</v>
      </c>
      <c r="BR258" s="61"/>
      <c r="BS258" s="61" t="s">
        <v>1021</v>
      </c>
      <c r="BT258" s="52">
        <v>7760</v>
      </c>
      <c r="BU258" s="61">
        <v>5</v>
      </c>
      <c r="BV258" s="61" t="s">
        <v>1017</v>
      </c>
      <c r="BW258" s="52">
        <v>985</v>
      </c>
      <c r="BX258" s="52">
        <v>394</v>
      </c>
      <c r="BY258" s="52">
        <v>985</v>
      </c>
      <c r="BZ258" s="52">
        <v>394</v>
      </c>
      <c r="CA258" s="61" t="s">
        <v>1080</v>
      </c>
      <c r="CB258" s="52">
        <v>1852</v>
      </c>
      <c r="CC258" s="53">
        <v>1722</v>
      </c>
      <c r="CD258" s="61">
        <v>1</v>
      </c>
      <c r="CE258" s="61">
        <v>997</v>
      </c>
      <c r="CF258" s="61" t="s">
        <v>1023</v>
      </c>
      <c r="CG258" s="52">
        <v>160</v>
      </c>
      <c r="CH258" s="52">
        <v>253</v>
      </c>
      <c r="CI258" s="72">
        <v>906.4</v>
      </c>
      <c r="CJ258" s="74"/>
      <c r="CK258" s="61">
        <v>0</v>
      </c>
      <c r="CL258" s="61">
        <v>0</v>
      </c>
      <c r="CM258" s="75">
        <v>0</v>
      </c>
      <c r="CN258" s="39"/>
      <c r="CO258" s="39"/>
      <c r="CP258" s="61"/>
      <c r="CQ258" s="61"/>
      <c r="CR258" s="39">
        <v>0</v>
      </c>
      <c r="CS258" s="61"/>
      <c r="CT258" s="61"/>
      <c r="CU258" s="61"/>
      <c r="CV258" s="61"/>
      <c r="CW258" s="61"/>
      <c r="CX258" s="61"/>
      <c r="CY258" s="61"/>
      <c r="CZ258" s="52">
        <v>1</v>
      </c>
      <c r="DA258" s="52">
        <v>1</v>
      </c>
      <c r="DB258" s="52">
        <v>162</v>
      </c>
      <c r="DC258" s="52">
        <v>400</v>
      </c>
      <c r="DD258" s="52">
        <v>48</v>
      </c>
      <c r="DE258" s="61">
        <v>2032</v>
      </c>
      <c r="DF258" s="61">
        <v>0</v>
      </c>
      <c r="DG258" s="39">
        <v>0</v>
      </c>
      <c r="DH258" s="52">
        <v>4</v>
      </c>
      <c r="DI258" s="52">
        <v>248</v>
      </c>
      <c r="DJ258" s="61"/>
      <c r="DK258" s="39">
        <v>85</v>
      </c>
      <c r="DL258" s="61">
        <v>935</v>
      </c>
      <c r="DM258" s="39">
        <v>80</v>
      </c>
      <c r="DN258" s="61"/>
      <c r="DO258" s="61">
        <v>967</v>
      </c>
      <c r="DP258" s="61"/>
      <c r="DQ258" s="39">
        <v>648</v>
      </c>
      <c r="DR258" s="39">
        <v>594</v>
      </c>
      <c r="DS258" s="39">
        <v>87</v>
      </c>
      <c r="DT258" s="61">
        <v>16</v>
      </c>
      <c r="DU258" s="52">
        <v>16</v>
      </c>
      <c r="DV258" s="52">
        <v>16</v>
      </c>
      <c r="DW258" s="39">
        <v>0</v>
      </c>
      <c r="DX258" s="39" t="str">
        <f t="shared" si="14"/>
        <v>наружные</v>
      </c>
      <c r="DY258" s="52"/>
      <c r="DZ258" s="61"/>
      <c r="EA258" s="61"/>
      <c r="EB258" s="61"/>
      <c r="EC258" s="61"/>
      <c r="ED258" s="61"/>
      <c r="EE258" s="52">
        <v>32</v>
      </c>
      <c r="EF258" s="52">
        <v>29.44</v>
      </c>
      <c r="EG258" s="52">
        <v>8</v>
      </c>
      <c r="EH258" s="52">
        <f t="shared" si="17"/>
        <v>38.4</v>
      </c>
      <c r="EI258" s="52">
        <v>7.68</v>
      </c>
      <c r="EJ258" s="52"/>
      <c r="EK258" s="52">
        <v>11.16</v>
      </c>
      <c r="EL258" s="52">
        <v>4.8</v>
      </c>
      <c r="EM258" s="52">
        <v>17.600000000000001</v>
      </c>
      <c r="EN258" s="52">
        <v>9.1</v>
      </c>
      <c r="EO258" s="52">
        <v>0</v>
      </c>
      <c r="EP258" s="52">
        <v>0</v>
      </c>
      <c r="EQ258" s="52">
        <v>229</v>
      </c>
      <c r="ER258" s="52">
        <f t="shared" si="18"/>
        <v>0</v>
      </c>
      <c r="ES258" s="187" t="s">
        <v>1019</v>
      </c>
      <c r="ET258" s="187">
        <v>0</v>
      </c>
      <c r="EU258" s="52">
        <v>0</v>
      </c>
      <c r="EV258" s="52">
        <v>1</v>
      </c>
      <c r="EW258" s="52">
        <v>0</v>
      </c>
      <c r="EX258" s="52">
        <v>0</v>
      </c>
      <c r="EY258" s="52">
        <v>1</v>
      </c>
      <c r="EZ258" s="52"/>
      <c r="FA258" s="52"/>
      <c r="FB258" s="52"/>
      <c r="FC258" s="52"/>
      <c r="FD258" s="52"/>
      <c r="FE258" s="52"/>
      <c r="FF258" s="52"/>
      <c r="FG258" s="52"/>
      <c r="FH258" s="39">
        <v>0</v>
      </c>
      <c r="FI258" s="72">
        <v>5</v>
      </c>
    </row>
    <row r="259" spans="1:165" x14ac:dyDescent="0.25">
      <c r="A259" s="56">
        <v>27879</v>
      </c>
      <c r="B259" s="36" t="str">
        <f t="shared" si="16"/>
        <v>Херсонская ул. д. 39</v>
      </c>
      <c r="C259" s="57" t="s">
        <v>1091</v>
      </c>
      <c r="D259" s="58">
        <v>39</v>
      </c>
      <c r="E259" s="59"/>
      <c r="F259" s="39" t="s">
        <v>1012</v>
      </c>
      <c r="G259" s="60"/>
      <c r="H259" s="39"/>
      <c r="I259" s="62" t="s">
        <v>218</v>
      </c>
      <c r="J259" s="62"/>
      <c r="K259" s="62" t="s">
        <v>218</v>
      </c>
      <c r="L259" s="39" t="s">
        <v>1013</v>
      </c>
      <c r="M259" s="39" t="s">
        <v>1014</v>
      </c>
      <c r="N259" s="63">
        <v>1969</v>
      </c>
      <c r="O259" s="63">
        <v>1969</v>
      </c>
      <c r="P259" s="64" t="s">
        <v>1093</v>
      </c>
      <c r="Q259" s="61" t="s">
        <v>1016</v>
      </c>
      <c r="R259" s="63">
        <v>16</v>
      </c>
      <c r="S259" s="63">
        <v>16</v>
      </c>
      <c r="T259" s="65">
        <v>1</v>
      </c>
      <c r="U259" s="63">
        <v>1</v>
      </c>
      <c r="V259" s="63">
        <v>1</v>
      </c>
      <c r="W259" s="66">
        <v>108</v>
      </c>
      <c r="X259" s="67">
        <v>105</v>
      </c>
      <c r="Y259" s="61">
        <f t="shared" si="19"/>
        <v>3</v>
      </c>
      <c r="Z259" s="39">
        <v>0</v>
      </c>
      <c r="AA259" s="61">
        <v>0</v>
      </c>
      <c r="AB259" s="61">
        <v>33</v>
      </c>
      <c r="AC259" s="42">
        <v>2</v>
      </c>
      <c r="AD259" s="61">
        <v>32</v>
      </c>
      <c r="AE259" s="61">
        <v>2</v>
      </c>
      <c r="AF259" s="61">
        <v>1</v>
      </c>
      <c r="AG259" s="68">
        <v>1</v>
      </c>
      <c r="AH259" s="69">
        <v>6136.5</v>
      </c>
      <c r="AI259" s="70">
        <v>5755</v>
      </c>
      <c r="AJ259" s="71">
        <v>381.5</v>
      </c>
      <c r="AK259" s="72">
        <v>2078.5</v>
      </c>
      <c r="AL259" s="61">
        <v>762.2</v>
      </c>
      <c r="AM259" s="85">
        <v>192</v>
      </c>
      <c r="AN259" s="73">
        <v>812.1</v>
      </c>
      <c r="AO259" s="61">
        <v>2274</v>
      </c>
      <c r="AP259" s="64">
        <v>537.20000000000005</v>
      </c>
      <c r="AQ259" s="42">
        <v>81.47999999999999</v>
      </c>
      <c r="AR259" s="42">
        <v>737.52</v>
      </c>
      <c r="AS259" s="42">
        <v>18</v>
      </c>
      <c r="AT259" s="72" t="s">
        <v>1017</v>
      </c>
      <c r="AU259" s="72" t="s">
        <v>1018</v>
      </c>
      <c r="AV259" s="67">
        <v>105</v>
      </c>
      <c r="AW259" s="61"/>
      <c r="AX259" s="61"/>
      <c r="AY259" s="61"/>
      <c r="AZ259" s="61" t="s">
        <v>1019</v>
      </c>
      <c r="BA259" s="61" t="s">
        <v>218</v>
      </c>
      <c r="BB259" s="61" t="s">
        <v>218</v>
      </c>
      <c r="BC259" s="61" t="s">
        <v>218</v>
      </c>
      <c r="BD259" s="61" t="s">
        <v>218</v>
      </c>
      <c r="BE259" s="61" t="s">
        <v>218</v>
      </c>
      <c r="BF259" s="61" t="s">
        <v>218</v>
      </c>
      <c r="BG259" s="61" t="s">
        <v>218</v>
      </c>
      <c r="BH259" s="61" t="s">
        <v>218</v>
      </c>
      <c r="BI259" s="61" t="s">
        <v>218</v>
      </c>
      <c r="BJ259" s="61" t="s">
        <v>218</v>
      </c>
      <c r="BK259" s="61" t="s">
        <v>218</v>
      </c>
      <c r="BL259" s="61" t="s">
        <v>218</v>
      </c>
      <c r="BM259" s="61" t="s">
        <v>218</v>
      </c>
      <c r="BN259" s="61" t="s">
        <v>218</v>
      </c>
      <c r="BO259" s="61" t="s">
        <v>218</v>
      </c>
      <c r="BP259" s="61" t="s">
        <v>218</v>
      </c>
      <c r="BQ259" s="61" t="s">
        <v>1020</v>
      </c>
      <c r="BR259" s="61"/>
      <c r="BS259" s="59" t="s">
        <v>1021</v>
      </c>
      <c r="BT259" s="52">
        <v>7888</v>
      </c>
      <c r="BU259" s="61">
        <v>2</v>
      </c>
      <c r="BV259" s="61" t="s">
        <v>1017</v>
      </c>
      <c r="BW259" s="39">
        <v>0</v>
      </c>
      <c r="BX259" s="39">
        <v>0</v>
      </c>
      <c r="BY259" s="39">
        <v>0</v>
      </c>
      <c r="BZ259" s="39">
        <v>0</v>
      </c>
      <c r="CA259" s="61" t="s">
        <v>1040</v>
      </c>
      <c r="CB259" s="52">
        <v>5325</v>
      </c>
      <c r="CC259" s="78">
        <v>0</v>
      </c>
      <c r="CD259" s="39">
        <v>1</v>
      </c>
      <c r="CE259" s="61">
        <v>591</v>
      </c>
      <c r="CF259" s="61" t="s">
        <v>1023</v>
      </c>
      <c r="CG259" s="39">
        <v>0</v>
      </c>
      <c r="CH259" s="39">
        <v>0</v>
      </c>
      <c r="CI259" s="72">
        <v>537.20000000000005</v>
      </c>
      <c r="CJ259" s="74" t="s">
        <v>1032</v>
      </c>
      <c r="CK259" s="61">
        <v>1</v>
      </c>
      <c r="CL259" s="61">
        <v>42.08</v>
      </c>
      <c r="CM259" s="75">
        <v>15</v>
      </c>
      <c r="CN259" s="39"/>
      <c r="CO259" s="39"/>
      <c r="CP259" s="61"/>
      <c r="CQ259" s="61"/>
      <c r="CR259" s="39">
        <v>4.8</v>
      </c>
      <c r="CS259" s="61"/>
      <c r="CT259" s="61"/>
      <c r="CU259" s="61"/>
      <c r="CV259" s="61"/>
      <c r="CW259" s="61"/>
      <c r="CX259" s="61"/>
      <c r="CY259" s="61"/>
      <c r="CZ259" s="52">
        <v>1</v>
      </c>
      <c r="DA259" s="52">
        <v>1</v>
      </c>
      <c r="DB259" s="39">
        <v>0</v>
      </c>
      <c r="DC259" s="39">
        <v>0</v>
      </c>
      <c r="DD259" s="52">
        <v>163</v>
      </c>
      <c r="DE259" s="61">
        <v>840</v>
      </c>
      <c r="DF259" s="39">
        <v>0</v>
      </c>
      <c r="DG259" s="39">
        <v>0</v>
      </c>
      <c r="DH259" s="52">
        <v>1</v>
      </c>
      <c r="DI259" s="52">
        <v>408</v>
      </c>
      <c r="DJ259" s="61"/>
      <c r="DK259" s="39">
        <v>80</v>
      </c>
      <c r="DL259" s="61">
        <v>840</v>
      </c>
      <c r="DM259" s="39">
        <v>105</v>
      </c>
      <c r="DN259" s="61"/>
      <c r="DO259" s="61">
        <v>800</v>
      </c>
      <c r="DP259" s="61"/>
      <c r="DQ259" s="39">
        <v>500</v>
      </c>
      <c r="DR259" s="39">
        <v>1605.22</v>
      </c>
      <c r="DS259" s="39">
        <v>121</v>
      </c>
      <c r="DT259" s="61">
        <v>7</v>
      </c>
      <c r="DU259" s="52">
        <v>105</v>
      </c>
      <c r="DV259" s="39">
        <v>0</v>
      </c>
      <c r="DW259" s="52">
        <v>1</v>
      </c>
      <c r="DX259" s="39" t="str">
        <f t="shared" si="14"/>
        <v>внутренние</v>
      </c>
      <c r="DY259" s="52"/>
      <c r="DZ259" s="61"/>
      <c r="EA259" s="61"/>
      <c r="EB259" s="61"/>
      <c r="EC259" s="61"/>
      <c r="ED259" s="61"/>
      <c r="EE259" s="52">
        <v>15</v>
      </c>
      <c r="EF259" s="52">
        <v>23.2</v>
      </c>
      <c r="EG259" s="52">
        <v>34</v>
      </c>
      <c r="EH259" s="52">
        <f t="shared" si="17"/>
        <v>163.19999999999999</v>
      </c>
      <c r="EI259" s="52">
        <v>6.72</v>
      </c>
      <c r="EJ259" s="52"/>
      <c r="EK259" s="52">
        <v>2.79</v>
      </c>
      <c r="EL259" s="52">
        <v>3.84</v>
      </c>
      <c r="EM259" s="52">
        <v>14.08</v>
      </c>
      <c r="EN259" s="52">
        <v>11.700000000000001</v>
      </c>
      <c r="EO259" s="52">
        <v>10.8</v>
      </c>
      <c r="EP259" s="52">
        <v>2.5</v>
      </c>
      <c r="EQ259" s="52">
        <v>266</v>
      </c>
      <c r="ER259" s="52">
        <f t="shared" si="18"/>
        <v>1.05</v>
      </c>
      <c r="ES259" s="187" t="s">
        <v>1141</v>
      </c>
      <c r="ET259" s="187" t="s">
        <v>1139</v>
      </c>
      <c r="EU259" s="52">
        <v>0</v>
      </c>
      <c r="EV259" s="52">
        <v>1</v>
      </c>
      <c r="EW259" s="52">
        <v>0</v>
      </c>
      <c r="EX259" s="52">
        <v>0</v>
      </c>
      <c r="EY259" s="52">
        <v>2</v>
      </c>
      <c r="EZ259" s="52"/>
      <c r="FA259" s="52"/>
      <c r="FB259" s="52"/>
      <c r="FC259" s="52"/>
      <c r="FD259" s="52"/>
      <c r="FE259" s="52"/>
      <c r="FF259" s="52"/>
      <c r="FG259" s="52"/>
      <c r="FH259" s="52">
        <v>1</v>
      </c>
      <c r="FI259" s="72">
        <v>2</v>
      </c>
    </row>
    <row r="260" spans="1:165" x14ac:dyDescent="0.25">
      <c r="A260" s="56">
        <v>28248</v>
      </c>
      <c r="B260" s="36" t="str">
        <f t="shared" si="16"/>
        <v>Цюрупы ул. д. 4</v>
      </c>
      <c r="C260" s="57" t="s">
        <v>1094</v>
      </c>
      <c r="D260" s="58">
        <v>4</v>
      </c>
      <c r="E260" s="59"/>
      <c r="F260" s="39" t="s">
        <v>1012</v>
      </c>
      <c r="G260" s="60"/>
      <c r="H260" s="61"/>
      <c r="I260" s="62" t="s">
        <v>218</v>
      </c>
      <c r="J260" s="62"/>
      <c r="K260" s="62" t="s">
        <v>218</v>
      </c>
      <c r="L260" s="39" t="s">
        <v>1013</v>
      </c>
      <c r="M260" s="39" t="s">
        <v>1014</v>
      </c>
      <c r="N260" s="63">
        <v>1962</v>
      </c>
      <c r="O260" s="63">
        <v>1962</v>
      </c>
      <c r="P260" s="81" t="s">
        <v>1035</v>
      </c>
      <c r="Q260" s="61" t="s">
        <v>1016</v>
      </c>
      <c r="R260" s="63">
        <v>9</v>
      </c>
      <c r="S260" s="63">
        <v>9</v>
      </c>
      <c r="T260" s="65">
        <v>1</v>
      </c>
      <c r="U260" s="63">
        <v>1</v>
      </c>
      <c r="V260" s="63"/>
      <c r="W260" s="66">
        <v>72</v>
      </c>
      <c r="X260" s="67">
        <v>71</v>
      </c>
      <c r="Y260" s="61">
        <f t="shared" si="19"/>
        <v>1</v>
      </c>
      <c r="Z260" s="39">
        <v>0</v>
      </c>
      <c r="AA260" s="61">
        <v>18</v>
      </c>
      <c r="AB260" s="61">
        <v>19</v>
      </c>
      <c r="AC260" s="42">
        <v>1</v>
      </c>
      <c r="AD260" s="61">
        <v>24</v>
      </c>
      <c r="AE260" s="61">
        <v>0</v>
      </c>
      <c r="AF260" s="61">
        <v>1</v>
      </c>
      <c r="AG260" s="68">
        <v>1</v>
      </c>
      <c r="AH260" s="69">
        <v>2549.8999999999996</v>
      </c>
      <c r="AI260" s="70">
        <v>2518.3999999999996</v>
      </c>
      <c r="AJ260" s="71">
        <v>31.5</v>
      </c>
      <c r="AK260" s="72">
        <v>1171</v>
      </c>
      <c r="AL260" s="61">
        <v>393.2</v>
      </c>
      <c r="AM260" s="85">
        <v>145</v>
      </c>
      <c r="AN260" s="73">
        <v>234</v>
      </c>
      <c r="AO260" s="61"/>
      <c r="AP260" s="64">
        <v>396</v>
      </c>
      <c r="AQ260" s="42">
        <v>82.49</v>
      </c>
      <c r="AR260" s="42">
        <v>287.51</v>
      </c>
      <c r="AS260" s="42">
        <v>4.8</v>
      </c>
      <c r="AT260" s="72" t="s">
        <v>1036</v>
      </c>
      <c r="AU260" s="72" t="s">
        <v>1018</v>
      </c>
      <c r="AV260" s="67">
        <v>71</v>
      </c>
      <c r="AW260" s="61"/>
      <c r="AX260" s="61"/>
      <c r="AY260" s="61"/>
      <c r="AZ260" s="61" t="s">
        <v>1019</v>
      </c>
      <c r="BA260" s="61" t="s">
        <v>218</v>
      </c>
      <c r="BB260" s="61" t="s">
        <v>218</v>
      </c>
      <c r="BC260" s="61" t="s">
        <v>218</v>
      </c>
      <c r="BD260" s="61" t="s">
        <v>218</v>
      </c>
      <c r="BE260" s="61" t="s">
        <v>218</v>
      </c>
      <c r="BF260" s="61" t="s">
        <v>218</v>
      </c>
      <c r="BG260" s="61" t="s">
        <v>218</v>
      </c>
      <c r="BH260" s="61" t="s">
        <v>218</v>
      </c>
      <c r="BI260" s="61" t="s">
        <v>218</v>
      </c>
      <c r="BJ260" s="61" t="s">
        <v>218</v>
      </c>
      <c r="BK260" s="61" t="s">
        <v>218</v>
      </c>
      <c r="BL260" s="61" t="s">
        <v>218</v>
      </c>
      <c r="BM260" s="61" t="s">
        <v>218</v>
      </c>
      <c r="BN260" s="61" t="s">
        <v>218</v>
      </c>
      <c r="BO260" s="61" t="s">
        <v>218</v>
      </c>
      <c r="BP260" s="61" t="s">
        <v>218</v>
      </c>
      <c r="BQ260" s="61" t="s">
        <v>1020</v>
      </c>
      <c r="BR260" s="61"/>
      <c r="BS260" s="59" t="s">
        <v>1021</v>
      </c>
      <c r="BT260" s="52">
        <v>3774</v>
      </c>
      <c r="BU260" s="61">
        <v>2</v>
      </c>
      <c r="BV260" s="61" t="s">
        <v>1017</v>
      </c>
      <c r="BW260" s="52">
        <v>3713</v>
      </c>
      <c r="BX260" s="52">
        <v>935</v>
      </c>
      <c r="BY260" s="52">
        <v>735</v>
      </c>
      <c r="BZ260" s="39">
        <v>0</v>
      </c>
      <c r="CA260" s="61" t="s">
        <v>1080</v>
      </c>
      <c r="CB260" s="52">
        <v>1713</v>
      </c>
      <c r="CC260" s="53">
        <v>1849</v>
      </c>
      <c r="CD260" s="61">
        <v>1</v>
      </c>
      <c r="CE260" s="61">
        <v>475</v>
      </c>
      <c r="CF260" s="61" t="s">
        <v>1023</v>
      </c>
      <c r="CG260" s="52">
        <v>84</v>
      </c>
      <c r="CH260" s="52">
        <v>58.8</v>
      </c>
      <c r="CI260" s="72">
        <v>396</v>
      </c>
      <c r="CJ260" s="74" t="s">
        <v>1032</v>
      </c>
      <c r="CK260" s="61">
        <v>1</v>
      </c>
      <c r="CL260" s="61">
        <v>23.669999999999998</v>
      </c>
      <c r="CM260" s="75">
        <v>4</v>
      </c>
      <c r="CN260" s="39"/>
      <c r="CO260" s="39"/>
      <c r="CP260" s="61"/>
      <c r="CQ260" s="61"/>
      <c r="CR260" s="39">
        <v>1</v>
      </c>
      <c r="CS260" s="61"/>
      <c r="CT260" s="61"/>
      <c r="CU260" s="61"/>
      <c r="CV260" s="61"/>
      <c r="CW260" s="61"/>
      <c r="CX260" s="61"/>
      <c r="CY260" s="61"/>
      <c r="CZ260" s="52">
        <v>1</v>
      </c>
      <c r="DA260" s="52">
        <v>1</v>
      </c>
      <c r="DB260" s="52">
        <v>189</v>
      </c>
      <c r="DC260" s="52">
        <v>2356</v>
      </c>
      <c r="DD260" s="52">
        <v>61</v>
      </c>
      <c r="DE260" s="61">
        <v>947</v>
      </c>
      <c r="DF260" s="61">
        <v>0</v>
      </c>
      <c r="DG260" s="39">
        <v>0</v>
      </c>
      <c r="DH260" s="52">
        <v>1</v>
      </c>
      <c r="DI260" s="52">
        <v>198</v>
      </c>
      <c r="DJ260" s="61"/>
      <c r="DK260" s="39">
        <v>118</v>
      </c>
      <c r="DL260" s="61">
        <v>850</v>
      </c>
      <c r="DM260" s="39">
        <v>71</v>
      </c>
      <c r="DN260" s="61"/>
      <c r="DO260" s="61">
        <v>702</v>
      </c>
      <c r="DP260" s="61"/>
      <c r="DQ260" s="39">
        <v>340</v>
      </c>
      <c r="DR260" s="39">
        <v>491</v>
      </c>
      <c r="DS260" s="39">
        <v>81</v>
      </c>
      <c r="DT260" s="61">
        <v>8</v>
      </c>
      <c r="DU260" s="52">
        <v>8</v>
      </c>
      <c r="DV260" s="52">
        <v>8</v>
      </c>
      <c r="DW260" s="39">
        <v>0</v>
      </c>
      <c r="DX260" s="39" t="str">
        <f t="shared" si="14"/>
        <v>внутренние</v>
      </c>
      <c r="DY260" s="52"/>
      <c r="DZ260" s="61"/>
      <c r="EA260" s="61"/>
      <c r="EB260" s="61"/>
      <c r="EC260" s="61"/>
      <c r="ED260" s="61"/>
      <c r="EE260" s="52">
        <v>9</v>
      </c>
      <c r="EF260" s="52">
        <v>26.9</v>
      </c>
      <c r="EG260" s="52">
        <v>22</v>
      </c>
      <c r="EH260" s="52">
        <f t="shared" si="17"/>
        <v>105.6</v>
      </c>
      <c r="EI260" s="52">
        <v>0</v>
      </c>
      <c r="EJ260" s="52"/>
      <c r="EK260" s="52">
        <v>2.79</v>
      </c>
      <c r="EL260" s="52">
        <v>2.16</v>
      </c>
      <c r="EM260" s="52">
        <v>21.78</v>
      </c>
      <c r="EN260" s="52">
        <v>7.8000000000000007</v>
      </c>
      <c r="EO260" s="52">
        <v>3.8</v>
      </c>
      <c r="EP260" s="52">
        <v>14.6</v>
      </c>
      <c r="EQ260" s="52">
        <v>122</v>
      </c>
      <c r="ER260" s="52">
        <f t="shared" si="18"/>
        <v>0.48</v>
      </c>
      <c r="ES260" s="187" t="s">
        <v>1141</v>
      </c>
      <c r="ET260" s="187" t="s">
        <v>1139</v>
      </c>
      <c r="EU260" s="52">
        <v>0</v>
      </c>
      <c r="EV260" s="52">
        <v>0</v>
      </c>
      <c r="EW260" s="52">
        <v>0</v>
      </c>
      <c r="EX260" s="52">
        <v>0</v>
      </c>
      <c r="EY260" s="52">
        <v>0</v>
      </c>
      <c r="EZ260" s="52"/>
      <c r="FA260" s="52"/>
      <c r="FB260" s="52"/>
      <c r="FC260" s="52"/>
      <c r="FD260" s="52"/>
      <c r="FE260" s="52"/>
      <c r="FF260" s="52"/>
      <c r="FG260" s="52"/>
      <c r="FH260" s="39">
        <v>0</v>
      </c>
      <c r="FI260" s="72">
        <v>2</v>
      </c>
    </row>
    <row r="261" spans="1:165" x14ac:dyDescent="0.25">
      <c r="A261" s="56">
        <v>68101</v>
      </c>
      <c r="B261" s="36" t="str">
        <f t="shared" si="16"/>
        <v>Цюрупы ул. д. 6</v>
      </c>
      <c r="C261" s="57" t="s">
        <v>1094</v>
      </c>
      <c r="D261" s="58">
        <v>6</v>
      </c>
      <c r="E261" s="59"/>
      <c r="F261" s="39" t="s">
        <v>1012</v>
      </c>
      <c r="G261" s="60"/>
      <c r="H261" s="39"/>
      <c r="I261" s="62" t="s">
        <v>218</v>
      </c>
      <c r="J261" s="62"/>
      <c r="K261" s="62" t="s">
        <v>218</v>
      </c>
      <c r="L261" s="39" t="s">
        <v>1013</v>
      </c>
      <c r="M261" s="39" t="s">
        <v>1014</v>
      </c>
      <c r="N261" s="63">
        <v>2000</v>
      </c>
      <c r="O261" s="63">
        <v>2000</v>
      </c>
      <c r="P261" s="81" t="s">
        <v>1055</v>
      </c>
      <c r="Q261" s="61" t="s">
        <v>1016</v>
      </c>
      <c r="R261" s="63">
        <v>17</v>
      </c>
      <c r="S261" s="63">
        <v>17</v>
      </c>
      <c r="T261" s="65">
        <v>5</v>
      </c>
      <c r="U261" s="63">
        <v>5</v>
      </c>
      <c r="V261" s="63">
        <v>5</v>
      </c>
      <c r="W261" s="66">
        <v>332</v>
      </c>
      <c r="X261" s="67">
        <v>327</v>
      </c>
      <c r="Y261" s="61">
        <f t="shared" si="19"/>
        <v>5</v>
      </c>
      <c r="Z261" s="39">
        <v>2</v>
      </c>
      <c r="AA261" s="61">
        <v>85</v>
      </c>
      <c r="AB261" s="61">
        <v>85</v>
      </c>
      <c r="AC261" s="42">
        <v>20</v>
      </c>
      <c r="AD261" s="61">
        <v>85</v>
      </c>
      <c r="AE261" s="61">
        <v>0</v>
      </c>
      <c r="AF261" s="61">
        <v>1</v>
      </c>
      <c r="AG261" s="68">
        <v>1</v>
      </c>
      <c r="AH261" s="69">
        <v>19119.100000000002</v>
      </c>
      <c r="AI261" s="70">
        <v>18891.100000000002</v>
      </c>
      <c r="AJ261" s="71">
        <v>228</v>
      </c>
      <c r="AK261" s="72">
        <v>6490</v>
      </c>
      <c r="AL261" s="61">
        <v>2123.1999999999998</v>
      </c>
      <c r="AM261" s="85">
        <v>1233</v>
      </c>
      <c r="AN261" s="73">
        <v>2133</v>
      </c>
      <c r="AO261" s="61"/>
      <c r="AP261" s="77">
        <v>1562</v>
      </c>
      <c r="AQ261" s="42">
        <v>461.80999999999995</v>
      </c>
      <c r="AR261" s="42">
        <v>2904.19</v>
      </c>
      <c r="AS261" s="42">
        <v>102</v>
      </c>
      <c r="AT261" s="72" t="s">
        <v>1017</v>
      </c>
      <c r="AU261" s="72" t="s">
        <v>1018</v>
      </c>
      <c r="AV261" s="67">
        <v>327</v>
      </c>
      <c r="AW261" s="61"/>
      <c r="AX261" s="61"/>
      <c r="AY261" s="61"/>
      <c r="AZ261" s="61" t="s">
        <v>1019</v>
      </c>
      <c r="BA261" s="61" t="s">
        <v>218</v>
      </c>
      <c r="BB261" s="61" t="s">
        <v>218</v>
      </c>
      <c r="BC261" s="61" t="s">
        <v>218</v>
      </c>
      <c r="BD261" s="61" t="s">
        <v>218</v>
      </c>
      <c r="BE261" s="61" t="s">
        <v>218</v>
      </c>
      <c r="BF261" s="61" t="s">
        <v>218</v>
      </c>
      <c r="BG261" s="61" t="s">
        <v>218</v>
      </c>
      <c r="BH261" s="61" t="s">
        <v>218</v>
      </c>
      <c r="BI261" s="61" t="s">
        <v>218</v>
      </c>
      <c r="BJ261" s="61" t="s">
        <v>218</v>
      </c>
      <c r="BK261" s="61" t="s">
        <v>218</v>
      </c>
      <c r="BL261" s="61" t="s">
        <v>218</v>
      </c>
      <c r="BM261" s="61" t="s">
        <v>218</v>
      </c>
      <c r="BN261" s="61" t="s">
        <v>218</v>
      </c>
      <c r="BO261" s="61" t="s">
        <v>218</v>
      </c>
      <c r="BP261" s="61" t="s">
        <v>218</v>
      </c>
      <c r="BQ261" s="61" t="s">
        <v>1020</v>
      </c>
      <c r="BR261" s="61"/>
      <c r="BS261" s="59" t="s">
        <v>1021</v>
      </c>
      <c r="BT261" s="52">
        <v>26554</v>
      </c>
      <c r="BU261" s="61">
        <v>6</v>
      </c>
      <c r="BV261" s="61" t="s">
        <v>1017</v>
      </c>
      <c r="BW261" s="52">
        <v>512</v>
      </c>
      <c r="BX261" s="52">
        <v>1562</v>
      </c>
      <c r="BY261" s="52">
        <v>8675</v>
      </c>
      <c r="BZ261" s="52">
        <v>1873</v>
      </c>
      <c r="CA261" s="61" t="s">
        <v>1095</v>
      </c>
      <c r="CB261" s="52">
        <v>14975</v>
      </c>
      <c r="CC261" s="53">
        <v>4536</v>
      </c>
      <c r="CD261" s="39">
        <v>1</v>
      </c>
      <c r="CE261" s="61">
        <v>1873</v>
      </c>
      <c r="CF261" s="61" t="s">
        <v>1023</v>
      </c>
      <c r="CG261" s="52">
        <v>254</v>
      </c>
      <c r="CH261" s="52">
        <v>178</v>
      </c>
      <c r="CI261" s="77">
        <v>1562</v>
      </c>
      <c r="CJ261" s="74" t="s">
        <v>1032</v>
      </c>
      <c r="CK261" s="61">
        <v>5</v>
      </c>
      <c r="CL261" s="61">
        <v>223.55</v>
      </c>
      <c r="CM261" s="75">
        <v>85</v>
      </c>
      <c r="CN261" s="39"/>
      <c r="CO261" s="39"/>
      <c r="CP261" s="61"/>
      <c r="CQ261" s="61"/>
      <c r="CR261" s="39">
        <v>16</v>
      </c>
      <c r="CS261" s="61"/>
      <c r="CT261" s="61"/>
      <c r="CU261" s="61"/>
      <c r="CV261" s="61"/>
      <c r="CW261" s="61"/>
      <c r="CX261" s="61"/>
      <c r="CY261" s="61"/>
      <c r="CZ261" s="52">
        <v>2</v>
      </c>
      <c r="DA261" s="52">
        <v>5</v>
      </c>
      <c r="DB261" s="52">
        <v>1275</v>
      </c>
      <c r="DC261" s="52">
        <v>3825</v>
      </c>
      <c r="DD261" s="52">
        <v>720</v>
      </c>
      <c r="DE261" s="61">
        <v>5710</v>
      </c>
      <c r="DF261" s="39">
        <v>0</v>
      </c>
      <c r="DG261" s="39">
        <v>0</v>
      </c>
      <c r="DH261" s="52">
        <v>5</v>
      </c>
      <c r="DI261" s="39">
        <v>0</v>
      </c>
      <c r="DJ261" s="61"/>
      <c r="DK261" s="39">
        <v>182</v>
      </c>
      <c r="DL261" s="61">
        <v>3806</v>
      </c>
      <c r="DM261" s="39">
        <v>327</v>
      </c>
      <c r="DN261" s="61"/>
      <c r="DO261" s="61">
        <v>3711</v>
      </c>
      <c r="DP261" s="61"/>
      <c r="DQ261" s="39">
        <v>315</v>
      </c>
      <c r="DR261" s="39">
        <v>0</v>
      </c>
      <c r="DS261" s="39">
        <v>0</v>
      </c>
      <c r="DT261" s="61">
        <v>20</v>
      </c>
      <c r="DU261" s="52">
        <v>10</v>
      </c>
      <c r="DV261" s="52">
        <v>10</v>
      </c>
      <c r="DW261" s="52">
        <v>5</v>
      </c>
      <c r="DX261" s="39" t="str">
        <f t="shared" ref="DX261:DX286" si="20">IF(R261&gt;5,"внутренние","наружные")</f>
        <v>внутренние</v>
      </c>
      <c r="DY261" s="52"/>
      <c r="DZ261" s="61"/>
      <c r="EA261" s="61"/>
      <c r="EB261" s="61"/>
      <c r="EC261" s="61"/>
      <c r="ED261" s="61"/>
      <c r="EE261" s="52">
        <v>170</v>
      </c>
      <c r="EF261" s="52">
        <v>123.25</v>
      </c>
      <c r="EG261" s="52">
        <v>215</v>
      </c>
      <c r="EH261" s="52">
        <f t="shared" si="17"/>
        <v>1032</v>
      </c>
      <c r="EI261" s="52">
        <v>35.699999999999996</v>
      </c>
      <c r="EJ261" s="52"/>
      <c r="EK261" s="52">
        <v>13.95</v>
      </c>
      <c r="EL261" s="52">
        <v>76.5</v>
      </c>
      <c r="EM261" s="52">
        <v>74.800000000000011</v>
      </c>
      <c r="EN261" s="52">
        <v>35.75</v>
      </c>
      <c r="EO261" s="52">
        <v>54</v>
      </c>
      <c r="EP261" s="52">
        <v>33</v>
      </c>
      <c r="EQ261" s="52">
        <v>647</v>
      </c>
      <c r="ER261" s="52">
        <f t="shared" si="18"/>
        <v>2.56</v>
      </c>
      <c r="ES261" s="187" t="s">
        <v>1138</v>
      </c>
      <c r="ET261" s="187" t="s">
        <v>766</v>
      </c>
      <c r="EU261" s="52">
        <v>5</v>
      </c>
      <c r="EV261" s="52">
        <v>2</v>
      </c>
      <c r="EW261" s="52">
        <v>0</v>
      </c>
      <c r="EX261" s="52">
        <v>0</v>
      </c>
      <c r="EY261" s="52">
        <v>0</v>
      </c>
      <c r="EZ261" s="52"/>
      <c r="FA261" s="52"/>
      <c r="FB261" s="52"/>
      <c r="FC261" s="52"/>
      <c r="FD261" s="52"/>
      <c r="FE261" s="52"/>
      <c r="FF261" s="52"/>
      <c r="FG261" s="52"/>
      <c r="FH261" s="39">
        <v>0</v>
      </c>
      <c r="FI261" s="72">
        <v>7</v>
      </c>
    </row>
    <row r="262" spans="1:165" x14ac:dyDescent="0.25">
      <c r="A262" s="56">
        <v>28253</v>
      </c>
      <c r="B262" s="36" t="str">
        <f t="shared" ref="B262:B286" si="21">CONCATENATE(C262," д. ",D262,IF(E262&gt;=1," к. ",""),E262)</f>
        <v>Цюрупы ул. д. 7 к. 1</v>
      </c>
      <c r="C262" s="57" t="s">
        <v>1094</v>
      </c>
      <c r="D262" s="58">
        <v>7</v>
      </c>
      <c r="E262" s="59">
        <v>1</v>
      </c>
      <c r="F262" s="39" t="s">
        <v>1012</v>
      </c>
      <c r="G262" s="60"/>
      <c r="H262" s="61"/>
      <c r="I262" s="62" t="s">
        <v>218</v>
      </c>
      <c r="J262" s="62"/>
      <c r="K262" s="62" t="s">
        <v>218</v>
      </c>
      <c r="L262" s="39" t="s">
        <v>1013</v>
      </c>
      <c r="M262" s="39" t="s">
        <v>1014</v>
      </c>
      <c r="N262" s="63">
        <v>1976</v>
      </c>
      <c r="O262" s="63">
        <v>1976</v>
      </c>
      <c r="P262" s="81" t="s">
        <v>1015</v>
      </c>
      <c r="Q262" s="61" t="s">
        <v>1016</v>
      </c>
      <c r="R262" s="63">
        <v>9</v>
      </c>
      <c r="S262" s="63">
        <v>9</v>
      </c>
      <c r="T262" s="65">
        <v>4</v>
      </c>
      <c r="U262" s="63">
        <v>4</v>
      </c>
      <c r="V262" s="63"/>
      <c r="W262" s="66">
        <v>145</v>
      </c>
      <c r="X262" s="67">
        <v>144</v>
      </c>
      <c r="Y262" s="61">
        <f t="shared" si="19"/>
        <v>1</v>
      </c>
      <c r="Z262" s="39">
        <v>1</v>
      </c>
      <c r="AA262" s="61">
        <v>0</v>
      </c>
      <c r="AB262" s="61">
        <v>72</v>
      </c>
      <c r="AC262" s="42">
        <v>4</v>
      </c>
      <c r="AD262" s="61"/>
      <c r="AE262" s="61">
        <v>0</v>
      </c>
      <c r="AF262" s="61">
        <v>1</v>
      </c>
      <c r="AG262" s="68">
        <v>1</v>
      </c>
      <c r="AH262" s="69">
        <v>7252.5000000000036</v>
      </c>
      <c r="AI262" s="70">
        <v>7248.4000000000033</v>
      </c>
      <c r="AJ262" s="71">
        <v>4.0999999999999996</v>
      </c>
      <c r="AK262" s="72">
        <v>2959</v>
      </c>
      <c r="AL262" s="61">
        <v>0</v>
      </c>
      <c r="AM262" s="85">
        <v>748</v>
      </c>
      <c r="AN262" s="73">
        <v>16</v>
      </c>
      <c r="AO262" s="61"/>
      <c r="AP262" s="64">
        <v>1097.5</v>
      </c>
      <c r="AQ262" s="42">
        <v>196.7</v>
      </c>
      <c r="AR262" s="42">
        <v>482.3</v>
      </c>
      <c r="AS262" s="42">
        <v>33.6</v>
      </c>
      <c r="AT262" s="72" t="s">
        <v>1017</v>
      </c>
      <c r="AU262" s="72" t="s">
        <v>1034</v>
      </c>
      <c r="AV262" s="67">
        <v>144</v>
      </c>
      <c r="AW262" s="61"/>
      <c r="AX262" s="61"/>
      <c r="AY262" s="61"/>
      <c r="AZ262" s="61" t="s">
        <v>1019</v>
      </c>
      <c r="BA262" s="61" t="s">
        <v>218</v>
      </c>
      <c r="BB262" s="61" t="s">
        <v>218</v>
      </c>
      <c r="BC262" s="61" t="s">
        <v>218</v>
      </c>
      <c r="BD262" s="61" t="s">
        <v>218</v>
      </c>
      <c r="BE262" s="61" t="s">
        <v>218</v>
      </c>
      <c r="BF262" s="61" t="s">
        <v>218</v>
      </c>
      <c r="BG262" s="61" t="s">
        <v>218</v>
      </c>
      <c r="BH262" s="61" t="s">
        <v>218</v>
      </c>
      <c r="BI262" s="61" t="s">
        <v>218</v>
      </c>
      <c r="BJ262" s="61" t="s">
        <v>218</v>
      </c>
      <c r="BK262" s="61" t="s">
        <v>218</v>
      </c>
      <c r="BL262" s="61" t="s">
        <v>218</v>
      </c>
      <c r="BM262" s="61" t="s">
        <v>218</v>
      </c>
      <c r="BN262" s="61" t="s">
        <v>218</v>
      </c>
      <c r="BO262" s="61" t="s">
        <v>218</v>
      </c>
      <c r="BP262" s="61" t="s">
        <v>218</v>
      </c>
      <c r="BQ262" s="61" t="s">
        <v>1020</v>
      </c>
      <c r="BR262" s="61"/>
      <c r="BS262" s="59" t="s">
        <v>1021</v>
      </c>
      <c r="BT262" s="52">
        <v>1600</v>
      </c>
      <c r="BU262" s="61">
        <v>5</v>
      </c>
      <c r="BV262" s="61" t="s">
        <v>1017</v>
      </c>
      <c r="BW262" s="39">
        <v>0</v>
      </c>
      <c r="BX262" s="39">
        <v>0</v>
      </c>
      <c r="BY262" s="52">
        <v>1804</v>
      </c>
      <c r="BZ262" s="52">
        <v>952</v>
      </c>
      <c r="CA262" s="61" t="s">
        <v>1080</v>
      </c>
      <c r="CB262" s="39">
        <v>0</v>
      </c>
      <c r="CC262" s="53">
        <v>2648</v>
      </c>
      <c r="CD262" s="61">
        <v>1</v>
      </c>
      <c r="CE262" s="61">
        <v>1235</v>
      </c>
      <c r="CF262" s="61" t="s">
        <v>1023</v>
      </c>
      <c r="CG262" s="39">
        <v>0</v>
      </c>
      <c r="CH262" s="39">
        <v>0</v>
      </c>
      <c r="CI262" s="72">
        <v>1097.5</v>
      </c>
      <c r="CJ262" s="74" t="s">
        <v>1032</v>
      </c>
      <c r="CK262" s="61">
        <v>4</v>
      </c>
      <c r="CL262" s="61">
        <v>94.68</v>
      </c>
      <c r="CM262" s="75">
        <v>28</v>
      </c>
      <c r="CN262" s="39"/>
      <c r="CO262" s="39"/>
      <c r="CP262" s="61"/>
      <c r="CQ262" s="61"/>
      <c r="CR262" s="39">
        <v>4</v>
      </c>
      <c r="CS262" s="61"/>
      <c r="CT262" s="61"/>
      <c r="CU262" s="61"/>
      <c r="CV262" s="61"/>
      <c r="CW262" s="61"/>
      <c r="CX262" s="61"/>
      <c r="CY262" s="61"/>
      <c r="CZ262" s="52">
        <v>72</v>
      </c>
      <c r="DA262" s="52">
        <v>1</v>
      </c>
      <c r="DB262" s="39">
        <v>0</v>
      </c>
      <c r="DC262" s="39">
        <v>0</v>
      </c>
      <c r="DD262" s="52">
        <v>244</v>
      </c>
      <c r="DE262" s="61">
        <v>3904</v>
      </c>
      <c r="DF262" s="61">
        <v>0</v>
      </c>
      <c r="DG262" s="39">
        <v>0</v>
      </c>
      <c r="DH262" s="52">
        <v>1</v>
      </c>
      <c r="DI262" s="52">
        <v>448</v>
      </c>
      <c r="DJ262" s="61"/>
      <c r="DK262" s="39">
        <v>472</v>
      </c>
      <c r="DL262" s="61">
        <v>3400</v>
      </c>
      <c r="DM262" s="39">
        <v>144</v>
      </c>
      <c r="DN262" s="61"/>
      <c r="DO262" s="61">
        <v>2808</v>
      </c>
      <c r="DP262" s="61"/>
      <c r="DQ262" s="39">
        <v>2224</v>
      </c>
      <c r="DR262" s="39">
        <v>0</v>
      </c>
      <c r="DS262" s="39">
        <v>0</v>
      </c>
      <c r="DT262" s="61">
        <v>16</v>
      </c>
      <c r="DU262" s="52">
        <v>28</v>
      </c>
      <c r="DV262" s="39">
        <v>0</v>
      </c>
      <c r="DW262" s="39">
        <v>0</v>
      </c>
      <c r="DX262" s="39" t="str">
        <f t="shared" si="20"/>
        <v>внутренние</v>
      </c>
      <c r="DY262" s="52"/>
      <c r="DZ262" s="61"/>
      <c r="EA262" s="61"/>
      <c r="EB262" s="61"/>
      <c r="EC262" s="61"/>
      <c r="ED262" s="61"/>
      <c r="EE262" s="52">
        <v>36</v>
      </c>
      <c r="EF262" s="52">
        <v>107.6</v>
      </c>
      <c r="EG262" s="52">
        <v>8</v>
      </c>
      <c r="EH262" s="52">
        <f t="shared" ref="EH262:EH286" si="22">EG262*2.4*2</f>
        <v>38.4</v>
      </c>
      <c r="EI262" s="52">
        <v>15.12</v>
      </c>
      <c r="EJ262" s="52"/>
      <c r="EK262" s="52">
        <v>11.16</v>
      </c>
      <c r="EL262" s="52">
        <v>8.64</v>
      </c>
      <c r="EM262" s="52">
        <v>31.68</v>
      </c>
      <c r="EN262" s="52">
        <v>15.600000000000001</v>
      </c>
      <c r="EO262" s="52">
        <v>15.2</v>
      </c>
      <c r="EP262" s="52">
        <v>11.7</v>
      </c>
      <c r="EQ262" s="52">
        <v>333</v>
      </c>
      <c r="ER262" s="52">
        <f t="shared" si="18"/>
        <v>1.32</v>
      </c>
      <c r="ES262" s="187" t="s">
        <v>1138</v>
      </c>
      <c r="ET262" s="187" t="s">
        <v>1139</v>
      </c>
      <c r="EU262" s="52">
        <v>0</v>
      </c>
      <c r="EV262" s="52">
        <v>1</v>
      </c>
      <c r="EW262" s="52">
        <v>0</v>
      </c>
      <c r="EX262" s="52">
        <v>0</v>
      </c>
      <c r="EY262" s="52">
        <v>0</v>
      </c>
      <c r="EZ262" s="52"/>
      <c r="FA262" s="52"/>
      <c r="FB262" s="52"/>
      <c r="FC262" s="52"/>
      <c r="FD262" s="52"/>
      <c r="FE262" s="52"/>
      <c r="FF262" s="52"/>
      <c r="FG262" s="52"/>
      <c r="FH262" s="39">
        <v>0</v>
      </c>
      <c r="FI262" s="72">
        <v>6</v>
      </c>
    </row>
    <row r="263" spans="1:165" x14ac:dyDescent="0.25">
      <c r="A263" s="56">
        <v>28254</v>
      </c>
      <c r="B263" s="36" t="str">
        <f t="shared" si="21"/>
        <v>Цюрупы ул. д. 7 к. 2</v>
      </c>
      <c r="C263" s="57" t="s">
        <v>1094</v>
      </c>
      <c r="D263" s="58">
        <v>7</v>
      </c>
      <c r="E263" s="59">
        <v>2</v>
      </c>
      <c r="F263" s="39" t="s">
        <v>1012</v>
      </c>
      <c r="G263" s="60"/>
      <c r="H263" s="39"/>
      <c r="I263" s="62" t="s">
        <v>218</v>
      </c>
      <c r="J263" s="62"/>
      <c r="K263" s="62" t="s">
        <v>218</v>
      </c>
      <c r="L263" s="39" t="s">
        <v>1013</v>
      </c>
      <c r="M263" s="39" t="s">
        <v>1014</v>
      </c>
      <c r="N263" s="63">
        <v>1978</v>
      </c>
      <c r="O263" s="63">
        <v>1978</v>
      </c>
      <c r="P263" s="81" t="s">
        <v>1042</v>
      </c>
      <c r="Q263" s="61" t="s">
        <v>1016</v>
      </c>
      <c r="R263" s="63">
        <v>16</v>
      </c>
      <c r="S263" s="63">
        <v>16</v>
      </c>
      <c r="T263" s="65">
        <v>2</v>
      </c>
      <c r="U263" s="63">
        <v>2</v>
      </c>
      <c r="V263" s="63">
        <v>2</v>
      </c>
      <c r="W263" s="66">
        <v>129</v>
      </c>
      <c r="X263" s="67">
        <v>128</v>
      </c>
      <c r="Y263" s="61">
        <f t="shared" si="19"/>
        <v>1</v>
      </c>
      <c r="Z263" s="39">
        <v>1</v>
      </c>
      <c r="AA263" s="61">
        <v>32</v>
      </c>
      <c r="AB263" s="61">
        <v>64</v>
      </c>
      <c r="AC263" s="42">
        <v>4</v>
      </c>
      <c r="AD263" s="61">
        <v>32</v>
      </c>
      <c r="AE263" s="61">
        <v>0</v>
      </c>
      <c r="AF263" s="61">
        <v>1</v>
      </c>
      <c r="AG263" s="68">
        <v>1</v>
      </c>
      <c r="AH263" s="69">
        <v>8292.3000000000047</v>
      </c>
      <c r="AI263" s="70">
        <v>8274.2000000000044</v>
      </c>
      <c r="AJ263" s="71">
        <v>18.100000000000001</v>
      </c>
      <c r="AK263" s="72">
        <v>2726.6</v>
      </c>
      <c r="AL263" s="61">
        <v>484</v>
      </c>
      <c r="AM263" s="85">
        <v>476</v>
      </c>
      <c r="AN263" s="73">
        <v>805</v>
      </c>
      <c r="AO263" s="61"/>
      <c r="AP263" s="64">
        <v>722.8</v>
      </c>
      <c r="AQ263" s="42">
        <v>168.61</v>
      </c>
      <c r="AR263" s="42">
        <v>939.39</v>
      </c>
      <c r="AS263" s="42">
        <v>38.4</v>
      </c>
      <c r="AT263" s="72" t="s">
        <v>1017</v>
      </c>
      <c r="AU263" s="72" t="s">
        <v>1034</v>
      </c>
      <c r="AV263" s="67">
        <v>128</v>
      </c>
      <c r="AW263" s="61"/>
      <c r="AX263" s="61"/>
      <c r="AY263" s="61"/>
      <c r="AZ263" s="61" t="s">
        <v>1019</v>
      </c>
      <c r="BA263" s="61" t="s">
        <v>218</v>
      </c>
      <c r="BB263" s="61" t="s">
        <v>218</v>
      </c>
      <c r="BC263" s="61" t="s">
        <v>218</v>
      </c>
      <c r="BD263" s="61" t="s">
        <v>218</v>
      </c>
      <c r="BE263" s="61" t="s">
        <v>218</v>
      </c>
      <c r="BF263" s="61" t="s">
        <v>218</v>
      </c>
      <c r="BG263" s="61" t="s">
        <v>218</v>
      </c>
      <c r="BH263" s="61" t="s">
        <v>218</v>
      </c>
      <c r="BI263" s="61" t="s">
        <v>218</v>
      </c>
      <c r="BJ263" s="61" t="s">
        <v>218</v>
      </c>
      <c r="BK263" s="61" t="s">
        <v>218</v>
      </c>
      <c r="BL263" s="61" t="s">
        <v>218</v>
      </c>
      <c r="BM263" s="61" t="s">
        <v>218</v>
      </c>
      <c r="BN263" s="61" t="s">
        <v>218</v>
      </c>
      <c r="BO263" s="61" t="s">
        <v>218</v>
      </c>
      <c r="BP263" s="61" t="s">
        <v>218</v>
      </c>
      <c r="BQ263" s="59" t="s">
        <v>1020</v>
      </c>
      <c r="BR263" s="61"/>
      <c r="BS263" s="59" t="s">
        <v>1021</v>
      </c>
      <c r="BT263" s="52">
        <v>15250</v>
      </c>
      <c r="BU263" s="61">
        <v>3</v>
      </c>
      <c r="BV263" s="61" t="s">
        <v>1017</v>
      </c>
      <c r="BW263" s="52">
        <v>3187</v>
      </c>
      <c r="BX263" s="52">
        <v>1274.8</v>
      </c>
      <c r="BY263" s="52">
        <v>3706</v>
      </c>
      <c r="BZ263" s="52">
        <v>1091</v>
      </c>
      <c r="CA263" s="61" t="s">
        <v>1080</v>
      </c>
      <c r="CB263" s="52">
        <v>5439</v>
      </c>
      <c r="CC263" s="53">
        <v>3218.7</v>
      </c>
      <c r="CD263" s="39">
        <v>1</v>
      </c>
      <c r="CE263" s="61">
        <v>795</v>
      </c>
      <c r="CF263" s="61" t="s">
        <v>1023</v>
      </c>
      <c r="CG263" s="52">
        <v>116.8</v>
      </c>
      <c r="CH263" s="52">
        <v>184.7</v>
      </c>
      <c r="CI263" s="72">
        <v>722.8</v>
      </c>
      <c r="CJ263" s="74" t="s">
        <v>1032</v>
      </c>
      <c r="CK263" s="61">
        <v>2</v>
      </c>
      <c r="CL263" s="61">
        <v>84.16</v>
      </c>
      <c r="CM263" s="75">
        <v>32</v>
      </c>
      <c r="CN263" s="39"/>
      <c r="CO263" s="39"/>
      <c r="CP263" s="61"/>
      <c r="CQ263" s="61"/>
      <c r="CR263" s="39">
        <v>5.4</v>
      </c>
      <c r="CS263" s="61"/>
      <c r="CT263" s="61"/>
      <c r="CU263" s="61"/>
      <c r="CV263" s="61"/>
      <c r="CW263" s="61"/>
      <c r="CX263" s="61"/>
      <c r="CY263" s="61"/>
      <c r="CZ263" s="52">
        <v>1</v>
      </c>
      <c r="DA263" s="52">
        <v>1</v>
      </c>
      <c r="DB263" s="52">
        <v>244</v>
      </c>
      <c r="DC263" s="52">
        <v>2610</v>
      </c>
      <c r="DD263" s="52">
        <v>326</v>
      </c>
      <c r="DE263" s="61">
        <v>2757</v>
      </c>
      <c r="DF263" s="39">
        <v>0</v>
      </c>
      <c r="DG263" s="39">
        <v>0</v>
      </c>
      <c r="DH263" s="52">
        <v>2</v>
      </c>
      <c r="DI263" s="52">
        <v>360</v>
      </c>
      <c r="DJ263" s="61"/>
      <c r="DK263" s="39">
        <v>152</v>
      </c>
      <c r="DL263" s="61">
        <v>1144</v>
      </c>
      <c r="DM263" s="39">
        <v>128</v>
      </c>
      <c r="DN263" s="61"/>
      <c r="DO263" s="61">
        <v>1144</v>
      </c>
      <c r="DP263" s="61"/>
      <c r="DQ263" s="39">
        <v>961</v>
      </c>
      <c r="DR263" s="39">
        <v>0</v>
      </c>
      <c r="DS263" s="39">
        <v>0</v>
      </c>
      <c r="DT263" s="61">
        <v>8</v>
      </c>
      <c r="DU263" s="52">
        <v>134</v>
      </c>
      <c r="DV263" s="52">
        <v>28</v>
      </c>
      <c r="DW263" s="52">
        <v>1</v>
      </c>
      <c r="DX263" s="39" t="str">
        <f t="shared" si="20"/>
        <v>внутренние</v>
      </c>
      <c r="DY263" s="52"/>
      <c r="DZ263" s="61"/>
      <c r="EA263" s="61"/>
      <c r="EB263" s="61"/>
      <c r="EC263" s="61"/>
      <c r="ED263" s="61"/>
      <c r="EE263" s="52">
        <v>64</v>
      </c>
      <c r="EF263" s="52">
        <v>46.4</v>
      </c>
      <c r="EG263" s="52">
        <v>64</v>
      </c>
      <c r="EH263" s="52">
        <f t="shared" si="22"/>
        <v>307.2</v>
      </c>
      <c r="EI263" s="52">
        <v>13.44</v>
      </c>
      <c r="EJ263" s="52"/>
      <c r="EK263" s="52">
        <v>5.58</v>
      </c>
      <c r="EL263" s="52">
        <v>7.68</v>
      </c>
      <c r="EM263" s="52">
        <v>28.16</v>
      </c>
      <c r="EN263" s="52">
        <v>14.3</v>
      </c>
      <c r="EO263" s="52">
        <v>21.6</v>
      </c>
      <c r="EP263" s="52">
        <v>14.2</v>
      </c>
      <c r="EQ263" s="52">
        <v>326</v>
      </c>
      <c r="ER263" s="52">
        <f t="shared" si="18"/>
        <v>1.29</v>
      </c>
      <c r="ES263" s="187" t="s">
        <v>1138</v>
      </c>
      <c r="ET263" s="187" t="s">
        <v>1139</v>
      </c>
      <c r="EU263" s="52">
        <v>0</v>
      </c>
      <c r="EV263" s="52">
        <v>1</v>
      </c>
      <c r="EW263" s="52">
        <v>0</v>
      </c>
      <c r="EX263" s="52">
        <v>0</v>
      </c>
      <c r="EY263" s="52">
        <v>0</v>
      </c>
      <c r="EZ263" s="52"/>
      <c r="FA263" s="52"/>
      <c r="FB263" s="52"/>
      <c r="FC263" s="52"/>
      <c r="FD263" s="52"/>
      <c r="FE263" s="52"/>
      <c r="FF263" s="52"/>
      <c r="FG263" s="52"/>
      <c r="FH263" s="39">
        <v>0</v>
      </c>
      <c r="FI263" s="72">
        <v>4</v>
      </c>
    </row>
    <row r="264" spans="1:165" x14ac:dyDescent="0.25">
      <c r="A264" s="56">
        <v>68084</v>
      </c>
      <c r="B264" s="36" t="str">
        <f t="shared" si="21"/>
        <v>Цюрупы ул. д. 8 к. 1</v>
      </c>
      <c r="C264" s="57" t="s">
        <v>1094</v>
      </c>
      <c r="D264" s="58">
        <v>8</v>
      </c>
      <c r="E264" s="59">
        <v>1</v>
      </c>
      <c r="F264" s="39" t="s">
        <v>1012</v>
      </c>
      <c r="G264" s="60"/>
      <c r="H264" s="61"/>
      <c r="I264" s="62" t="s">
        <v>218</v>
      </c>
      <c r="J264" s="62"/>
      <c r="K264" s="62" t="s">
        <v>218</v>
      </c>
      <c r="L264" s="39" t="s">
        <v>1013</v>
      </c>
      <c r="M264" s="39" t="s">
        <v>1014</v>
      </c>
      <c r="N264" s="63">
        <v>2000</v>
      </c>
      <c r="O264" s="63">
        <v>2000</v>
      </c>
      <c r="P264" s="81" t="s">
        <v>1055</v>
      </c>
      <c r="Q264" s="61" t="s">
        <v>1016</v>
      </c>
      <c r="R264" s="63">
        <v>17</v>
      </c>
      <c r="S264" s="63">
        <v>17</v>
      </c>
      <c r="T264" s="65">
        <v>6</v>
      </c>
      <c r="U264" s="63">
        <v>6</v>
      </c>
      <c r="V264" s="63">
        <v>6</v>
      </c>
      <c r="W264" s="66">
        <v>393</v>
      </c>
      <c r="X264" s="67">
        <v>383</v>
      </c>
      <c r="Y264" s="61">
        <f t="shared" si="19"/>
        <v>10</v>
      </c>
      <c r="Z264" s="39">
        <v>8</v>
      </c>
      <c r="AA264" s="61">
        <v>102</v>
      </c>
      <c r="AB264" s="61">
        <v>102</v>
      </c>
      <c r="AC264" s="42">
        <v>27</v>
      </c>
      <c r="AD264" s="61">
        <v>102</v>
      </c>
      <c r="AE264" s="61">
        <v>0</v>
      </c>
      <c r="AF264" s="61">
        <v>1</v>
      </c>
      <c r="AG264" s="68">
        <v>1</v>
      </c>
      <c r="AH264" s="69">
        <v>22976.799999999999</v>
      </c>
      <c r="AI264" s="70">
        <v>22848.6</v>
      </c>
      <c r="AJ264" s="71">
        <v>128.19999999999999</v>
      </c>
      <c r="AK264" s="72">
        <v>7865.6</v>
      </c>
      <c r="AL264" s="61">
        <v>0</v>
      </c>
      <c r="AM264" s="85">
        <v>1465</v>
      </c>
      <c r="AN264" s="73">
        <v>2630</v>
      </c>
      <c r="AO264" s="61"/>
      <c r="AP264" s="77">
        <v>1885.3</v>
      </c>
      <c r="AQ264" s="42">
        <v>505.85</v>
      </c>
      <c r="AR264" s="42">
        <v>1784.75</v>
      </c>
      <c r="AS264" s="42">
        <v>122.4</v>
      </c>
      <c r="AT264" s="72" t="s">
        <v>1017</v>
      </c>
      <c r="AU264" s="72" t="s">
        <v>1034</v>
      </c>
      <c r="AV264" s="67">
        <v>383</v>
      </c>
      <c r="AW264" s="61"/>
      <c r="AX264" s="61"/>
      <c r="AY264" s="61"/>
      <c r="AZ264" s="61" t="s">
        <v>1019</v>
      </c>
      <c r="BA264" s="61" t="s">
        <v>218</v>
      </c>
      <c r="BB264" s="61" t="s">
        <v>218</v>
      </c>
      <c r="BC264" s="61" t="s">
        <v>218</v>
      </c>
      <c r="BD264" s="61" t="s">
        <v>218</v>
      </c>
      <c r="BE264" s="61" t="s">
        <v>218</v>
      </c>
      <c r="BF264" s="61" t="s">
        <v>218</v>
      </c>
      <c r="BG264" s="61" t="s">
        <v>218</v>
      </c>
      <c r="BH264" s="61" t="s">
        <v>218</v>
      </c>
      <c r="BI264" s="61" t="s">
        <v>218</v>
      </c>
      <c r="BJ264" s="61" t="s">
        <v>218</v>
      </c>
      <c r="BK264" s="61" t="s">
        <v>218</v>
      </c>
      <c r="BL264" s="61" t="s">
        <v>218</v>
      </c>
      <c r="BM264" s="61" t="s">
        <v>218</v>
      </c>
      <c r="BN264" s="61" t="s">
        <v>218</v>
      </c>
      <c r="BO264" s="61" t="s">
        <v>218</v>
      </c>
      <c r="BP264" s="61" t="s">
        <v>218</v>
      </c>
      <c r="BQ264" s="61" t="s">
        <v>1020</v>
      </c>
      <c r="BR264" s="61"/>
      <c r="BS264" s="59" t="s">
        <v>1021</v>
      </c>
      <c r="BT264" s="52">
        <v>6000</v>
      </c>
      <c r="BU264" s="61">
        <v>7</v>
      </c>
      <c r="BV264" s="61" t="s">
        <v>1017</v>
      </c>
      <c r="BW264" s="52">
        <v>615</v>
      </c>
      <c r="BX264" s="39">
        <v>0</v>
      </c>
      <c r="BY264" s="39">
        <v>0</v>
      </c>
      <c r="BZ264" s="52">
        <v>2427</v>
      </c>
      <c r="CA264" s="61" t="s">
        <v>1095</v>
      </c>
      <c r="CB264" s="52">
        <v>1797</v>
      </c>
      <c r="CC264" s="78">
        <v>0</v>
      </c>
      <c r="CD264" s="61">
        <v>1</v>
      </c>
      <c r="CE264" s="61">
        <v>2074</v>
      </c>
      <c r="CF264" s="61" t="s">
        <v>1023</v>
      </c>
      <c r="CG264" s="39">
        <v>0</v>
      </c>
      <c r="CH264" s="39">
        <v>0</v>
      </c>
      <c r="CI264" s="77">
        <v>1885.3</v>
      </c>
      <c r="CJ264" s="74" t="s">
        <v>1032</v>
      </c>
      <c r="CK264" s="61">
        <v>6</v>
      </c>
      <c r="CL264" s="61">
        <v>268.26</v>
      </c>
      <c r="CM264" s="75">
        <v>102</v>
      </c>
      <c r="CN264" s="39"/>
      <c r="CO264" s="39"/>
      <c r="CP264" s="61"/>
      <c r="CQ264" s="61"/>
      <c r="CR264" s="39">
        <v>22.8</v>
      </c>
      <c r="CS264" s="61"/>
      <c r="CT264" s="61"/>
      <c r="CU264" s="61"/>
      <c r="CV264" s="61"/>
      <c r="CW264" s="61"/>
      <c r="CX264" s="61"/>
      <c r="CY264" s="61"/>
      <c r="CZ264" s="52">
        <v>6</v>
      </c>
      <c r="DA264" s="52">
        <v>6</v>
      </c>
      <c r="DB264" s="39">
        <v>0</v>
      </c>
      <c r="DC264" s="52">
        <v>625.35</v>
      </c>
      <c r="DD264" s="52">
        <v>409</v>
      </c>
      <c r="DE264" s="61">
        <v>2367</v>
      </c>
      <c r="DF264" s="61">
        <v>0</v>
      </c>
      <c r="DG264" s="39">
        <v>0</v>
      </c>
      <c r="DH264" s="52">
        <v>6</v>
      </c>
      <c r="DI264" s="39">
        <v>0</v>
      </c>
      <c r="DJ264" s="61"/>
      <c r="DK264" s="39">
        <v>150</v>
      </c>
      <c r="DL264" s="61">
        <v>4974</v>
      </c>
      <c r="DM264" s="39">
        <v>383</v>
      </c>
      <c r="DN264" s="61"/>
      <c r="DO264" s="61">
        <v>4974</v>
      </c>
      <c r="DP264" s="61"/>
      <c r="DQ264" s="39">
        <v>618</v>
      </c>
      <c r="DR264" s="39">
        <v>0</v>
      </c>
      <c r="DS264" s="39">
        <v>0</v>
      </c>
      <c r="DT264" s="61">
        <v>24</v>
      </c>
      <c r="DU264" s="52">
        <v>15</v>
      </c>
      <c r="DV264" s="39">
        <v>0</v>
      </c>
      <c r="DW264" s="52">
        <v>6</v>
      </c>
      <c r="DX264" s="39" t="str">
        <f t="shared" si="20"/>
        <v>внутренние</v>
      </c>
      <c r="DY264" s="52"/>
      <c r="DZ264" s="61"/>
      <c r="EA264" s="61"/>
      <c r="EB264" s="61"/>
      <c r="EC264" s="61"/>
      <c r="ED264" s="61"/>
      <c r="EE264" s="52">
        <v>96</v>
      </c>
      <c r="EF264" s="52">
        <v>147.9</v>
      </c>
      <c r="EG264" s="52">
        <v>105</v>
      </c>
      <c r="EH264" s="52">
        <f t="shared" si="22"/>
        <v>504</v>
      </c>
      <c r="EI264" s="52">
        <v>42.839999999999996</v>
      </c>
      <c r="EJ264" s="52"/>
      <c r="EK264" s="52">
        <v>16.740000000000002</v>
      </c>
      <c r="EL264" s="52">
        <v>91.800000000000011</v>
      </c>
      <c r="EM264" s="52">
        <v>89.76</v>
      </c>
      <c r="EN264" s="52">
        <v>42.25</v>
      </c>
      <c r="EO264" s="52">
        <v>64.8</v>
      </c>
      <c r="EP264" s="52">
        <v>39.6</v>
      </c>
      <c r="EQ264" s="52">
        <v>743</v>
      </c>
      <c r="ER264" s="52">
        <f t="shared" si="18"/>
        <v>2.94</v>
      </c>
      <c r="ES264" s="187" t="s">
        <v>1138</v>
      </c>
      <c r="ET264" s="187" t="s">
        <v>766</v>
      </c>
      <c r="EU264" s="52">
        <v>6</v>
      </c>
      <c r="EV264" s="52">
        <v>3</v>
      </c>
      <c r="EW264" s="52">
        <v>0</v>
      </c>
      <c r="EX264" s="52">
        <v>0</v>
      </c>
      <c r="EY264" s="52">
        <v>0</v>
      </c>
      <c r="EZ264" s="52"/>
      <c r="FA264" s="52"/>
      <c r="FB264" s="52"/>
      <c r="FC264" s="52"/>
      <c r="FD264" s="52"/>
      <c r="FE264" s="52"/>
      <c r="FF264" s="52"/>
      <c r="FG264" s="52"/>
      <c r="FH264" s="39">
        <v>0</v>
      </c>
      <c r="FI264" s="72">
        <v>8</v>
      </c>
    </row>
    <row r="265" spans="1:165" x14ac:dyDescent="0.25">
      <c r="A265" s="56">
        <v>28259</v>
      </c>
      <c r="B265" s="36" t="str">
        <f t="shared" si="21"/>
        <v>Цюрупы ул. д. 9</v>
      </c>
      <c r="C265" s="57" t="s">
        <v>1094</v>
      </c>
      <c r="D265" s="58">
        <v>9</v>
      </c>
      <c r="E265" s="59"/>
      <c r="F265" s="39" t="s">
        <v>1012</v>
      </c>
      <c r="G265" s="60"/>
      <c r="H265" s="39"/>
      <c r="I265" s="62" t="s">
        <v>218</v>
      </c>
      <c r="J265" s="62"/>
      <c r="K265" s="62" t="s">
        <v>218</v>
      </c>
      <c r="L265" s="39" t="s">
        <v>1013</v>
      </c>
      <c r="M265" s="39" t="s">
        <v>1014</v>
      </c>
      <c r="N265" s="63">
        <v>1976</v>
      </c>
      <c r="O265" s="63">
        <v>1976</v>
      </c>
      <c r="P265" s="81" t="s">
        <v>1015</v>
      </c>
      <c r="Q265" s="61" t="s">
        <v>1016</v>
      </c>
      <c r="R265" s="63">
        <v>9</v>
      </c>
      <c r="S265" s="63">
        <v>9</v>
      </c>
      <c r="T265" s="65">
        <v>4</v>
      </c>
      <c r="U265" s="63">
        <v>4</v>
      </c>
      <c r="V265" s="63"/>
      <c r="W265" s="66">
        <v>145</v>
      </c>
      <c r="X265" s="67">
        <v>144</v>
      </c>
      <c r="Y265" s="61">
        <f t="shared" si="19"/>
        <v>1</v>
      </c>
      <c r="Z265" s="39">
        <v>1</v>
      </c>
      <c r="AA265" s="61">
        <v>0</v>
      </c>
      <c r="AB265" s="61">
        <v>72</v>
      </c>
      <c r="AC265" s="42">
        <v>4</v>
      </c>
      <c r="AD265" s="61"/>
      <c r="AE265" s="61">
        <v>2</v>
      </c>
      <c r="AF265" s="61">
        <v>1</v>
      </c>
      <c r="AG265" s="68">
        <v>1</v>
      </c>
      <c r="AH265" s="69">
        <v>7186.0999999999995</v>
      </c>
      <c r="AI265" s="70">
        <v>7182.7</v>
      </c>
      <c r="AJ265" s="71">
        <v>3.4</v>
      </c>
      <c r="AK265" s="72">
        <v>2894.2</v>
      </c>
      <c r="AL265" s="61">
        <v>0</v>
      </c>
      <c r="AM265" s="85">
        <v>719</v>
      </c>
      <c r="AN265" s="73">
        <v>39</v>
      </c>
      <c r="AO265" s="61">
        <v>2274</v>
      </c>
      <c r="AP265" s="64">
        <v>1068.0999999999999</v>
      </c>
      <c r="AQ265" s="42">
        <v>181.56</v>
      </c>
      <c r="AR265" s="42">
        <v>576.44000000000005</v>
      </c>
      <c r="AS265" s="42">
        <v>33.6</v>
      </c>
      <c r="AT265" s="72" t="s">
        <v>1017</v>
      </c>
      <c r="AU265" s="72" t="s">
        <v>1034</v>
      </c>
      <c r="AV265" s="67">
        <v>144</v>
      </c>
      <c r="AW265" s="61"/>
      <c r="AX265" s="61"/>
      <c r="AY265" s="61"/>
      <c r="AZ265" s="61" t="s">
        <v>1019</v>
      </c>
      <c r="BA265" s="61" t="s">
        <v>218</v>
      </c>
      <c r="BB265" s="61" t="s">
        <v>218</v>
      </c>
      <c r="BC265" s="61" t="s">
        <v>218</v>
      </c>
      <c r="BD265" s="61" t="s">
        <v>218</v>
      </c>
      <c r="BE265" s="61" t="s">
        <v>218</v>
      </c>
      <c r="BF265" s="61" t="s">
        <v>218</v>
      </c>
      <c r="BG265" s="61" t="s">
        <v>218</v>
      </c>
      <c r="BH265" s="61" t="s">
        <v>218</v>
      </c>
      <c r="BI265" s="61" t="s">
        <v>218</v>
      </c>
      <c r="BJ265" s="61" t="s">
        <v>218</v>
      </c>
      <c r="BK265" s="61" t="s">
        <v>218</v>
      </c>
      <c r="BL265" s="61" t="s">
        <v>218</v>
      </c>
      <c r="BM265" s="61" t="s">
        <v>218</v>
      </c>
      <c r="BN265" s="61" t="s">
        <v>218</v>
      </c>
      <c r="BO265" s="61" t="s">
        <v>218</v>
      </c>
      <c r="BP265" s="61" t="s">
        <v>218</v>
      </c>
      <c r="BQ265" s="61" t="s">
        <v>1020</v>
      </c>
      <c r="BR265" s="61"/>
      <c r="BS265" s="59" t="s">
        <v>1021</v>
      </c>
      <c r="BT265" s="52">
        <v>1600</v>
      </c>
      <c r="BU265" s="61">
        <v>5</v>
      </c>
      <c r="BV265" s="61" t="s">
        <v>1017</v>
      </c>
      <c r="BW265" s="39">
        <v>0</v>
      </c>
      <c r="BX265" s="39">
        <v>0</v>
      </c>
      <c r="BY265" s="52">
        <v>1804</v>
      </c>
      <c r="BZ265" s="52">
        <v>952</v>
      </c>
      <c r="CA265" s="61" t="s">
        <v>1080</v>
      </c>
      <c r="CB265" s="39">
        <v>0</v>
      </c>
      <c r="CC265" s="53">
        <v>2648</v>
      </c>
      <c r="CD265" s="39">
        <v>1</v>
      </c>
      <c r="CE265" s="61">
        <v>1201</v>
      </c>
      <c r="CF265" s="61" t="s">
        <v>1023</v>
      </c>
      <c r="CG265" s="39">
        <v>0</v>
      </c>
      <c r="CH265" s="39">
        <v>0</v>
      </c>
      <c r="CI265" s="72">
        <v>1068.0999999999999</v>
      </c>
      <c r="CJ265" s="74" t="s">
        <v>1032</v>
      </c>
      <c r="CK265" s="61">
        <v>4</v>
      </c>
      <c r="CL265" s="61">
        <v>94.679999999999993</v>
      </c>
      <c r="CM265" s="75">
        <v>28</v>
      </c>
      <c r="CN265" s="39"/>
      <c r="CO265" s="39"/>
      <c r="CP265" s="61"/>
      <c r="CQ265" s="61"/>
      <c r="CR265" s="39">
        <v>5.2</v>
      </c>
      <c r="CS265" s="61"/>
      <c r="CT265" s="61"/>
      <c r="CU265" s="61"/>
      <c r="CV265" s="61"/>
      <c r="CW265" s="61"/>
      <c r="CX265" s="61"/>
      <c r="CY265" s="61"/>
      <c r="CZ265" s="52">
        <v>72</v>
      </c>
      <c r="DA265" s="52">
        <v>1</v>
      </c>
      <c r="DB265" s="39">
        <v>0</v>
      </c>
      <c r="DC265" s="39">
        <v>0</v>
      </c>
      <c r="DD265" s="52">
        <v>244</v>
      </c>
      <c r="DE265" s="61">
        <v>3904</v>
      </c>
      <c r="DF265" s="39">
        <v>0</v>
      </c>
      <c r="DG265" s="39">
        <v>0</v>
      </c>
      <c r="DH265" s="52">
        <v>1</v>
      </c>
      <c r="DI265" s="52">
        <v>448</v>
      </c>
      <c r="DJ265" s="61"/>
      <c r="DK265" s="39">
        <v>472</v>
      </c>
      <c r="DL265" s="61">
        <v>3400</v>
      </c>
      <c r="DM265" s="39">
        <v>144</v>
      </c>
      <c r="DN265" s="61"/>
      <c r="DO265" s="61">
        <v>2808</v>
      </c>
      <c r="DP265" s="61"/>
      <c r="DQ265" s="39">
        <v>2224</v>
      </c>
      <c r="DR265" s="39">
        <v>0</v>
      </c>
      <c r="DS265" s="39">
        <v>0</v>
      </c>
      <c r="DT265" s="61">
        <v>16</v>
      </c>
      <c r="DU265" s="52">
        <v>28</v>
      </c>
      <c r="DV265" s="39">
        <v>0</v>
      </c>
      <c r="DW265" s="39">
        <v>0</v>
      </c>
      <c r="DX265" s="39" t="str">
        <f t="shared" si="20"/>
        <v>внутренние</v>
      </c>
      <c r="DY265" s="52"/>
      <c r="DZ265" s="61"/>
      <c r="EA265" s="61"/>
      <c r="EB265" s="61"/>
      <c r="EC265" s="61"/>
      <c r="ED265" s="61"/>
      <c r="EE265" s="52">
        <v>36</v>
      </c>
      <c r="EF265" s="52">
        <v>107.6</v>
      </c>
      <c r="EG265" s="52">
        <v>8</v>
      </c>
      <c r="EH265" s="52">
        <f t="shared" si="22"/>
        <v>38.4</v>
      </c>
      <c r="EI265" s="52">
        <v>15.12</v>
      </c>
      <c r="EJ265" s="52"/>
      <c r="EK265" s="52">
        <v>11.16</v>
      </c>
      <c r="EL265" s="52">
        <v>8.64</v>
      </c>
      <c r="EM265" s="52">
        <v>31.68</v>
      </c>
      <c r="EN265" s="52">
        <v>15.600000000000001</v>
      </c>
      <c r="EO265" s="52">
        <v>15.2</v>
      </c>
      <c r="EP265" s="52">
        <v>14</v>
      </c>
      <c r="EQ265" s="52">
        <v>328</v>
      </c>
      <c r="ER265" s="52">
        <f t="shared" si="18"/>
        <v>1.3</v>
      </c>
      <c r="ES265" s="187" t="s">
        <v>1138</v>
      </c>
      <c r="ET265" s="187" t="s">
        <v>1139</v>
      </c>
      <c r="EU265" s="52">
        <v>0</v>
      </c>
      <c r="EV265" s="52">
        <v>1</v>
      </c>
      <c r="EW265" s="52">
        <v>0</v>
      </c>
      <c r="EX265" s="52">
        <v>0</v>
      </c>
      <c r="EY265" s="52">
        <v>0</v>
      </c>
      <c r="EZ265" s="52"/>
      <c r="FA265" s="52"/>
      <c r="FB265" s="52"/>
      <c r="FC265" s="52"/>
      <c r="FD265" s="52"/>
      <c r="FE265" s="52"/>
      <c r="FF265" s="52"/>
      <c r="FG265" s="52"/>
      <c r="FH265" s="39">
        <v>0</v>
      </c>
      <c r="FI265" s="72">
        <v>6</v>
      </c>
    </row>
    <row r="266" spans="1:165" x14ac:dyDescent="0.25">
      <c r="A266" s="56">
        <v>28260</v>
      </c>
      <c r="B266" s="36" t="str">
        <f t="shared" si="21"/>
        <v>Цюрупы ул. д. 11 к. 1</v>
      </c>
      <c r="C266" s="57" t="s">
        <v>1094</v>
      </c>
      <c r="D266" s="58">
        <v>11</v>
      </c>
      <c r="E266" s="59">
        <v>1</v>
      </c>
      <c r="F266" s="39" t="s">
        <v>1012</v>
      </c>
      <c r="G266" s="60"/>
      <c r="H266" s="61"/>
      <c r="I266" s="62" t="s">
        <v>218</v>
      </c>
      <c r="J266" s="62"/>
      <c r="K266" s="62" t="s">
        <v>218</v>
      </c>
      <c r="L266" s="39" t="s">
        <v>1013</v>
      </c>
      <c r="M266" s="39" t="s">
        <v>1014</v>
      </c>
      <c r="N266" s="63">
        <v>1976</v>
      </c>
      <c r="O266" s="63">
        <v>1976</v>
      </c>
      <c r="P266" s="81" t="s">
        <v>1015</v>
      </c>
      <c r="Q266" s="61" t="s">
        <v>1016</v>
      </c>
      <c r="R266" s="63">
        <v>9</v>
      </c>
      <c r="S266" s="63">
        <v>9</v>
      </c>
      <c r="T266" s="65">
        <v>4</v>
      </c>
      <c r="U266" s="63">
        <v>4</v>
      </c>
      <c r="V266" s="63"/>
      <c r="W266" s="66">
        <v>145</v>
      </c>
      <c r="X266" s="67">
        <v>144</v>
      </c>
      <c r="Y266" s="61">
        <f t="shared" si="19"/>
        <v>1</v>
      </c>
      <c r="Z266" s="39">
        <v>1</v>
      </c>
      <c r="AA266" s="61">
        <v>0</v>
      </c>
      <c r="AB266" s="61">
        <v>72</v>
      </c>
      <c r="AC266" s="42">
        <v>4</v>
      </c>
      <c r="AD266" s="61"/>
      <c r="AE266" s="61">
        <v>0</v>
      </c>
      <c r="AF266" s="61">
        <v>1</v>
      </c>
      <c r="AG266" s="68">
        <v>1</v>
      </c>
      <c r="AH266" s="69">
        <v>7243.7</v>
      </c>
      <c r="AI266" s="70">
        <v>7239.9</v>
      </c>
      <c r="AJ266" s="71">
        <v>3.8</v>
      </c>
      <c r="AK266" s="72">
        <v>3029.8</v>
      </c>
      <c r="AL266" s="61">
        <v>0</v>
      </c>
      <c r="AM266" s="85">
        <v>731</v>
      </c>
      <c r="AN266" s="73">
        <v>37</v>
      </c>
      <c r="AO266" s="61"/>
      <c r="AP266" s="64">
        <v>1130.9000000000001</v>
      </c>
      <c r="AQ266" s="42">
        <v>190.20000000000002</v>
      </c>
      <c r="AR266" s="42">
        <v>507.79999999999995</v>
      </c>
      <c r="AS266" s="42">
        <v>847.19999999999993</v>
      </c>
      <c r="AT266" s="72" t="s">
        <v>1017</v>
      </c>
      <c r="AU266" s="72" t="s">
        <v>1034</v>
      </c>
      <c r="AV266" s="67">
        <v>144</v>
      </c>
      <c r="AW266" s="61"/>
      <c r="AX266" s="61"/>
      <c r="AY266" s="61"/>
      <c r="AZ266" s="61" t="s">
        <v>1019</v>
      </c>
      <c r="BA266" s="61" t="s">
        <v>218</v>
      </c>
      <c r="BB266" s="61" t="s">
        <v>218</v>
      </c>
      <c r="BC266" s="61" t="s">
        <v>218</v>
      </c>
      <c r="BD266" s="61" t="s">
        <v>218</v>
      </c>
      <c r="BE266" s="61" t="s">
        <v>218</v>
      </c>
      <c r="BF266" s="61" t="s">
        <v>218</v>
      </c>
      <c r="BG266" s="61" t="s">
        <v>218</v>
      </c>
      <c r="BH266" s="61" t="s">
        <v>218</v>
      </c>
      <c r="BI266" s="61" t="s">
        <v>218</v>
      </c>
      <c r="BJ266" s="61" t="s">
        <v>218</v>
      </c>
      <c r="BK266" s="61" t="s">
        <v>218</v>
      </c>
      <c r="BL266" s="61" t="s">
        <v>218</v>
      </c>
      <c r="BM266" s="61" t="s">
        <v>218</v>
      </c>
      <c r="BN266" s="61" t="s">
        <v>218</v>
      </c>
      <c r="BO266" s="61" t="s">
        <v>218</v>
      </c>
      <c r="BP266" s="61" t="s">
        <v>218</v>
      </c>
      <c r="BQ266" s="61" t="s">
        <v>1020</v>
      </c>
      <c r="BR266" s="61"/>
      <c r="BS266" s="59" t="s">
        <v>1021</v>
      </c>
      <c r="BT266" s="52">
        <v>1600</v>
      </c>
      <c r="BU266" s="61">
        <v>5</v>
      </c>
      <c r="BV266" s="61" t="s">
        <v>1017</v>
      </c>
      <c r="BW266" s="39">
        <v>0</v>
      </c>
      <c r="BX266" s="39">
        <v>0</v>
      </c>
      <c r="BY266" s="52">
        <v>1804</v>
      </c>
      <c r="BZ266" s="52">
        <v>952</v>
      </c>
      <c r="CA266" s="61" t="s">
        <v>1080</v>
      </c>
      <c r="CB266" s="39">
        <v>0</v>
      </c>
      <c r="CC266" s="53">
        <v>2648</v>
      </c>
      <c r="CD266" s="61">
        <v>1</v>
      </c>
      <c r="CE266" s="61">
        <v>1244</v>
      </c>
      <c r="CF266" s="61" t="s">
        <v>1023</v>
      </c>
      <c r="CG266" s="39">
        <v>0</v>
      </c>
      <c r="CH266" s="39">
        <v>0</v>
      </c>
      <c r="CI266" s="72">
        <v>1130.9000000000001</v>
      </c>
      <c r="CJ266" s="74" t="s">
        <v>1032</v>
      </c>
      <c r="CK266" s="61">
        <v>4</v>
      </c>
      <c r="CL266" s="61">
        <v>94.679999999999993</v>
      </c>
      <c r="CM266" s="75">
        <v>706</v>
      </c>
      <c r="CN266" s="39"/>
      <c r="CO266" s="39"/>
      <c r="CP266" s="61"/>
      <c r="CQ266" s="61"/>
      <c r="CR266" s="39">
        <v>4</v>
      </c>
      <c r="CS266" s="61"/>
      <c r="CT266" s="61"/>
      <c r="CU266" s="61"/>
      <c r="CV266" s="61"/>
      <c r="CW266" s="61"/>
      <c r="CX266" s="61"/>
      <c r="CY266" s="61"/>
      <c r="CZ266" s="52">
        <v>72</v>
      </c>
      <c r="DA266" s="52">
        <v>1</v>
      </c>
      <c r="DB266" s="39">
        <v>0</v>
      </c>
      <c r="DC266" s="39">
        <v>0</v>
      </c>
      <c r="DD266" s="52">
        <v>244</v>
      </c>
      <c r="DE266" s="61">
        <v>3904</v>
      </c>
      <c r="DF266" s="61">
        <v>0</v>
      </c>
      <c r="DG266" s="39">
        <v>0</v>
      </c>
      <c r="DH266" s="52">
        <v>1</v>
      </c>
      <c r="DI266" s="39">
        <v>0</v>
      </c>
      <c r="DJ266" s="61"/>
      <c r="DK266" s="39">
        <v>472</v>
      </c>
      <c r="DL266" s="61">
        <v>3400</v>
      </c>
      <c r="DM266" s="39">
        <v>144</v>
      </c>
      <c r="DN266" s="61"/>
      <c r="DO266" s="61">
        <v>2808</v>
      </c>
      <c r="DP266" s="61"/>
      <c r="DQ266" s="39">
        <v>2224</v>
      </c>
      <c r="DR266" s="39">
        <v>0</v>
      </c>
      <c r="DS266" s="39">
        <v>0</v>
      </c>
      <c r="DT266" s="61">
        <v>16</v>
      </c>
      <c r="DU266" s="52">
        <v>28</v>
      </c>
      <c r="DV266" s="39">
        <v>0</v>
      </c>
      <c r="DW266" s="52">
        <v>6</v>
      </c>
      <c r="DX266" s="39" t="str">
        <f t="shared" si="20"/>
        <v>внутренние</v>
      </c>
      <c r="DY266" s="52"/>
      <c r="DZ266" s="61"/>
      <c r="EA266" s="61"/>
      <c r="EB266" s="61"/>
      <c r="EC266" s="61"/>
      <c r="ED266" s="61"/>
      <c r="EE266" s="52">
        <v>72</v>
      </c>
      <c r="EF266" s="52">
        <v>107.6</v>
      </c>
      <c r="EG266" s="52">
        <v>8</v>
      </c>
      <c r="EH266" s="52">
        <f t="shared" si="22"/>
        <v>38.4</v>
      </c>
      <c r="EI266" s="52">
        <v>15.12</v>
      </c>
      <c r="EJ266" s="52"/>
      <c r="EK266" s="52">
        <v>11.16</v>
      </c>
      <c r="EL266" s="52">
        <v>8.64</v>
      </c>
      <c r="EM266" s="52">
        <v>31.68</v>
      </c>
      <c r="EN266" s="52">
        <v>15.600000000000001</v>
      </c>
      <c r="EO266" s="52">
        <v>15.2</v>
      </c>
      <c r="EP266" s="52">
        <v>10.199999999999999</v>
      </c>
      <c r="EQ266" s="52">
        <v>369</v>
      </c>
      <c r="ER266" s="52">
        <f t="shared" ref="ER266:ER286" si="23">IF(CK266=0,0,ROUND(EQ266*1.45/366,2))</f>
        <v>1.46</v>
      </c>
      <c r="ES266" s="187" t="s">
        <v>1138</v>
      </c>
      <c r="ET266" s="187" t="s">
        <v>1139</v>
      </c>
      <c r="EU266" s="52">
        <v>0</v>
      </c>
      <c r="EV266" s="52">
        <v>1</v>
      </c>
      <c r="EW266" s="52">
        <v>0</v>
      </c>
      <c r="EX266" s="52">
        <v>0</v>
      </c>
      <c r="EY266" s="52">
        <v>0</v>
      </c>
      <c r="EZ266" s="52"/>
      <c r="FA266" s="52"/>
      <c r="FB266" s="52"/>
      <c r="FC266" s="52"/>
      <c r="FD266" s="52"/>
      <c r="FE266" s="52"/>
      <c r="FF266" s="52"/>
      <c r="FG266" s="52"/>
      <c r="FH266" s="39">
        <v>0</v>
      </c>
      <c r="FI266" s="72">
        <v>6</v>
      </c>
    </row>
    <row r="267" spans="1:165" x14ac:dyDescent="0.25">
      <c r="A267" s="56">
        <v>28262</v>
      </c>
      <c r="B267" s="36" t="str">
        <f t="shared" si="21"/>
        <v>Цюрупы ул. д. 12 к. 1</v>
      </c>
      <c r="C267" s="57" t="s">
        <v>1094</v>
      </c>
      <c r="D267" s="58">
        <v>12</v>
      </c>
      <c r="E267" s="59">
        <v>1</v>
      </c>
      <c r="F267" s="39" t="s">
        <v>1012</v>
      </c>
      <c r="G267" s="60"/>
      <c r="H267" s="39"/>
      <c r="I267" s="62" t="s">
        <v>218</v>
      </c>
      <c r="J267" s="62"/>
      <c r="K267" s="62" t="s">
        <v>218</v>
      </c>
      <c r="L267" s="39" t="s">
        <v>1013</v>
      </c>
      <c r="M267" s="39" t="s">
        <v>1014</v>
      </c>
      <c r="N267" s="63">
        <v>1963</v>
      </c>
      <c r="O267" s="63">
        <v>1963</v>
      </c>
      <c r="P267" s="64" t="s">
        <v>1015</v>
      </c>
      <c r="Q267" s="61" t="s">
        <v>1016</v>
      </c>
      <c r="R267" s="63">
        <v>5</v>
      </c>
      <c r="S267" s="63">
        <v>5</v>
      </c>
      <c r="T267" s="65">
        <v>4</v>
      </c>
      <c r="U267" s="63"/>
      <c r="V267" s="63"/>
      <c r="W267" s="66">
        <v>80</v>
      </c>
      <c r="X267" s="67">
        <v>80</v>
      </c>
      <c r="Y267" s="61">
        <f t="shared" si="19"/>
        <v>0</v>
      </c>
      <c r="Z267" s="39">
        <v>0</v>
      </c>
      <c r="AA267" s="61">
        <v>20</v>
      </c>
      <c r="AB267" s="61">
        <v>36</v>
      </c>
      <c r="AC267" s="42">
        <v>0</v>
      </c>
      <c r="AD267" s="61"/>
      <c r="AE267" s="61">
        <v>0</v>
      </c>
      <c r="AF267" s="61">
        <v>1</v>
      </c>
      <c r="AG267" s="68">
        <v>1</v>
      </c>
      <c r="AH267" s="69">
        <v>3507</v>
      </c>
      <c r="AI267" s="70">
        <v>3507</v>
      </c>
      <c r="AJ267" s="71">
        <v>0</v>
      </c>
      <c r="AK267" s="72">
        <v>2190.1999999999998</v>
      </c>
      <c r="AL267" s="61">
        <v>397</v>
      </c>
      <c r="AM267" s="85">
        <v>366</v>
      </c>
      <c r="AN267" s="73">
        <v>8</v>
      </c>
      <c r="AO267" s="61"/>
      <c r="AP267" s="64">
        <v>908.1</v>
      </c>
      <c r="AQ267" s="42">
        <v>147.34</v>
      </c>
      <c r="AR267" s="42">
        <v>218.66</v>
      </c>
      <c r="AS267" s="42">
        <v>0</v>
      </c>
      <c r="AT267" s="72" t="s">
        <v>1017</v>
      </c>
      <c r="AU267" s="72" t="s">
        <v>1026</v>
      </c>
      <c r="AV267" s="67">
        <v>80</v>
      </c>
      <c r="AW267" s="61"/>
      <c r="AX267" s="61"/>
      <c r="AY267" s="61"/>
      <c r="AZ267" s="61" t="s">
        <v>1019</v>
      </c>
      <c r="BA267" s="61" t="s">
        <v>218</v>
      </c>
      <c r="BB267" s="61" t="s">
        <v>218</v>
      </c>
      <c r="BC267" s="61" t="s">
        <v>218</v>
      </c>
      <c r="BD267" s="61" t="s">
        <v>218</v>
      </c>
      <c r="BE267" s="61" t="s">
        <v>218</v>
      </c>
      <c r="BF267" s="61" t="s">
        <v>218</v>
      </c>
      <c r="BG267" s="61" t="s">
        <v>218</v>
      </c>
      <c r="BH267" s="61" t="s">
        <v>218</v>
      </c>
      <c r="BI267" s="61" t="s">
        <v>218</v>
      </c>
      <c r="BJ267" s="61" t="s">
        <v>218</v>
      </c>
      <c r="BK267" s="61" t="s">
        <v>218</v>
      </c>
      <c r="BL267" s="61" t="s">
        <v>218</v>
      </c>
      <c r="BM267" s="61" t="s">
        <v>218</v>
      </c>
      <c r="BN267" s="61" t="s">
        <v>218</v>
      </c>
      <c r="BO267" s="61" t="s">
        <v>218</v>
      </c>
      <c r="BP267" s="61" t="s">
        <v>218</v>
      </c>
      <c r="BQ267" s="61" t="s">
        <v>1020</v>
      </c>
      <c r="BR267" s="61"/>
      <c r="BS267" s="59" t="s">
        <v>1021</v>
      </c>
      <c r="BT267" s="52">
        <v>7760</v>
      </c>
      <c r="BU267" s="61">
        <v>5</v>
      </c>
      <c r="BV267" s="61" t="s">
        <v>1017</v>
      </c>
      <c r="BW267" s="52">
        <v>985</v>
      </c>
      <c r="BX267" s="52">
        <v>394</v>
      </c>
      <c r="BY267" s="52">
        <v>985</v>
      </c>
      <c r="BZ267" s="52">
        <v>394</v>
      </c>
      <c r="CA267" s="61" t="s">
        <v>1040</v>
      </c>
      <c r="CB267" s="52">
        <v>1852</v>
      </c>
      <c r="CC267" s="53">
        <v>1722</v>
      </c>
      <c r="CD267" s="39">
        <v>1</v>
      </c>
      <c r="CE267" s="61">
        <v>999</v>
      </c>
      <c r="CF267" s="61" t="s">
        <v>1023</v>
      </c>
      <c r="CG267" s="52">
        <v>160</v>
      </c>
      <c r="CH267" s="52">
        <v>253</v>
      </c>
      <c r="CI267" s="72">
        <v>908.1</v>
      </c>
      <c r="CJ267" s="74"/>
      <c r="CK267" s="61">
        <v>0</v>
      </c>
      <c r="CL267" s="61">
        <v>0</v>
      </c>
      <c r="CM267" s="75">
        <v>0</v>
      </c>
      <c r="CN267" s="39"/>
      <c r="CO267" s="39"/>
      <c r="CP267" s="61"/>
      <c r="CQ267" s="61"/>
      <c r="CR267" s="39">
        <v>0</v>
      </c>
      <c r="CS267" s="61"/>
      <c r="CT267" s="61"/>
      <c r="CU267" s="61"/>
      <c r="CV267" s="61"/>
      <c r="CW267" s="61"/>
      <c r="CX267" s="61"/>
      <c r="CY267" s="61"/>
      <c r="CZ267" s="52">
        <v>1</v>
      </c>
      <c r="DA267" s="52">
        <v>1</v>
      </c>
      <c r="DB267" s="52">
        <v>162</v>
      </c>
      <c r="DC267" s="52">
        <v>400</v>
      </c>
      <c r="DD267" s="52">
        <v>48</v>
      </c>
      <c r="DE267" s="61">
        <v>2032</v>
      </c>
      <c r="DF267" s="39">
        <v>0</v>
      </c>
      <c r="DG267" s="39">
        <v>0</v>
      </c>
      <c r="DH267" s="52">
        <v>4</v>
      </c>
      <c r="DI267" s="52">
        <v>248</v>
      </c>
      <c r="DJ267" s="61"/>
      <c r="DK267" s="39">
        <v>85</v>
      </c>
      <c r="DL267" s="61">
        <v>935</v>
      </c>
      <c r="DM267" s="39">
        <v>80</v>
      </c>
      <c r="DN267" s="61"/>
      <c r="DO267" s="61">
        <v>967</v>
      </c>
      <c r="DP267" s="61"/>
      <c r="DQ267" s="39">
        <v>648</v>
      </c>
      <c r="DR267" s="39">
        <v>594</v>
      </c>
      <c r="DS267" s="39">
        <v>87</v>
      </c>
      <c r="DT267" s="61">
        <v>16</v>
      </c>
      <c r="DU267" s="52">
        <v>16</v>
      </c>
      <c r="DV267" s="52">
        <v>16</v>
      </c>
      <c r="DW267" s="39">
        <v>0</v>
      </c>
      <c r="DX267" s="39" t="str">
        <f t="shared" si="20"/>
        <v>наружные</v>
      </c>
      <c r="DY267" s="52"/>
      <c r="DZ267" s="61"/>
      <c r="EA267" s="61"/>
      <c r="EB267" s="61"/>
      <c r="EC267" s="61"/>
      <c r="ED267" s="61"/>
      <c r="EE267" s="52">
        <v>32</v>
      </c>
      <c r="EF267" s="52">
        <v>29.44</v>
      </c>
      <c r="EG267" s="52">
        <v>8</v>
      </c>
      <c r="EH267" s="52">
        <f t="shared" si="22"/>
        <v>38.4</v>
      </c>
      <c r="EI267" s="52">
        <v>7.68</v>
      </c>
      <c r="EJ267" s="52"/>
      <c r="EK267" s="52">
        <v>11.16</v>
      </c>
      <c r="EL267" s="52">
        <v>4.8</v>
      </c>
      <c r="EM267" s="52">
        <v>17.600000000000001</v>
      </c>
      <c r="EN267" s="52">
        <v>9.1</v>
      </c>
      <c r="EO267" s="52">
        <v>0</v>
      </c>
      <c r="EP267" s="52">
        <v>0</v>
      </c>
      <c r="EQ267" s="52">
        <v>207</v>
      </c>
      <c r="ER267" s="52">
        <f t="shared" si="23"/>
        <v>0</v>
      </c>
      <c r="ES267" s="187" t="s">
        <v>1019</v>
      </c>
      <c r="ET267" s="187">
        <v>0</v>
      </c>
      <c r="EU267" s="52">
        <v>0</v>
      </c>
      <c r="EV267" s="52">
        <v>1</v>
      </c>
      <c r="EW267" s="52">
        <v>0</v>
      </c>
      <c r="EX267" s="52">
        <v>0</v>
      </c>
      <c r="EY267" s="52">
        <v>0</v>
      </c>
      <c r="EZ267" s="52"/>
      <c r="FA267" s="52"/>
      <c r="FB267" s="52"/>
      <c r="FC267" s="52"/>
      <c r="FD267" s="52"/>
      <c r="FE267" s="52"/>
      <c r="FF267" s="52"/>
      <c r="FG267" s="52"/>
      <c r="FH267" s="39">
        <v>0</v>
      </c>
      <c r="FI267" s="72">
        <v>5</v>
      </c>
    </row>
    <row r="268" spans="1:165" x14ac:dyDescent="0.25">
      <c r="A268" s="56">
        <v>28263</v>
      </c>
      <c r="B268" s="36" t="str">
        <f t="shared" si="21"/>
        <v>Цюрупы ул. д. 12 к. 2</v>
      </c>
      <c r="C268" s="57" t="s">
        <v>1094</v>
      </c>
      <c r="D268" s="58">
        <v>12</v>
      </c>
      <c r="E268" s="59">
        <v>2</v>
      </c>
      <c r="F268" s="39" t="s">
        <v>1012</v>
      </c>
      <c r="G268" s="60"/>
      <c r="H268" s="61"/>
      <c r="I268" s="62" t="s">
        <v>218</v>
      </c>
      <c r="J268" s="62"/>
      <c r="K268" s="62" t="s">
        <v>218</v>
      </c>
      <c r="L268" s="39" t="s">
        <v>1013</v>
      </c>
      <c r="M268" s="39" t="s">
        <v>1014</v>
      </c>
      <c r="N268" s="63">
        <v>1963</v>
      </c>
      <c r="O268" s="63">
        <v>1963</v>
      </c>
      <c r="P268" s="64" t="s">
        <v>1015</v>
      </c>
      <c r="Q268" s="61" t="s">
        <v>1016</v>
      </c>
      <c r="R268" s="63">
        <v>5</v>
      </c>
      <c r="S268" s="63">
        <v>5</v>
      </c>
      <c r="T268" s="65">
        <v>4</v>
      </c>
      <c r="U268" s="63"/>
      <c r="V268" s="63"/>
      <c r="W268" s="66">
        <v>80</v>
      </c>
      <c r="X268" s="67">
        <v>80</v>
      </c>
      <c r="Y268" s="61">
        <f t="shared" si="19"/>
        <v>0</v>
      </c>
      <c r="Z268" s="39">
        <v>0</v>
      </c>
      <c r="AA268" s="61">
        <v>20</v>
      </c>
      <c r="AB268" s="61">
        <v>36</v>
      </c>
      <c r="AC268" s="42">
        <v>0</v>
      </c>
      <c r="AD268" s="61"/>
      <c r="AE268" s="61">
        <v>0</v>
      </c>
      <c r="AF268" s="61">
        <v>1</v>
      </c>
      <c r="AG268" s="68">
        <v>1</v>
      </c>
      <c r="AH268" s="69">
        <v>3529.9</v>
      </c>
      <c r="AI268" s="70">
        <v>3529.9</v>
      </c>
      <c r="AJ268" s="71">
        <v>0</v>
      </c>
      <c r="AK268" s="72">
        <v>2183.4</v>
      </c>
      <c r="AL268" s="61">
        <v>397</v>
      </c>
      <c r="AM268" s="85">
        <v>370</v>
      </c>
      <c r="AN268" s="73">
        <v>8</v>
      </c>
      <c r="AO268" s="61"/>
      <c r="AP268" s="64">
        <v>902.7</v>
      </c>
      <c r="AQ268" s="42">
        <v>147.79</v>
      </c>
      <c r="AR268" s="42">
        <v>222.21</v>
      </c>
      <c r="AS268" s="42">
        <v>0</v>
      </c>
      <c r="AT268" s="72" t="s">
        <v>1036</v>
      </c>
      <c r="AU268" s="72" t="s">
        <v>1026</v>
      </c>
      <c r="AV268" s="67">
        <v>80</v>
      </c>
      <c r="AW268" s="61"/>
      <c r="AX268" s="61"/>
      <c r="AY268" s="61"/>
      <c r="AZ268" s="61" t="s">
        <v>1019</v>
      </c>
      <c r="BA268" s="61" t="s">
        <v>218</v>
      </c>
      <c r="BB268" s="61" t="s">
        <v>218</v>
      </c>
      <c r="BC268" s="61" t="s">
        <v>218</v>
      </c>
      <c r="BD268" s="61" t="s">
        <v>218</v>
      </c>
      <c r="BE268" s="61" t="s">
        <v>218</v>
      </c>
      <c r="BF268" s="61" t="s">
        <v>218</v>
      </c>
      <c r="BG268" s="61" t="s">
        <v>218</v>
      </c>
      <c r="BH268" s="61" t="s">
        <v>218</v>
      </c>
      <c r="BI268" s="61" t="s">
        <v>218</v>
      </c>
      <c r="BJ268" s="61" t="s">
        <v>218</v>
      </c>
      <c r="BK268" s="61" t="s">
        <v>218</v>
      </c>
      <c r="BL268" s="61" t="s">
        <v>218</v>
      </c>
      <c r="BM268" s="61" t="s">
        <v>218</v>
      </c>
      <c r="BN268" s="61" t="s">
        <v>218</v>
      </c>
      <c r="BO268" s="61" t="s">
        <v>218</v>
      </c>
      <c r="BP268" s="61" t="s">
        <v>218</v>
      </c>
      <c r="BQ268" s="61" t="s">
        <v>1020</v>
      </c>
      <c r="BR268" s="61"/>
      <c r="BS268" s="59" t="s">
        <v>1021</v>
      </c>
      <c r="BT268" s="52">
        <v>7760</v>
      </c>
      <c r="BU268" s="61">
        <v>5</v>
      </c>
      <c r="BV268" s="61" t="s">
        <v>1017</v>
      </c>
      <c r="BW268" s="52">
        <v>985</v>
      </c>
      <c r="BX268" s="52">
        <v>394</v>
      </c>
      <c r="BY268" s="52">
        <v>985</v>
      </c>
      <c r="BZ268" s="52">
        <v>394</v>
      </c>
      <c r="CA268" s="61" t="s">
        <v>1040</v>
      </c>
      <c r="CB268" s="52">
        <v>1852</v>
      </c>
      <c r="CC268" s="53">
        <v>1722</v>
      </c>
      <c r="CD268" s="61">
        <v>1</v>
      </c>
      <c r="CE268" s="61">
        <v>993</v>
      </c>
      <c r="CF268" s="61" t="s">
        <v>1023</v>
      </c>
      <c r="CG268" s="52">
        <v>160</v>
      </c>
      <c r="CH268" s="52">
        <v>253</v>
      </c>
      <c r="CI268" s="72">
        <v>902.7</v>
      </c>
      <c r="CJ268" s="74"/>
      <c r="CK268" s="61">
        <v>0</v>
      </c>
      <c r="CL268" s="61">
        <v>0</v>
      </c>
      <c r="CM268" s="75">
        <v>0</v>
      </c>
      <c r="CN268" s="39"/>
      <c r="CO268" s="39"/>
      <c r="CP268" s="61"/>
      <c r="CQ268" s="61"/>
      <c r="CR268" s="39">
        <v>0</v>
      </c>
      <c r="CS268" s="61"/>
      <c r="CT268" s="61"/>
      <c r="CU268" s="61"/>
      <c r="CV268" s="61"/>
      <c r="CW268" s="61"/>
      <c r="CX268" s="61"/>
      <c r="CY268" s="61"/>
      <c r="CZ268" s="52">
        <v>1</v>
      </c>
      <c r="DA268" s="52">
        <v>1</v>
      </c>
      <c r="DB268" s="52">
        <v>162</v>
      </c>
      <c r="DC268" s="52">
        <v>400</v>
      </c>
      <c r="DD268" s="52">
        <v>48</v>
      </c>
      <c r="DE268" s="61">
        <v>2032</v>
      </c>
      <c r="DF268" s="61">
        <v>0</v>
      </c>
      <c r="DG268" s="39">
        <v>0</v>
      </c>
      <c r="DH268" s="52">
        <v>4</v>
      </c>
      <c r="DI268" s="52">
        <v>248</v>
      </c>
      <c r="DJ268" s="61"/>
      <c r="DK268" s="39">
        <v>85</v>
      </c>
      <c r="DL268" s="61">
        <v>935</v>
      </c>
      <c r="DM268" s="39">
        <v>80</v>
      </c>
      <c r="DN268" s="61"/>
      <c r="DO268" s="61">
        <v>967</v>
      </c>
      <c r="DP268" s="61"/>
      <c r="DQ268" s="39">
        <v>648</v>
      </c>
      <c r="DR268" s="39">
        <v>594</v>
      </c>
      <c r="DS268" s="39">
        <v>87</v>
      </c>
      <c r="DT268" s="61">
        <v>16</v>
      </c>
      <c r="DU268" s="52">
        <v>16</v>
      </c>
      <c r="DV268" s="52">
        <v>16</v>
      </c>
      <c r="DW268" s="39">
        <v>0</v>
      </c>
      <c r="DX268" s="39" t="str">
        <f t="shared" si="20"/>
        <v>наружные</v>
      </c>
      <c r="DY268" s="52"/>
      <c r="DZ268" s="61"/>
      <c r="EA268" s="61"/>
      <c r="EB268" s="61"/>
      <c r="EC268" s="61"/>
      <c r="ED268" s="61"/>
      <c r="EE268" s="52">
        <v>32</v>
      </c>
      <c r="EF268" s="52">
        <v>29.44</v>
      </c>
      <c r="EG268" s="52">
        <v>8</v>
      </c>
      <c r="EH268" s="52">
        <f t="shared" si="22"/>
        <v>38.4</v>
      </c>
      <c r="EI268" s="52">
        <v>7.68</v>
      </c>
      <c r="EJ268" s="52"/>
      <c r="EK268" s="52">
        <v>11.16</v>
      </c>
      <c r="EL268" s="52">
        <v>4.8</v>
      </c>
      <c r="EM268" s="52">
        <v>17.600000000000001</v>
      </c>
      <c r="EN268" s="52">
        <v>9.1</v>
      </c>
      <c r="EO268" s="52">
        <v>0</v>
      </c>
      <c r="EP268" s="52">
        <v>0</v>
      </c>
      <c r="EQ268" s="52">
        <v>213</v>
      </c>
      <c r="ER268" s="52">
        <f t="shared" si="23"/>
        <v>0</v>
      </c>
      <c r="ES268" s="187" t="s">
        <v>1019</v>
      </c>
      <c r="ET268" s="187">
        <v>0</v>
      </c>
      <c r="EU268" s="52">
        <v>0</v>
      </c>
      <c r="EV268" s="52">
        <v>1</v>
      </c>
      <c r="EW268" s="52">
        <v>0</v>
      </c>
      <c r="EX268" s="52">
        <v>0</v>
      </c>
      <c r="EY268" s="52">
        <v>0</v>
      </c>
      <c r="EZ268" s="52"/>
      <c r="FA268" s="52"/>
      <c r="FB268" s="52"/>
      <c r="FC268" s="52"/>
      <c r="FD268" s="52"/>
      <c r="FE268" s="52"/>
      <c r="FF268" s="52"/>
      <c r="FG268" s="52"/>
      <c r="FH268" s="39">
        <v>0</v>
      </c>
      <c r="FI268" s="72">
        <v>5</v>
      </c>
    </row>
    <row r="269" spans="1:165" x14ac:dyDescent="0.25">
      <c r="A269" s="56">
        <v>28264</v>
      </c>
      <c r="B269" s="36" t="str">
        <f t="shared" si="21"/>
        <v>Цюрупы ул. д. 12 к. 3</v>
      </c>
      <c r="C269" s="57" t="s">
        <v>1094</v>
      </c>
      <c r="D269" s="58">
        <v>12</v>
      </c>
      <c r="E269" s="59">
        <v>3</v>
      </c>
      <c r="F269" s="39" t="s">
        <v>1012</v>
      </c>
      <c r="G269" s="60"/>
      <c r="H269" s="39"/>
      <c r="I269" s="62" t="s">
        <v>218</v>
      </c>
      <c r="J269" s="62"/>
      <c r="K269" s="62" t="s">
        <v>218</v>
      </c>
      <c r="L269" s="39" t="s">
        <v>1013</v>
      </c>
      <c r="M269" s="39" t="s">
        <v>1014</v>
      </c>
      <c r="N269" s="63">
        <v>1963</v>
      </c>
      <c r="O269" s="63">
        <v>1963</v>
      </c>
      <c r="P269" s="64" t="s">
        <v>1015</v>
      </c>
      <c r="Q269" s="61" t="s">
        <v>1016</v>
      </c>
      <c r="R269" s="63">
        <v>5</v>
      </c>
      <c r="S269" s="63">
        <v>5</v>
      </c>
      <c r="T269" s="65">
        <v>4</v>
      </c>
      <c r="U269" s="63"/>
      <c r="V269" s="63"/>
      <c r="W269" s="66">
        <v>80</v>
      </c>
      <c r="X269" s="67">
        <v>80</v>
      </c>
      <c r="Y269" s="61">
        <f t="shared" si="19"/>
        <v>0</v>
      </c>
      <c r="Z269" s="39">
        <v>0</v>
      </c>
      <c r="AA269" s="61">
        <v>20</v>
      </c>
      <c r="AB269" s="61">
        <v>36</v>
      </c>
      <c r="AC269" s="42">
        <v>0</v>
      </c>
      <c r="AD269" s="61"/>
      <c r="AE269" s="61">
        <v>0</v>
      </c>
      <c r="AF269" s="61">
        <v>1</v>
      </c>
      <c r="AG269" s="68">
        <v>1</v>
      </c>
      <c r="AH269" s="69">
        <v>3534.8</v>
      </c>
      <c r="AI269" s="70">
        <v>3534.8</v>
      </c>
      <c r="AJ269" s="71">
        <v>0</v>
      </c>
      <c r="AK269" s="72">
        <v>2178.6</v>
      </c>
      <c r="AL269" s="61">
        <v>397</v>
      </c>
      <c r="AM269" s="85">
        <v>366</v>
      </c>
      <c r="AN269" s="73">
        <v>8</v>
      </c>
      <c r="AO269" s="61"/>
      <c r="AP269" s="64">
        <v>902.3</v>
      </c>
      <c r="AQ269" s="42">
        <v>146.57999999999998</v>
      </c>
      <c r="AR269" s="42">
        <v>219.42000000000002</v>
      </c>
      <c r="AS269" s="42">
        <v>0</v>
      </c>
      <c r="AT269" s="72" t="s">
        <v>1036</v>
      </c>
      <c r="AU269" s="72" t="s">
        <v>1026</v>
      </c>
      <c r="AV269" s="67">
        <v>80</v>
      </c>
      <c r="AW269" s="61"/>
      <c r="AX269" s="61"/>
      <c r="AY269" s="61"/>
      <c r="AZ269" s="61" t="s">
        <v>1019</v>
      </c>
      <c r="BA269" s="61" t="s">
        <v>218</v>
      </c>
      <c r="BB269" s="61" t="s">
        <v>218</v>
      </c>
      <c r="BC269" s="61" t="s">
        <v>218</v>
      </c>
      <c r="BD269" s="61" t="s">
        <v>218</v>
      </c>
      <c r="BE269" s="61" t="s">
        <v>218</v>
      </c>
      <c r="BF269" s="61" t="s">
        <v>218</v>
      </c>
      <c r="BG269" s="61" t="s">
        <v>218</v>
      </c>
      <c r="BH269" s="61" t="s">
        <v>218</v>
      </c>
      <c r="BI269" s="61" t="s">
        <v>218</v>
      </c>
      <c r="BJ269" s="61" t="s">
        <v>218</v>
      </c>
      <c r="BK269" s="61" t="s">
        <v>218</v>
      </c>
      <c r="BL269" s="61" t="s">
        <v>218</v>
      </c>
      <c r="BM269" s="61" t="s">
        <v>218</v>
      </c>
      <c r="BN269" s="61" t="s">
        <v>218</v>
      </c>
      <c r="BO269" s="61" t="s">
        <v>218</v>
      </c>
      <c r="BP269" s="61" t="s">
        <v>218</v>
      </c>
      <c r="BQ269" s="61" t="s">
        <v>1020</v>
      </c>
      <c r="BR269" s="61"/>
      <c r="BS269" s="59" t="s">
        <v>1021</v>
      </c>
      <c r="BT269" s="52">
        <v>7760</v>
      </c>
      <c r="BU269" s="61">
        <v>5</v>
      </c>
      <c r="BV269" s="61" t="s">
        <v>1017</v>
      </c>
      <c r="BW269" s="52">
        <v>985</v>
      </c>
      <c r="BX269" s="52">
        <v>394</v>
      </c>
      <c r="BY269" s="52">
        <v>985</v>
      </c>
      <c r="BZ269" s="52">
        <v>394</v>
      </c>
      <c r="CA269" s="61" t="s">
        <v>1040</v>
      </c>
      <c r="CB269" s="52">
        <v>1852</v>
      </c>
      <c r="CC269" s="53">
        <v>1722</v>
      </c>
      <c r="CD269" s="39">
        <v>1</v>
      </c>
      <c r="CE269" s="61">
        <v>993</v>
      </c>
      <c r="CF269" s="61" t="s">
        <v>1023</v>
      </c>
      <c r="CG269" s="52">
        <v>160</v>
      </c>
      <c r="CH269" s="52">
        <v>253</v>
      </c>
      <c r="CI269" s="72">
        <v>902.3</v>
      </c>
      <c r="CJ269" s="74"/>
      <c r="CK269" s="61">
        <v>0</v>
      </c>
      <c r="CL269" s="61">
        <v>0</v>
      </c>
      <c r="CM269" s="75">
        <v>0</v>
      </c>
      <c r="CN269" s="39"/>
      <c r="CO269" s="39"/>
      <c r="CP269" s="61"/>
      <c r="CQ269" s="61"/>
      <c r="CR269" s="39">
        <v>0</v>
      </c>
      <c r="CS269" s="61"/>
      <c r="CT269" s="61"/>
      <c r="CU269" s="61"/>
      <c r="CV269" s="61"/>
      <c r="CW269" s="61"/>
      <c r="CX269" s="61"/>
      <c r="CY269" s="61"/>
      <c r="CZ269" s="52">
        <v>1</v>
      </c>
      <c r="DA269" s="52">
        <v>1</v>
      </c>
      <c r="DB269" s="52">
        <v>162</v>
      </c>
      <c r="DC269" s="52">
        <v>400</v>
      </c>
      <c r="DD269" s="52">
        <v>48</v>
      </c>
      <c r="DE269" s="61">
        <v>2032</v>
      </c>
      <c r="DF269" s="39">
        <v>0</v>
      </c>
      <c r="DG269" s="39">
        <v>0</v>
      </c>
      <c r="DH269" s="52">
        <v>4</v>
      </c>
      <c r="DI269" s="52">
        <v>248</v>
      </c>
      <c r="DJ269" s="61"/>
      <c r="DK269" s="39">
        <v>85</v>
      </c>
      <c r="DL269" s="61">
        <v>935</v>
      </c>
      <c r="DM269" s="39">
        <v>80</v>
      </c>
      <c r="DN269" s="61"/>
      <c r="DO269" s="61">
        <v>967</v>
      </c>
      <c r="DP269" s="61"/>
      <c r="DQ269" s="39">
        <v>648</v>
      </c>
      <c r="DR269" s="39">
        <v>594</v>
      </c>
      <c r="DS269" s="39">
        <v>87</v>
      </c>
      <c r="DT269" s="61">
        <v>16</v>
      </c>
      <c r="DU269" s="52">
        <v>16</v>
      </c>
      <c r="DV269" s="52">
        <v>16</v>
      </c>
      <c r="DW269" s="39">
        <v>0</v>
      </c>
      <c r="DX269" s="39" t="str">
        <f t="shared" si="20"/>
        <v>наружные</v>
      </c>
      <c r="DY269" s="52"/>
      <c r="DZ269" s="61"/>
      <c r="EA269" s="61"/>
      <c r="EB269" s="61"/>
      <c r="EC269" s="61"/>
      <c r="ED269" s="61"/>
      <c r="EE269" s="52">
        <v>32</v>
      </c>
      <c r="EF269" s="52">
        <v>29.44</v>
      </c>
      <c r="EG269" s="52">
        <v>8</v>
      </c>
      <c r="EH269" s="52">
        <f t="shared" si="22"/>
        <v>38.4</v>
      </c>
      <c r="EI269" s="52">
        <v>7.68</v>
      </c>
      <c r="EJ269" s="52"/>
      <c r="EK269" s="52">
        <v>11.16</v>
      </c>
      <c r="EL269" s="52">
        <v>4.8</v>
      </c>
      <c r="EM269" s="52">
        <v>17.600000000000001</v>
      </c>
      <c r="EN269" s="52">
        <v>9.1</v>
      </c>
      <c r="EO269" s="52">
        <v>0</v>
      </c>
      <c r="EP269" s="52">
        <v>0</v>
      </c>
      <c r="EQ269" s="52">
        <v>199</v>
      </c>
      <c r="ER269" s="52">
        <f t="shared" si="23"/>
        <v>0</v>
      </c>
      <c r="ES269" s="187" t="s">
        <v>1019</v>
      </c>
      <c r="ET269" s="187">
        <v>0</v>
      </c>
      <c r="EU269" s="52">
        <v>0</v>
      </c>
      <c r="EV269" s="52">
        <v>1</v>
      </c>
      <c r="EW269" s="52">
        <v>0</v>
      </c>
      <c r="EX269" s="52">
        <v>0</v>
      </c>
      <c r="EY269" s="52">
        <v>0</v>
      </c>
      <c r="EZ269" s="52"/>
      <c r="FA269" s="52"/>
      <c r="FB269" s="52"/>
      <c r="FC269" s="52"/>
      <c r="FD269" s="52"/>
      <c r="FE269" s="52"/>
      <c r="FF269" s="52"/>
      <c r="FG269" s="52"/>
      <c r="FH269" s="39">
        <v>0</v>
      </c>
      <c r="FI269" s="72">
        <v>5</v>
      </c>
    </row>
    <row r="270" spans="1:165" x14ac:dyDescent="0.25">
      <c r="A270" s="56">
        <v>28265</v>
      </c>
      <c r="B270" s="36" t="str">
        <f t="shared" si="21"/>
        <v>Цюрупы ул. д. 12 к. 4</v>
      </c>
      <c r="C270" s="57" t="s">
        <v>1094</v>
      </c>
      <c r="D270" s="58">
        <v>12</v>
      </c>
      <c r="E270" s="59">
        <v>4</v>
      </c>
      <c r="F270" s="39" t="s">
        <v>1012</v>
      </c>
      <c r="G270" s="60"/>
      <c r="H270" s="61"/>
      <c r="I270" s="62" t="s">
        <v>218</v>
      </c>
      <c r="J270" s="62"/>
      <c r="K270" s="62" t="s">
        <v>218</v>
      </c>
      <c r="L270" s="39" t="s">
        <v>1013</v>
      </c>
      <c r="M270" s="39" t="s">
        <v>1014</v>
      </c>
      <c r="N270" s="63">
        <v>1963</v>
      </c>
      <c r="O270" s="63">
        <v>1963</v>
      </c>
      <c r="P270" s="64" t="s">
        <v>1015</v>
      </c>
      <c r="Q270" s="61" t="s">
        <v>1016</v>
      </c>
      <c r="R270" s="63">
        <v>5</v>
      </c>
      <c r="S270" s="63">
        <v>5</v>
      </c>
      <c r="T270" s="65">
        <v>4</v>
      </c>
      <c r="U270" s="63"/>
      <c r="V270" s="63"/>
      <c r="W270" s="66">
        <v>80</v>
      </c>
      <c r="X270" s="67">
        <v>80</v>
      </c>
      <c r="Y270" s="61">
        <f t="shared" si="19"/>
        <v>0</v>
      </c>
      <c r="Z270" s="39">
        <v>0</v>
      </c>
      <c r="AA270" s="61">
        <v>20</v>
      </c>
      <c r="AB270" s="61">
        <v>36</v>
      </c>
      <c r="AC270" s="42">
        <v>0</v>
      </c>
      <c r="AD270" s="61"/>
      <c r="AE270" s="61">
        <v>0</v>
      </c>
      <c r="AF270" s="61">
        <v>1</v>
      </c>
      <c r="AG270" s="68">
        <v>1</v>
      </c>
      <c r="AH270" s="69">
        <v>3510.6</v>
      </c>
      <c r="AI270" s="70">
        <v>3510.6</v>
      </c>
      <c r="AJ270" s="71">
        <v>0</v>
      </c>
      <c r="AK270" s="72">
        <v>2173.1999999999998</v>
      </c>
      <c r="AL270" s="61">
        <v>397</v>
      </c>
      <c r="AM270" s="85">
        <v>363</v>
      </c>
      <c r="AN270" s="73">
        <v>8</v>
      </c>
      <c r="AO270" s="61"/>
      <c r="AP270" s="64">
        <v>901.1</v>
      </c>
      <c r="AQ270" s="42">
        <v>146.44999999999999</v>
      </c>
      <c r="AR270" s="42">
        <v>216.55</v>
      </c>
      <c r="AS270" s="42">
        <v>0</v>
      </c>
      <c r="AT270" s="72" t="s">
        <v>1036</v>
      </c>
      <c r="AU270" s="72" t="s">
        <v>1026</v>
      </c>
      <c r="AV270" s="67">
        <v>80</v>
      </c>
      <c r="AW270" s="61"/>
      <c r="AX270" s="61"/>
      <c r="AY270" s="61"/>
      <c r="AZ270" s="61" t="s">
        <v>1019</v>
      </c>
      <c r="BA270" s="61" t="s">
        <v>218</v>
      </c>
      <c r="BB270" s="61" t="s">
        <v>218</v>
      </c>
      <c r="BC270" s="61" t="s">
        <v>218</v>
      </c>
      <c r="BD270" s="61" t="s">
        <v>218</v>
      </c>
      <c r="BE270" s="61" t="s">
        <v>218</v>
      </c>
      <c r="BF270" s="61" t="s">
        <v>218</v>
      </c>
      <c r="BG270" s="61" t="s">
        <v>218</v>
      </c>
      <c r="BH270" s="61" t="s">
        <v>218</v>
      </c>
      <c r="BI270" s="61" t="s">
        <v>218</v>
      </c>
      <c r="BJ270" s="61" t="s">
        <v>218</v>
      </c>
      <c r="BK270" s="61" t="s">
        <v>218</v>
      </c>
      <c r="BL270" s="61" t="s">
        <v>218</v>
      </c>
      <c r="BM270" s="61" t="s">
        <v>218</v>
      </c>
      <c r="BN270" s="61" t="s">
        <v>218</v>
      </c>
      <c r="BO270" s="61" t="s">
        <v>218</v>
      </c>
      <c r="BP270" s="61" t="s">
        <v>218</v>
      </c>
      <c r="BQ270" s="61" t="s">
        <v>1020</v>
      </c>
      <c r="BR270" s="61"/>
      <c r="BS270" s="59" t="s">
        <v>1021</v>
      </c>
      <c r="BT270" s="52">
        <v>7760</v>
      </c>
      <c r="BU270" s="61">
        <v>5</v>
      </c>
      <c r="BV270" s="61" t="s">
        <v>1017</v>
      </c>
      <c r="BW270" s="52">
        <v>985</v>
      </c>
      <c r="BX270" s="52">
        <v>394</v>
      </c>
      <c r="BY270" s="52">
        <v>985</v>
      </c>
      <c r="BZ270" s="52">
        <v>394</v>
      </c>
      <c r="CA270" s="61" t="s">
        <v>1040</v>
      </c>
      <c r="CB270" s="52">
        <v>1852</v>
      </c>
      <c r="CC270" s="53">
        <v>1722</v>
      </c>
      <c r="CD270" s="61">
        <v>1</v>
      </c>
      <c r="CE270" s="61">
        <v>991</v>
      </c>
      <c r="CF270" s="61" t="s">
        <v>1023</v>
      </c>
      <c r="CG270" s="52">
        <v>160</v>
      </c>
      <c r="CH270" s="52">
        <v>253</v>
      </c>
      <c r="CI270" s="72">
        <v>901.1</v>
      </c>
      <c r="CJ270" s="74"/>
      <c r="CK270" s="61">
        <v>0</v>
      </c>
      <c r="CL270" s="61">
        <v>0</v>
      </c>
      <c r="CM270" s="75">
        <v>0</v>
      </c>
      <c r="CN270" s="39"/>
      <c r="CO270" s="39"/>
      <c r="CP270" s="61"/>
      <c r="CQ270" s="61"/>
      <c r="CR270" s="39">
        <v>0</v>
      </c>
      <c r="CS270" s="61"/>
      <c r="CT270" s="61"/>
      <c r="CU270" s="61"/>
      <c r="CV270" s="61"/>
      <c r="CW270" s="61"/>
      <c r="CX270" s="61"/>
      <c r="CY270" s="61"/>
      <c r="CZ270" s="52">
        <v>1</v>
      </c>
      <c r="DA270" s="52">
        <v>1</v>
      </c>
      <c r="DB270" s="52">
        <v>162</v>
      </c>
      <c r="DC270" s="52">
        <v>400</v>
      </c>
      <c r="DD270" s="52">
        <v>48</v>
      </c>
      <c r="DE270" s="61">
        <v>2032</v>
      </c>
      <c r="DF270" s="61">
        <v>0</v>
      </c>
      <c r="DG270" s="39">
        <v>0</v>
      </c>
      <c r="DH270" s="52">
        <v>4</v>
      </c>
      <c r="DI270" s="52">
        <v>248</v>
      </c>
      <c r="DJ270" s="61"/>
      <c r="DK270" s="39">
        <v>85</v>
      </c>
      <c r="DL270" s="61">
        <v>935</v>
      </c>
      <c r="DM270" s="39">
        <v>80</v>
      </c>
      <c r="DN270" s="61"/>
      <c r="DO270" s="61">
        <v>967</v>
      </c>
      <c r="DP270" s="61"/>
      <c r="DQ270" s="39">
        <v>648</v>
      </c>
      <c r="DR270" s="39">
        <v>594</v>
      </c>
      <c r="DS270" s="39">
        <v>87</v>
      </c>
      <c r="DT270" s="61">
        <v>16</v>
      </c>
      <c r="DU270" s="52">
        <v>16</v>
      </c>
      <c r="DV270" s="52">
        <v>16</v>
      </c>
      <c r="DW270" s="39">
        <v>0</v>
      </c>
      <c r="DX270" s="39" t="str">
        <f t="shared" si="20"/>
        <v>наружные</v>
      </c>
      <c r="DY270" s="52"/>
      <c r="DZ270" s="61"/>
      <c r="EA270" s="61"/>
      <c r="EB270" s="61"/>
      <c r="EC270" s="61"/>
      <c r="ED270" s="61"/>
      <c r="EE270" s="52">
        <v>32</v>
      </c>
      <c r="EF270" s="52">
        <v>29.44</v>
      </c>
      <c r="EG270" s="52">
        <v>8</v>
      </c>
      <c r="EH270" s="52">
        <f t="shared" si="22"/>
        <v>38.4</v>
      </c>
      <c r="EI270" s="52">
        <v>7.68</v>
      </c>
      <c r="EJ270" s="52"/>
      <c r="EK270" s="52">
        <v>11.16</v>
      </c>
      <c r="EL270" s="52">
        <v>4.8</v>
      </c>
      <c r="EM270" s="52">
        <v>17.600000000000001</v>
      </c>
      <c r="EN270" s="52">
        <v>9.1</v>
      </c>
      <c r="EO270" s="52">
        <v>0</v>
      </c>
      <c r="EP270" s="52">
        <v>0</v>
      </c>
      <c r="EQ270" s="52">
        <v>208</v>
      </c>
      <c r="ER270" s="52">
        <f t="shared" si="23"/>
        <v>0</v>
      </c>
      <c r="ES270" s="187" t="s">
        <v>1019</v>
      </c>
      <c r="ET270" s="187">
        <v>0</v>
      </c>
      <c r="EU270" s="52">
        <v>0</v>
      </c>
      <c r="EV270" s="52">
        <v>1</v>
      </c>
      <c r="EW270" s="52">
        <v>0</v>
      </c>
      <c r="EX270" s="52">
        <v>0</v>
      </c>
      <c r="EY270" s="52">
        <v>0</v>
      </c>
      <c r="EZ270" s="52"/>
      <c r="FA270" s="52"/>
      <c r="FB270" s="52"/>
      <c r="FC270" s="52"/>
      <c r="FD270" s="52"/>
      <c r="FE270" s="52"/>
      <c r="FF270" s="52"/>
      <c r="FG270" s="52"/>
      <c r="FH270" s="39">
        <v>0</v>
      </c>
      <c r="FI270" s="72">
        <v>5</v>
      </c>
    </row>
    <row r="271" spans="1:165" x14ac:dyDescent="0.25">
      <c r="A271" s="56">
        <v>28266</v>
      </c>
      <c r="B271" s="36" t="str">
        <f t="shared" si="21"/>
        <v>Цюрупы ул. д. 12 к. 5</v>
      </c>
      <c r="C271" s="57" t="s">
        <v>1094</v>
      </c>
      <c r="D271" s="58">
        <v>12</v>
      </c>
      <c r="E271" s="59">
        <v>5</v>
      </c>
      <c r="F271" s="39" t="s">
        <v>1012</v>
      </c>
      <c r="G271" s="60"/>
      <c r="H271" s="39"/>
      <c r="I271" s="62" t="s">
        <v>218</v>
      </c>
      <c r="J271" s="62"/>
      <c r="K271" s="62" t="s">
        <v>218</v>
      </c>
      <c r="L271" s="39" t="s">
        <v>1013</v>
      </c>
      <c r="M271" s="39" t="s">
        <v>1014</v>
      </c>
      <c r="N271" s="63">
        <v>1984</v>
      </c>
      <c r="O271" s="63">
        <v>1984</v>
      </c>
      <c r="P271" s="81" t="s">
        <v>1048</v>
      </c>
      <c r="Q271" s="61" t="s">
        <v>1016</v>
      </c>
      <c r="R271" s="63">
        <v>16</v>
      </c>
      <c r="S271" s="63">
        <v>16</v>
      </c>
      <c r="T271" s="65">
        <v>1</v>
      </c>
      <c r="U271" s="63">
        <v>1</v>
      </c>
      <c r="V271" s="63">
        <v>1</v>
      </c>
      <c r="W271" s="66">
        <v>113</v>
      </c>
      <c r="X271" s="67">
        <v>111</v>
      </c>
      <c r="Y271" s="61">
        <f t="shared" si="19"/>
        <v>2</v>
      </c>
      <c r="Z271" s="39">
        <v>2</v>
      </c>
      <c r="AA271" s="61">
        <v>32</v>
      </c>
      <c r="AB271" s="61">
        <v>33</v>
      </c>
      <c r="AC271" s="42">
        <v>6</v>
      </c>
      <c r="AD271" s="61">
        <v>32</v>
      </c>
      <c r="AE271" s="61">
        <v>0</v>
      </c>
      <c r="AF271" s="61">
        <v>1</v>
      </c>
      <c r="AG271" s="68">
        <v>1</v>
      </c>
      <c r="AH271" s="69">
        <v>5250.5999999999985</v>
      </c>
      <c r="AI271" s="70">
        <v>5238.3999999999987</v>
      </c>
      <c r="AJ271" s="71">
        <v>12.2</v>
      </c>
      <c r="AK271" s="72">
        <v>1945</v>
      </c>
      <c r="AL271" s="61">
        <v>138.9</v>
      </c>
      <c r="AM271" s="85">
        <v>252</v>
      </c>
      <c r="AN271" s="73">
        <v>694</v>
      </c>
      <c r="AO271" s="61"/>
      <c r="AP271" s="64">
        <v>499.5</v>
      </c>
      <c r="AQ271" s="42">
        <v>128.29</v>
      </c>
      <c r="AR271" s="42">
        <v>817.71</v>
      </c>
      <c r="AS271" s="42">
        <v>18</v>
      </c>
      <c r="AT271" s="72" t="s">
        <v>1036</v>
      </c>
      <c r="AU271" s="72" t="s">
        <v>1034</v>
      </c>
      <c r="AV271" s="67">
        <v>111</v>
      </c>
      <c r="AW271" s="61"/>
      <c r="AX271" s="61"/>
      <c r="AY271" s="61"/>
      <c r="AZ271" s="61" t="s">
        <v>1019</v>
      </c>
      <c r="BA271" s="61" t="s">
        <v>218</v>
      </c>
      <c r="BB271" s="61" t="s">
        <v>218</v>
      </c>
      <c r="BC271" s="61" t="s">
        <v>218</v>
      </c>
      <c r="BD271" s="61" t="s">
        <v>218</v>
      </c>
      <c r="BE271" s="61" t="s">
        <v>218</v>
      </c>
      <c r="BF271" s="61" t="s">
        <v>218</v>
      </c>
      <c r="BG271" s="61" t="s">
        <v>218</v>
      </c>
      <c r="BH271" s="61" t="s">
        <v>218</v>
      </c>
      <c r="BI271" s="61" t="s">
        <v>218</v>
      </c>
      <c r="BJ271" s="61" t="s">
        <v>218</v>
      </c>
      <c r="BK271" s="61" t="s">
        <v>218</v>
      </c>
      <c r="BL271" s="61" t="s">
        <v>218</v>
      </c>
      <c r="BM271" s="61" t="s">
        <v>218</v>
      </c>
      <c r="BN271" s="61" t="s">
        <v>218</v>
      </c>
      <c r="BO271" s="61" t="s">
        <v>218</v>
      </c>
      <c r="BP271" s="61" t="s">
        <v>218</v>
      </c>
      <c r="BQ271" s="61" t="s">
        <v>1043</v>
      </c>
      <c r="BR271" s="61"/>
      <c r="BS271" s="59" t="s">
        <v>1021</v>
      </c>
      <c r="BT271" s="52">
        <v>13290</v>
      </c>
      <c r="BU271" s="61">
        <v>2</v>
      </c>
      <c r="BV271" s="61" t="s">
        <v>1017</v>
      </c>
      <c r="BW271" s="52">
        <v>297.5</v>
      </c>
      <c r="BX271" s="52">
        <v>146</v>
      </c>
      <c r="BY271" s="52">
        <v>297.5</v>
      </c>
      <c r="BZ271" s="52">
        <v>146</v>
      </c>
      <c r="CA271" s="61" t="s">
        <v>1040</v>
      </c>
      <c r="CB271" s="52">
        <v>7520</v>
      </c>
      <c r="CC271" s="78">
        <v>0</v>
      </c>
      <c r="CD271" s="39">
        <v>1</v>
      </c>
      <c r="CE271" s="61">
        <v>549</v>
      </c>
      <c r="CF271" s="61" t="s">
        <v>1023</v>
      </c>
      <c r="CG271" s="39">
        <v>0</v>
      </c>
      <c r="CH271" s="39">
        <v>0</v>
      </c>
      <c r="CI271" s="72">
        <v>499.5</v>
      </c>
      <c r="CJ271" s="74" t="s">
        <v>1032</v>
      </c>
      <c r="CK271" s="61">
        <v>1</v>
      </c>
      <c r="CL271" s="61">
        <v>42.08</v>
      </c>
      <c r="CM271" s="75">
        <v>15</v>
      </c>
      <c r="CN271" s="39"/>
      <c r="CO271" s="39"/>
      <c r="CP271" s="61"/>
      <c r="CQ271" s="61"/>
      <c r="CR271" s="39">
        <v>3.5</v>
      </c>
      <c r="CS271" s="61"/>
      <c r="CT271" s="61"/>
      <c r="CU271" s="61"/>
      <c r="CV271" s="61"/>
      <c r="CW271" s="61"/>
      <c r="CX271" s="61"/>
      <c r="CY271" s="61"/>
      <c r="CZ271" s="39">
        <v>0</v>
      </c>
      <c r="DA271" s="52">
        <v>1</v>
      </c>
      <c r="DB271" s="39">
        <v>0</v>
      </c>
      <c r="DC271" s="52">
        <v>1305.5999999999999</v>
      </c>
      <c r="DD271" s="52">
        <v>163</v>
      </c>
      <c r="DE271" s="61">
        <v>1189.2</v>
      </c>
      <c r="DF271" s="39">
        <v>0</v>
      </c>
      <c r="DG271" s="39">
        <v>0</v>
      </c>
      <c r="DH271" s="52">
        <v>1</v>
      </c>
      <c r="DI271" s="52">
        <v>334</v>
      </c>
      <c r="DJ271" s="61"/>
      <c r="DK271" s="39">
        <v>76</v>
      </c>
      <c r="DL271" s="61">
        <v>1638</v>
      </c>
      <c r="DM271" s="39">
        <v>111</v>
      </c>
      <c r="DN271" s="61"/>
      <c r="DO271" s="61">
        <v>1638</v>
      </c>
      <c r="DP271" s="61"/>
      <c r="DQ271" s="39">
        <v>553</v>
      </c>
      <c r="DR271" s="39">
        <v>0</v>
      </c>
      <c r="DS271" s="39">
        <v>0</v>
      </c>
      <c r="DT271" s="61">
        <v>7</v>
      </c>
      <c r="DU271" s="39">
        <v>0</v>
      </c>
      <c r="DV271" s="52">
        <v>14</v>
      </c>
      <c r="DW271" s="52">
        <v>1</v>
      </c>
      <c r="DX271" s="39" t="str">
        <f t="shared" si="20"/>
        <v>внутренние</v>
      </c>
      <c r="DY271" s="52"/>
      <c r="DZ271" s="61"/>
      <c r="EA271" s="61"/>
      <c r="EB271" s="61"/>
      <c r="EC271" s="61"/>
      <c r="ED271" s="61"/>
      <c r="EE271" s="52">
        <v>15</v>
      </c>
      <c r="EF271" s="52">
        <v>23.2</v>
      </c>
      <c r="EG271" s="52">
        <v>34</v>
      </c>
      <c r="EH271" s="52">
        <f t="shared" si="22"/>
        <v>163.19999999999999</v>
      </c>
      <c r="EI271" s="52">
        <v>6.72</v>
      </c>
      <c r="EJ271" s="52"/>
      <c r="EK271" s="52">
        <v>2.79</v>
      </c>
      <c r="EL271" s="52">
        <v>3.84</v>
      </c>
      <c r="EM271" s="52">
        <v>14.08</v>
      </c>
      <c r="EN271" s="52">
        <v>12.35</v>
      </c>
      <c r="EO271" s="52">
        <v>10.8</v>
      </c>
      <c r="EP271" s="52">
        <v>10</v>
      </c>
      <c r="EQ271" s="52">
        <v>234</v>
      </c>
      <c r="ER271" s="52">
        <f t="shared" si="23"/>
        <v>0.93</v>
      </c>
      <c r="ES271" s="187" t="s">
        <v>1141</v>
      </c>
      <c r="ET271" s="187" t="s">
        <v>1139</v>
      </c>
      <c r="EU271" s="52">
        <v>0</v>
      </c>
      <c r="EV271" s="52">
        <v>1</v>
      </c>
      <c r="EW271" s="52">
        <v>0</v>
      </c>
      <c r="EX271" s="52">
        <v>0</v>
      </c>
      <c r="EY271" s="52">
        <v>0</v>
      </c>
      <c r="EZ271" s="52"/>
      <c r="FA271" s="52"/>
      <c r="FB271" s="52"/>
      <c r="FC271" s="52"/>
      <c r="FD271" s="52"/>
      <c r="FE271" s="52"/>
      <c r="FF271" s="52"/>
      <c r="FG271" s="52"/>
      <c r="FH271" s="52">
        <v>1</v>
      </c>
      <c r="FI271" s="72">
        <v>2</v>
      </c>
    </row>
    <row r="272" spans="1:165" x14ac:dyDescent="0.25">
      <c r="A272" s="56">
        <v>70083</v>
      </c>
      <c r="B272" s="36" t="str">
        <f t="shared" si="21"/>
        <v>Цюрупы ул. д. 12 к. 6</v>
      </c>
      <c r="C272" s="57" t="s">
        <v>1094</v>
      </c>
      <c r="D272" s="58">
        <v>12</v>
      </c>
      <c r="E272" s="59">
        <v>6</v>
      </c>
      <c r="F272" s="39" t="s">
        <v>1012</v>
      </c>
      <c r="G272" s="60"/>
      <c r="H272" s="61"/>
      <c r="I272" s="62" t="s">
        <v>218</v>
      </c>
      <c r="J272" s="62"/>
      <c r="K272" s="62" t="s">
        <v>218</v>
      </c>
      <c r="L272" s="39" t="s">
        <v>1013</v>
      </c>
      <c r="M272" s="39" t="s">
        <v>1014</v>
      </c>
      <c r="N272" s="63">
        <v>1996</v>
      </c>
      <c r="O272" s="63">
        <v>1996</v>
      </c>
      <c r="P272" s="81" t="s">
        <v>1044</v>
      </c>
      <c r="Q272" s="61" t="s">
        <v>1016</v>
      </c>
      <c r="R272" s="63">
        <v>17</v>
      </c>
      <c r="S272" s="63">
        <v>17</v>
      </c>
      <c r="T272" s="65">
        <v>2</v>
      </c>
      <c r="U272" s="63">
        <v>2</v>
      </c>
      <c r="V272" s="63">
        <v>2</v>
      </c>
      <c r="W272" s="66">
        <v>137</v>
      </c>
      <c r="X272" s="67">
        <v>135</v>
      </c>
      <c r="Y272" s="61">
        <f t="shared" si="19"/>
        <v>2</v>
      </c>
      <c r="Z272" s="39">
        <v>1</v>
      </c>
      <c r="AA272" s="61">
        <v>34</v>
      </c>
      <c r="AB272" s="61">
        <v>34</v>
      </c>
      <c r="AC272" s="42">
        <v>8</v>
      </c>
      <c r="AD272" s="61">
        <v>34</v>
      </c>
      <c r="AE272" s="61">
        <v>0</v>
      </c>
      <c r="AF272" s="61">
        <v>1</v>
      </c>
      <c r="AG272" s="68">
        <v>1</v>
      </c>
      <c r="AH272" s="69">
        <v>7456.3999999999969</v>
      </c>
      <c r="AI272" s="70">
        <v>7406.9999999999973</v>
      </c>
      <c r="AJ272" s="71">
        <v>49.4</v>
      </c>
      <c r="AK272" s="72">
        <v>2619.3000000000002</v>
      </c>
      <c r="AL272" s="61">
        <v>408</v>
      </c>
      <c r="AM272" s="85">
        <v>490.3</v>
      </c>
      <c r="AN272" s="73">
        <v>866.8</v>
      </c>
      <c r="AO272" s="61"/>
      <c r="AP272" s="64">
        <v>631.1</v>
      </c>
      <c r="AQ272" s="42">
        <v>157.54999999999998</v>
      </c>
      <c r="AR272" s="42">
        <v>1218.45</v>
      </c>
      <c r="AS272" s="42">
        <v>38.4</v>
      </c>
      <c r="AT272" s="72" t="s">
        <v>1017</v>
      </c>
      <c r="AU272" s="72" t="s">
        <v>1034</v>
      </c>
      <c r="AV272" s="67">
        <v>135</v>
      </c>
      <c r="AW272" s="61"/>
      <c r="AX272" s="61"/>
      <c r="AY272" s="61"/>
      <c r="AZ272" s="61" t="s">
        <v>1019</v>
      </c>
      <c r="BA272" s="61" t="s">
        <v>218</v>
      </c>
      <c r="BB272" s="61" t="s">
        <v>218</v>
      </c>
      <c r="BC272" s="61" t="s">
        <v>218</v>
      </c>
      <c r="BD272" s="61" t="s">
        <v>218</v>
      </c>
      <c r="BE272" s="61" t="s">
        <v>218</v>
      </c>
      <c r="BF272" s="61" t="s">
        <v>218</v>
      </c>
      <c r="BG272" s="61" t="s">
        <v>218</v>
      </c>
      <c r="BH272" s="61" t="s">
        <v>218</v>
      </c>
      <c r="BI272" s="61" t="s">
        <v>218</v>
      </c>
      <c r="BJ272" s="61" t="s">
        <v>218</v>
      </c>
      <c r="BK272" s="61" t="s">
        <v>218</v>
      </c>
      <c r="BL272" s="61" t="s">
        <v>218</v>
      </c>
      <c r="BM272" s="61" t="s">
        <v>218</v>
      </c>
      <c r="BN272" s="61" t="s">
        <v>218</v>
      </c>
      <c r="BO272" s="61" t="s">
        <v>218</v>
      </c>
      <c r="BP272" s="61" t="s">
        <v>218</v>
      </c>
      <c r="BQ272" s="61" t="s">
        <v>1020</v>
      </c>
      <c r="BR272" s="61"/>
      <c r="BS272" s="59" t="s">
        <v>1021</v>
      </c>
      <c r="BT272" s="52">
        <v>30600</v>
      </c>
      <c r="BU272" s="61">
        <v>3</v>
      </c>
      <c r="BV272" s="61" t="s">
        <v>1017</v>
      </c>
      <c r="BW272" s="39">
        <v>3447</v>
      </c>
      <c r="BX272" s="39">
        <v>0</v>
      </c>
      <c r="BY272" s="39">
        <v>3447</v>
      </c>
      <c r="BZ272" s="39">
        <v>1122</v>
      </c>
      <c r="CA272" s="61" t="s">
        <v>1040</v>
      </c>
      <c r="CB272" s="52">
        <v>5990</v>
      </c>
      <c r="CC272" s="78">
        <v>2785</v>
      </c>
      <c r="CD272" s="61">
        <v>1</v>
      </c>
      <c r="CE272" s="61">
        <v>764</v>
      </c>
      <c r="CF272" s="61" t="s">
        <v>1023</v>
      </c>
      <c r="CG272" s="39">
        <v>124</v>
      </c>
      <c r="CH272" s="39">
        <v>86</v>
      </c>
      <c r="CI272" s="72">
        <v>631.1</v>
      </c>
      <c r="CJ272" s="74" t="s">
        <v>1032</v>
      </c>
      <c r="CK272" s="61">
        <v>2</v>
      </c>
      <c r="CL272" s="61">
        <v>89.42</v>
      </c>
      <c r="CM272" s="75">
        <v>32</v>
      </c>
      <c r="CN272" s="39"/>
      <c r="CO272" s="39"/>
      <c r="CP272" s="61"/>
      <c r="CQ272" s="61"/>
      <c r="CR272" s="39">
        <v>7</v>
      </c>
      <c r="CS272" s="61"/>
      <c r="CT272" s="61"/>
      <c r="CU272" s="61"/>
      <c r="CV272" s="61"/>
      <c r="CW272" s="61"/>
      <c r="CX272" s="61"/>
      <c r="CY272" s="61"/>
      <c r="CZ272" s="39">
        <v>1</v>
      </c>
      <c r="DA272" s="39">
        <v>2</v>
      </c>
      <c r="DB272" s="39">
        <v>102</v>
      </c>
      <c r="DC272" s="39">
        <v>2037</v>
      </c>
      <c r="DD272" s="39">
        <v>224</v>
      </c>
      <c r="DE272" s="61">
        <v>2105</v>
      </c>
      <c r="DF272" s="61">
        <v>0</v>
      </c>
      <c r="DG272" s="39">
        <v>0</v>
      </c>
      <c r="DH272" s="39">
        <v>2</v>
      </c>
      <c r="DI272" s="39">
        <v>0</v>
      </c>
      <c r="DJ272" s="61"/>
      <c r="DK272" s="39">
        <v>60</v>
      </c>
      <c r="DL272" s="61">
        <v>1658</v>
      </c>
      <c r="DM272" s="39">
        <v>135</v>
      </c>
      <c r="DN272" s="61"/>
      <c r="DO272" s="61">
        <v>1366</v>
      </c>
      <c r="DP272" s="61"/>
      <c r="DQ272" s="39">
        <v>150</v>
      </c>
      <c r="DR272" s="39">
        <v>0</v>
      </c>
      <c r="DS272" s="39">
        <v>0</v>
      </c>
      <c r="DT272" s="61">
        <v>8</v>
      </c>
      <c r="DU272" s="39">
        <v>12</v>
      </c>
      <c r="DV272" s="39">
        <v>12</v>
      </c>
      <c r="DW272" s="39">
        <v>2</v>
      </c>
      <c r="DX272" s="39" t="str">
        <f t="shared" si="20"/>
        <v>внутренние</v>
      </c>
      <c r="DY272" s="39"/>
      <c r="DZ272" s="61"/>
      <c r="EA272" s="61"/>
      <c r="EB272" s="61"/>
      <c r="EC272" s="61"/>
      <c r="ED272" s="61"/>
      <c r="EE272" s="39">
        <v>68</v>
      </c>
      <c r="EF272" s="52">
        <v>49.3</v>
      </c>
      <c r="EG272" s="39">
        <v>84</v>
      </c>
      <c r="EH272" s="52">
        <f t="shared" si="22"/>
        <v>403.2</v>
      </c>
      <c r="EI272" s="52">
        <v>14.28</v>
      </c>
      <c r="EJ272" s="52"/>
      <c r="EK272" s="52">
        <v>5.58</v>
      </c>
      <c r="EL272" s="52">
        <v>30.6</v>
      </c>
      <c r="EM272" s="52">
        <v>29.92</v>
      </c>
      <c r="EN272" s="52">
        <v>14.950000000000001</v>
      </c>
      <c r="EO272" s="52">
        <v>21.6</v>
      </c>
      <c r="EP272" s="52">
        <v>14.8</v>
      </c>
      <c r="EQ272" s="52">
        <v>303</v>
      </c>
      <c r="ER272" s="52">
        <f t="shared" si="23"/>
        <v>1.2</v>
      </c>
      <c r="ES272" s="187" t="s">
        <v>1138</v>
      </c>
      <c r="ET272" s="187" t="s">
        <v>1139</v>
      </c>
      <c r="EU272" s="52">
        <v>0</v>
      </c>
      <c r="EV272" s="52">
        <v>1</v>
      </c>
      <c r="EW272" s="52">
        <v>0</v>
      </c>
      <c r="EX272" s="52">
        <v>0</v>
      </c>
      <c r="EY272" s="52">
        <v>0</v>
      </c>
      <c r="EZ272" s="52"/>
      <c r="FA272" s="52"/>
      <c r="FB272" s="52"/>
      <c r="FC272" s="52"/>
      <c r="FD272" s="52"/>
      <c r="FE272" s="52"/>
      <c r="FF272" s="52"/>
      <c r="FG272" s="52"/>
      <c r="FH272" s="39">
        <v>0</v>
      </c>
      <c r="FI272" s="72">
        <v>4</v>
      </c>
    </row>
    <row r="273" spans="1:165" x14ac:dyDescent="0.25">
      <c r="A273" s="56">
        <v>28267</v>
      </c>
      <c r="B273" s="36" t="str">
        <f t="shared" si="21"/>
        <v>Цюрупы ул. д. 13</v>
      </c>
      <c r="C273" s="57" t="s">
        <v>1094</v>
      </c>
      <c r="D273" s="58">
        <v>13</v>
      </c>
      <c r="E273" s="59"/>
      <c r="F273" s="39" t="s">
        <v>1012</v>
      </c>
      <c r="G273" s="60"/>
      <c r="H273" s="39"/>
      <c r="I273" s="62" t="s">
        <v>218</v>
      </c>
      <c r="J273" s="62"/>
      <c r="K273" s="62" t="s">
        <v>218</v>
      </c>
      <c r="L273" s="39" t="s">
        <v>1013</v>
      </c>
      <c r="M273" s="39" t="s">
        <v>1014</v>
      </c>
      <c r="N273" s="63">
        <v>1976</v>
      </c>
      <c r="O273" s="63">
        <v>1976</v>
      </c>
      <c r="P273" s="64" t="s">
        <v>1033</v>
      </c>
      <c r="Q273" s="61" t="s">
        <v>1016</v>
      </c>
      <c r="R273" s="63">
        <v>16</v>
      </c>
      <c r="S273" s="63">
        <v>16</v>
      </c>
      <c r="T273" s="65">
        <v>2</v>
      </c>
      <c r="U273" s="63">
        <v>2</v>
      </c>
      <c r="V273" s="63">
        <v>2</v>
      </c>
      <c r="W273" s="66">
        <v>133</v>
      </c>
      <c r="X273" s="67">
        <v>128</v>
      </c>
      <c r="Y273" s="61">
        <f t="shared" si="19"/>
        <v>5</v>
      </c>
      <c r="Z273" s="39">
        <v>2</v>
      </c>
      <c r="AA273" s="61">
        <v>32</v>
      </c>
      <c r="AB273" s="61">
        <v>32</v>
      </c>
      <c r="AC273" s="42">
        <v>0</v>
      </c>
      <c r="AD273" s="61">
        <v>32</v>
      </c>
      <c r="AE273" s="61">
        <v>0</v>
      </c>
      <c r="AF273" s="61">
        <v>0</v>
      </c>
      <c r="AG273" s="68">
        <v>1</v>
      </c>
      <c r="AH273" s="69">
        <v>9397.8000000000011</v>
      </c>
      <c r="AI273" s="70">
        <v>8132.1</v>
      </c>
      <c r="AJ273" s="71">
        <v>1265.7</v>
      </c>
      <c r="AK273" s="72">
        <v>2759.8</v>
      </c>
      <c r="AL273" s="61">
        <v>320</v>
      </c>
      <c r="AM273" s="85">
        <v>466</v>
      </c>
      <c r="AN273" s="73">
        <v>812</v>
      </c>
      <c r="AO273" s="61">
        <v>0</v>
      </c>
      <c r="AP273" s="64">
        <v>0</v>
      </c>
      <c r="AQ273" s="42">
        <v>157.72</v>
      </c>
      <c r="AR273" s="42">
        <v>1120.28</v>
      </c>
      <c r="AS273" s="42">
        <v>0</v>
      </c>
      <c r="AT273" s="72" t="s">
        <v>1017</v>
      </c>
      <c r="AU273" s="72" t="s">
        <v>1034</v>
      </c>
      <c r="AV273" s="67">
        <v>128</v>
      </c>
      <c r="AW273" s="61"/>
      <c r="AX273" s="61"/>
      <c r="AY273" s="61"/>
      <c r="AZ273" s="61" t="s">
        <v>1019</v>
      </c>
      <c r="BA273" s="61" t="s">
        <v>218</v>
      </c>
      <c r="BB273" s="61" t="s">
        <v>218</v>
      </c>
      <c r="BC273" s="61" t="s">
        <v>218</v>
      </c>
      <c r="BD273" s="61" t="s">
        <v>218</v>
      </c>
      <c r="BE273" s="61" t="s">
        <v>218</v>
      </c>
      <c r="BF273" s="61" t="s">
        <v>218</v>
      </c>
      <c r="BG273" s="61" t="s">
        <v>218</v>
      </c>
      <c r="BH273" s="61" t="s">
        <v>218</v>
      </c>
      <c r="BI273" s="61" t="s">
        <v>218</v>
      </c>
      <c r="BJ273" s="61" t="s">
        <v>218</v>
      </c>
      <c r="BK273" s="61" t="s">
        <v>218</v>
      </c>
      <c r="BL273" s="61" t="s">
        <v>218</v>
      </c>
      <c r="BM273" s="61" t="s">
        <v>218</v>
      </c>
      <c r="BN273" s="61" t="s">
        <v>218</v>
      </c>
      <c r="BO273" s="61" t="s">
        <v>218</v>
      </c>
      <c r="BP273" s="61" t="s">
        <v>218</v>
      </c>
      <c r="BQ273" s="59" t="s">
        <v>1020</v>
      </c>
      <c r="BR273" s="61"/>
      <c r="BS273" s="59" t="s">
        <v>1021</v>
      </c>
      <c r="BT273" s="39">
        <v>0</v>
      </c>
      <c r="BU273" s="61">
        <v>3</v>
      </c>
      <c r="BV273" s="61" t="s">
        <v>1017</v>
      </c>
      <c r="BW273" s="39">
        <v>0</v>
      </c>
      <c r="BX273" s="39">
        <v>0</v>
      </c>
      <c r="BY273" s="39">
        <v>0</v>
      </c>
      <c r="BZ273" s="39">
        <v>0</v>
      </c>
      <c r="CA273" s="61" t="s">
        <v>1096</v>
      </c>
      <c r="CB273" s="39">
        <v>0</v>
      </c>
      <c r="CC273" s="78">
        <v>0</v>
      </c>
      <c r="CD273" s="39">
        <v>1</v>
      </c>
      <c r="CE273" s="61">
        <v>1735</v>
      </c>
      <c r="CF273" s="61" t="s">
        <v>1023</v>
      </c>
      <c r="CG273" s="39">
        <v>0</v>
      </c>
      <c r="CH273" s="39">
        <v>0</v>
      </c>
      <c r="CI273" s="72">
        <v>1481.8</v>
      </c>
      <c r="CJ273" s="74" t="s">
        <v>1032</v>
      </c>
      <c r="CK273" s="61">
        <v>2</v>
      </c>
      <c r="CL273" s="61">
        <v>84.16</v>
      </c>
      <c r="CM273" s="75">
        <v>0</v>
      </c>
      <c r="CN273" s="39"/>
      <c r="CO273" s="39"/>
      <c r="CP273" s="61"/>
      <c r="CQ273" s="61"/>
      <c r="CR273" s="39">
        <v>7</v>
      </c>
      <c r="CS273" s="61"/>
      <c r="CT273" s="61"/>
      <c r="CU273" s="61"/>
      <c r="CV273" s="61"/>
      <c r="CW273" s="61"/>
      <c r="CX273" s="61"/>
      <c r="CY273" s="61"/>
      <c r="CZ273" s="39">
        <v>0</v>
      </c>
      <c r="DA273" s="39">
        <v>0</v>
      </c>
      <c r="DB273" s="39">
        <v>0</v>
      </c>
      <c r="DC273" s="39">
        <v>0</v>
      </c>
      <c r="DD273" s="39">
        <v>0</v>
      </c>
      <c r="DE273" s="61">
        <v>0</v>
      </c>
      <c r="DF273" s="39">
        <v>0</v>
      </c>
      <c r="DG273" s="39">
        <v>0</v>
      </c>
      <c r="DH273" s="39">
        <v>0</v>
      </c>
      <c r="DI273" s="39">
        <v>0</v>
      </c>
      <c r="DJ273" s="61"/>
      <c r="DK273" s="39">
        <v>0</v>
      </c>
      <c r="DL273" s="61">
        <v>0</v>
      </c>
      <c r="DM273" s="39">
        <v>128</v>
      </c>
      <c r="DN273" s="61"/>
      <c r="DO273" s="61">
        <v>0</v>
      </c>
      <c r="DP273" s="61"/>
      <c r="DQ273" s="39">
        <v>0</v>
      </c>
      <c r="DR273" s="39">
        <v>0</v>
      </c>
      <c r="DS273" s="39">
        <v>0</v>
      </c>
      <c r="DT273" s="61">
        <v>8</v>
      </c>
      <c r="DU273" s="39">
        <v>0</v>
      </c>
      <c r="DV273" s="39">
        <v>0</v>
      </c>
      <c r="DW273" s="39">
        <v>0</v>
      </c>
      <c r="DX273" s="39" t="str">
        <f t="shared" si="20"/>
        <v>внутренние</v>
      </c>
      <c r="DY273" s="39"/>
      <c r="DZ273" s="61"/>
      <c r="EA273" s="61"/>
      <c r="EB273" s="61"/>
      <c r="EC273" s="61"/>
      <c r="ED273" s="61"/>
      <c r="EE273" s="39">
        <v>0</v>
      </c>
      <c r="EF273" s="52">
        <v>46.4</v>
      </c>
      <c r="EG273" s="39">
        <v>0</v>
      </c>
      <c r="EH273" s="52">
        <f t="shared" si="22"/>
        <v>0</v>
      </c>
      <c r="EI273" s="52">
        <v>13.44</v>
      </c>
      <c r="EJ273" s="52"/>
      <c r="EK273" s="52">
        <v>5.58</v>
      </c>
      <c r="EL273" s="52">
        <v>7.68</v>
      </c>
      <c r="EM273" s="52">
        <v>77.44</v>
      </c>
      <c r="EN273" s="52">
        <v>14.3</v>
      </c>
      <c r="EO273" s="52">
        <v>21.6</v>
      </c>
      <c r="EP273" s="52">
        <v>14.2</v>
      </c>
      <c r="EQ273" s="52">
        <v>278</v>
      </c>
      <c r="ER273" s="52">
        <f t="shared" si="23"/>
        <v>1.1000000000000001</v>
      </c>
      <c r="ES273" s="187" t="s">
        <v>1138</v>
      </c>
      <c r="ET273" s="187" t="s">
        <v>1139</v>
      </c>
      <c r="EU273" s="52">
        <v>0</v>
      </c>
      <c r="EV273" s="52">
        <v>1</v>
      </c>
      <c r="EW273" s="52">
        <v>0</v>
      </c>
      <c r="EX273" s="52">
        <v>0</v>
      </c>
      <c r="EY273" s="52">
        <v>0</v>
      </c>
      <c r="EZ273" s="52"/>
      <c r="FA273" s="52"/>
      <c r="FB273" s="52"/>
      <c r="FC273" s="52"/>
      <c r="FD273" s="52"/>
      <c r="FE273" s="52"/>
      <c r="FF273" s="52"/>
      <c r="FG273" s="52"/>
      <c r="FH273" s="39">
        <v>0</v>
      </c>
      <c r="FI273" s="72">
        <v>3</v>
      </c>
    </row>
    <row r="274" spans="1:165" x14ac:dyDescent="0.25">
      <c r="A274" s="56">
        <v>61051</v>
      </c>
      <c r="B274" s="36" t="str">
        <f t="shared" si="21"/>
        <v>Цюрупы ул. д. 14</v>
      </c>
      <c r="C274" s="57" t="s">
        <v>1094</v>
      </c>
      <c r="D274" s="58">
        <v>14</v>
      </c>
      <c r="E274" s="59"/>
      <c r="F274" s="39" t="s">
        <v>1012</v>
      </c>
      <c r="G274" s="60"/>
      <c r="H274" s="61"/>
      <c r="I274" s="62" t="s">
        <v>218</v>
      </c>
      <c r="J274" s="62"/>
      <c r="K274" s="62" t="s">
        <v>218</v>
      </c>
      <c r="L274" s="39" t="s">
        <v>1013</v>
      </c>
      <c r="M274" s="39" t="s">
        <v>1014</v>
      </c>
      <c r="N274" s="63">
        <v>1994</v>
      </c>
      <c r="O274" s="63">
        <v>1994</v>
      </c>
      <c r="P274" s="81" t="s">
        <v>1048</v>
      </c>
      <c r="Q274" s="61" t="s">
        <v>1016</v>
      </c>
      <c r="R274" s="63">
        <v>16</v>
      </c>
      <c r="S274" s="63">
        <v>16</v>
      </c>
      <c r="T274" s="65">
        <v>1</v>
      </c>
      <c r="U274" s="63">
        <v>1</v>
      </c>
      <c r="V274" s="63">
        <v>1</v>
      </c>
      <c r="W274" s="66">
        <v>104</v>
      </c>
      <c r="X274" s="67">
        <v>101</v>
      </c>
      <c r="Y274" s="61">
        <f t="shared" si="19"/>
        <v>3</v>
      </c>
      <c r="Z274" s="39">
        <v>0</v>
      </c>
      <c r="AA274" s="61">
        <v>32</v>
      </c>
      <c r="AB274" s="61">
        <v>33</v>
      </c>
      <c r="AC274" s="42">
        <v>6</v>
      </c>
      <c r="AD274" s="61">
        <v>32</v>
      </c>
      <c r="AE274" s="61">
        <v>0</v>
      </c>
      <c r="AF274" s="61">
        <v>1</v>
      </c>
      <c r="AG274" s="68">
        <v>1</v>
      </c>
      <c r="AH274" s="69">
        <v>5323.6</v>
      </c>
      <c r="AI274" s="70">
        <v>5109.8</v>
      </c>
      <c r="AJ274" s="71">
        <v>213.8</v>
      </c>
      <c r="AK274" s="72">
        <v>2001</v>
      </c>
      <c r="AL274" s="61">
        <v>138.9</v>
      </c>
      <c r="AM274" s="85">
        <v>262</v>
      </c>
      <c r="AN274" s="73">
        <v>740</v>
      </c>
      <c r="AO274" s="61"/>
      <c r="AP274" s="64">
        <v>499.5</v>
      </c>
      <c r="AQ274" s="42">
        <v>110.25</v>
      </c>
      <c r="AR274" s="42">
        <v>889.75</v>
      </c>
      <c r="AS274" s="42">
        <v>18</v>
      </c>
      <c r="AT274" s="72" t="s">
        <v>1036</v>
      </c>
      <c r="AU274" s="72" t="s">
        <v>1018</v>
      </c>
      <c r="AV274" s="67">
        <v>101</v>
      </c>
      <c r="AW274" s="61"/>
      <c r="AX274" s="61"/>
      <c r="AY274" s="61"/>
      <c r="AZ274" s="61" t="s">
        <v>1019</v>
      </c>
      <c r="BA274" s="61" t="s">
        <v>218</v>
      </c>
      <c r="BB274" s="61" t="s">
        <v>218</v>
      </c>
      <c r="BC274" s="61" t="s">
        <v>218</v>
      </c>
      <c r="BD274" s="61" t="s">
        <v>218</v>
      </c>
      <c r="BE274" s="61" t="s">
        <v>218</v>
      </c>
      <c r="BF274" s="61" t="s">
        <v>218</v>
      </c>
      <c r="BG274" s="61" t="s">
        <v>218</v>
      </c>
      <c r="BH274" s="61" t="s">
        <v>218</v>
      </c>
      <c r="BI274" s="61" t="s">
        <v>218</v>
      </c>
      <c r="BJ274" s="61" t="s">
        <v>218</v>
      </c>
      <c r="BK274" s="61" t="s">
        <v>218</v>
      </c>
      <c r="BL274" s="61" t="s">
        <v>218</v>
      </c>
      <c r="BM274" s="61" t="s">
        <v>218</v>
      </c>
      <c r="BN274" s="61" t="s">
        <v>218</v>
      </c>
      <c r="BO274" s="61" t="s">
        <v>218</v>
      </c>
      <c r="BP274" s="61" t="s">
        <v>218</v>
      </c>
      <c r="BQ274" s="61" t="s">
        <v>1020</v>
      </c>
      <c r="BR274" s="61"/>
      <c r="BS274" s="59" t="s">
        <v>1021</v>
      </c>
      <c r="BT274" s="52">
        <v>13290</v>
      </c>
      <c r="BU274" s="61">
        <v>2</v>
      </c>
      <c r="BV274" s="61" t="s">
        <v>1017</v>
      </c>
      <c r="BW274" s="52">
        <v>297.5</v>
      </c>
      <c r="BX274" s="52">
        <v>146</v>
      </c>
      <c r="BY274" s="52">
        <v>297.5</v>
      </c>
      <c r="BZ274" s="52">
        <v>146</v>
      </c>
      <c r="CA274" s="61" t="s">
        <v>1097</v>
      </c>
      <c r="CB274" s="52">
        <v>7520</v>
      </c>
      <c r="CC274" s="78">
        <v>0</v>
      </c>
      <c r="CD274" s="61">
        <v>1</v>
      </c>
      <c r="CE274" s="61">
        <v>549</v>
      </c>
      <c r="CF274" s="61" t="s">
        <v>1023</v>
      </c>
      <c r="CG274" s="39">
        <v>0</v>
      </c>
      <c r="CH274" s="39">
        <v>0</v>
      </c>
      <c r="CI274" s="72">
        <v>499.5</v>
      </c>
      <c r="CJ274" s="74" t="s">
        <v>1032</v>
      </c>
      <c r="CK274" s="61">
        <v>1</v>
      </c>
      <c r="CL274" s="61">
        <v>42.08</v>
      </c>
      <c r="CM274" s="75">
        <v>15</v>
      </c>
      <c r="CN274" s="39"/>
      <c r="CO274" s="39"/>
      <c r="CP274" s="61"/>
      <c r="CQ274" s="61"/>
      <c r="CR274" s="39">
        <v>3.7</v>
      </c>
      <c r="CS274" s="61"/>
      <c r="CT274" s="61"/>
      <c r="CU274" s="61"/>
      <c r="CV274" s="61"/>
      <c r="CW274" s="61"/>
      <c r="CX274" s="61"/>
      <c r="CY274" s="61"/>
      <c r="CZ274" s="39">
        <v>0</v>
      </c>
      <c r="DA274" s="52">
        <v>1</v>
      </c>
      <c r="DB274" s="39">
        <v>0</v>
      </c>
      <c r="DC274" s="52">
        <v>1305.5999999999999</v>
      </c>
      <c r="DD274" s="52">
        <v>163</v>
      </c>
      <c r="DE274" s="61">
        <v>1189.2</v>
      </c>
      <c r="DF274" s="61">
        <v>0</v>
      </c>
      <c r="DG274" s="39">
        <v>0</v>
      </c>
      <c r="DH274" s="52">
        <v>1</v>
      </c>
      <c r="DI274" s="52">
        <v>334</v>
      </c>
      <c r="DJ274" s="61"/>
      <c r="DK274" s="39">
        <v>76</v>
      </c>
      <c r="DL274" s="61">
        <v>1638</v>
      </c>
      <c r="DM274" s="39">
        <v>101</v>
      </c>
      <c r="DN274" s="61"/>
      <c r="DO274" s="61">
        <v>1638</v>
      </c>
      <c r="DP274" s="61"/>
      <c r="DQ274" s="39">
        <v>553</v>
      </c>
      <c r="DR274" s="39">
        <v>0</v>
      </c>
      <c r="DS274" s="39">
        <v>0</v>
      </c>
      <c r="DT274" s="61">
        <v>6</v>
      </c>
      <c r="DU274" s="39">
        <v>0</v>
      </c>
      <c r="DV274" s="52">
        <v>14</v>
      </c>
      <c r="DW274" s="52">
        <v>1</v>
      </c>
      <c r="DX274" s="39" t="str">
        <f t="shared" si="20"/>
        <v>внутренние</v>
      </c>
      <c r="DY274" s="52"/>
      <c r="DZ274" s="61"/>
      <c r="EA274" s="61"/>
      <c r="EB274" s="61"/>
      <c r="EC274" s="61"/>
      <c r="ED274" s="61"/>
      <c r="EE274" s="52">
        <v>15</v>
      </c>
      <c r="EF274" s="52">
        <v>23.2</v>
      </c>
      <c r="EG274" s="52">
        <v>34</v>
      </c>
      <c r="EH274" s="52">
        <f t="shared" si="22"/>
        <v>163.19999999999999</v>
      </c>
      <c r="EI274" s="52">
        <v>6.72</v>
      </c>
      <c r="EJ274" s="52"/>
      <c r="EK274" s="52">
        <v>2.79</v>
      </c>
      <c r="EL274" s="52">
        <v>3.84</v>
      </c>
      <c r="EM274" s="52">
        <v>14.08</v>
      </c>
      <c r="EN274" s="52">
        <v>11.05</v>
      </c>
      <c r="EO274" s="52">
        <v>10.8</v>
      </c>
      <c r="EP274" s="52">
        <v>12.7</v>
      </c>
      <c r="EQ274" s="52">
        <v>200</v>
      </c>
      <c r="ER274" s="52">
        <f t="shared" si="23"/>
        <v>0.79</v>
      </c>
      <c r="ES274" s="187" t="s">
        <v>1141</v>
      </c>
      <c r="ET274" s="187" t="s">
        <v>1139</v>
      </c>
      <c r="EU274" s="52">
        <v>0</v>
      </c>
      <c r="EV274" s="52">
        <v>1</v>
      </c>
      <c r="EW274" s="52">
        <v>0</v>
      </c>
      <c r="EX274" s="52">
        <v>0</v>
      </c>
      <c r="EY274" s="52">
        <v>0</v>
      </c>
      <c r="EZ274" s="52"/>
      <c r="FA274" s="52"/>
      <c r="FB274" s="52"/>
      <c r="FC274" s="52"/>
      <c r="FD274" s="52"/>
      <c r="FE274" s="52"/>
      <c r="FF274" s="52"/>
      <c r="FG274" s="52"/>
      <c r="FH274" s="52">
        <v>1</v>
      </c>
      <c r="FI274" s="72">
        <v>2</v>
      </c>
    </row>
    <row r="275" spans="1:165" x14ac:dyDescent="0.25">
      <c r="A275" s="56">
        <v>28268</v>
      </c>
      <c r="B275" s="36" t="str">
        <f t="shared" si="21"/>
        <v>Цюрупы ул. д. 15 к. 2</v>
      </c>
      <c r="C275" s="57" t="s">
        <v>1094</v>
      </c>
      <c r="D275" s="58">
        <v>15</v>
      </c>
      <c r="E275" s="59">
        <v>2</v>
      </c>
      <c r="F275" s="39" t="s">
        <v>1012</v>
      </c>
      <c r="G275" s="60"/>
      <c r="H275" s="39"/>
      <c r="I275" s="62" t="s">
        <v>218</v>
      </c>
      <c r="J275" s="62"/>
      <c r="K275" s="62" t="s">
        <v>218</v>
      </c>
      <c r="L275" s="39" t="s">
        <v>1013</v>
      </c>
      <c r="M275" s="39" t="s">
        <v>1014</v>
      </c>
      <c r="N275" s="63">
        <v>1976</v>
      </c>
      <c r="O275" s="63">
        <v>1976</v>
      </c>
      <c r="P275" s="81" t="s">
        <v>1033</v>
      </c>
      <c r="Q275" s="61" t="s">
        <v>1016</v>
      </c>
      <c r="R275" s="63">
        <v>9</v>
      </c>
      <c r="S275" s="63">
        <v>9</v>
      </c>
      <c r="T275" s="65">
        <v>4</v>
      </c>
      <c r="U275" s="63">
        <v>4</v>
      </c>
      <c r="V275" s="63"/>
      <c r="W275" s="66">
        <v>144</v>
      </c>
      <c r="X275" s="67">
        <v>144</v>
      </c>
      <c r="Y275" s="61">
        <f t="shared" si="19"/>
        <v>0</v>
      </c>
      <c r="Z275" s="39">
        <v>0</v>
      </c>
      <c r="AA275" s="61">
        <v>36</v>
      </c>
      <c r="AB275" s="61">
        <v>36</v>
      </c>
      <c r="AC275" s="42">
        <v>8</v>
      </c>
      <c r="AD275" s="61"/>
      <c r="AE275" s="61">
        <v>0</v>
      </c>
      <c r="AF275" s="61">
        <v>0</v>
      </c>
      <c r="AG275" s="68">
        <v>1</v>
      </c>
      <c r="AH275" s="69">
        <v>7284.9</v>
      </c>
      <c r="AI275" s="70">
        <v>7284.9</v>
      </c>
      <c r="AJ275" s="71">
        <v>0</v>
      </c>
      <c r="AK275" s="72">
        <v>1830.6</v>
      </c>
      <c r="AL275" s="61">
        <v>202.8</v>
      </c>
      <c r="AM275" s="85">
        <v>805</v>
      </c>
      <c r="AN275" s="73">
        <v>16</v>
      </c>
      <c r="AO275" s="61"/>
      <c r="AP275" s="64">
        <v>0</v>
      </c>
      <c r="AQ275" s="42">
        <v>226.19</v>
      </c>
      <c r="AR275" s="42">
        <v>594.80999999999995</v>
      </c>
      <c r="AS275" s="42">
        <v>38.4</v>
      </c>
      <c r="AT275" s="72" t="s">
        <v>1017</v>
      </c>
      <c r="AU275" s="72" t="s">
        <v>1034</v>
      </c>
      <c r="AV275" s="67">
        <v>144</v>
      </c>
      <c r="AW275" s="61"/>
      <c r="AX275" s="61"/>
      <c r="AY275" s="61"/>
      <c r="AZ275" s="61" t="s">
        <v>1019</v>
      </c>
      <c r="BA275" s="61" t="s">
        <v>218</v>
      </c>
      <c r="BB275" s="61" t="s">
        <v>218</v>
      </c>
      <c r="BC275" s="61" t="s">
        <v>218</v>
      </c>
      <c r="BD275" s="61" t="s">
        <v>218</v>
      </c>
      <c r="BE275" s="61" t="s">
        <v>218</v>
      </c>
      <c r="BF275" s="61" t="s">
        <v>218</v>
      </c>
      <c r="BG275" s="61" t="s">
        <v>218</v>
      </c>
      <c r="BH275" s="61" t="s">
        <v>218</v>
      </c>
      <c r="BI275" s="61" t="s">
        <v>218</v>
      </c>
      <c r="BJ275" s="61" t="s">
        <v>218</v>
      </c>
      <c r="BK275" s="61" t="s">
        <v>218</v>
      </c>
      <c r="BL275" s="61" t="s">
        <v>218</v>
      </c>
      <c r="BM275" s="61" t="s">
        <v>218</v>
      </c>
      <c r="BN275" s="61" t="s">
        <v>218</v>
      </c>
      <c r="BO275" s="61" t="s">
        <v>218</v>
      </c>
      <c r="BP275" s="61" t="s">
        <v>218</v>
      </c>
      <c r="BQ275" s="59" t="s">
        <v>1020</v>
      </c>
      <c r="BR275" s="61"/>
      <c r="BS275" s="59" t="s">
        <v>1021</v>
      </c>
      <c r="BT275" s="52">
        <v>11268</v>
      </c>
      <c r="BU275" s="61">
        <v>5</v>
      </c>
      <c r="BV275" s="61" t="s">
        <v>1017</v>
      </c>
      <c r="BW275" s="52">
        <v>1560</v>
      </c>
      <c r="BX275" s="52">
        <v>835</v>
      </c>
      <c r="BY275" s="52">
        <v>1560</v>
      </c>
      <c r="BZ275" s="52">
        <v>835</v>
      </c>
      <c r="CA275" s="61" t="s">
        <v>1040</v>
      </c>
      <c r="CB275" s="52">
        <v>5180</v>
      </c>
      <c r="CC275" s="53">
        <v>3221</v>
      </c>
      <c r="CD275" s="39">
        <v>1</v>
      </c>
      <c r="CE275" s="61">
        <v>1158</v>
      </c>
      <c r="CF275" s="61" t="s">
        <v>1023</v>
      </c>
      <c r="CG275" s="39">
        <v>0</v>
      </c>
      <c r="CH275" s="39">
        <v>0</v>
      </c>
      <c r="CI275" s="72">
        <v>1009.6</v>
      </c>
      <c r="CJ275" s="74" t="s">
        <v>1032</v>
      </c>
      <c r="CK275" s="61">
        <v>4</v>
      </c>
      <c r="CL275" s="61">
        <v>94.679999999999993</v>
      </c>
      <c r="CM275" s="75">
        <v>32</v>
      </c>
      <c r="CN275" s="39"/>
      <c r="CO275" s="39"/>
      <c r="CP275" s="61"/>
      <c r="CQ275" s="61"/>
      <c r="CR275" s="39">
        <v>4</v>
      </c>
      <c r="CS275" s="61"/>
      <c r="CT275" s="61"/>
      <c r="CU275" s="61"/>
      <c r="CV275" s="61"/>
      <c r="CW275" s="61"/>
      <c r="CX275" s="61"/>
      <c r="CY275" s="61"/>
      <c r="CZ275" s="52">
        <v>36</v>
      </c>
      <c r="DA275" s="52">
        <v>20</v>
      </c>
      <c r="DB275" s="52">
        <v>540</v>
      </c>
      <c r="DC275" s="52">
        <v>2356</v>
      </c>
      <c r="DD275" s="52">
        <v>224</v>
      </c>
      <c r="DE275" s="61">
        <v>3564</v>
      </c>
      <c r="DF275" s="39">
        <v>0</v>
      </c>
      <c r="DG275" s="39">
        <v>0</v>
      </c>
      <c r="DH275" s="52">
        <v>4</v>
      </c>
      <c r="DI275" s="52">
        <v>504</v>
      </c>
      <c r="DJ275" s="61"/>
      <c r="DK275" s="39">
        <v>106</v>
      </c>
      <c r="DL275" s="61">
        <v>1648</v>
      </c>
      <c r="DM275" s="39">
        <v>144</v>
      </c>
      <c r="DN275" s="61"/>
      <c r="DO275" s="61">
        <v>1528</v>
      </c>
      <c r="DP275" s="61"/>
      <c r="DQ275" s="39">
        <v>1264</v>
      </c>
      <c r="DR275" s="39">
        <v>0</v>
      </c>
      <c r="DS275" s="39">
        <v>161</v>
      </c>
      <c r="DT275" s="61">
        <v>16</v>
      </c>
      <c r="DU275" s="52">
        <v>16</v>
      </c>
      <c r="DV275" s="52">
        <v>16</v>
      </c>
      <c r="DW275" s="39">
        <v>0</v>
      </c>
      <c r="DX275" s="39" t="str">
        <f t="shared" si="20"/>
        <v>внутренние</v>
      </c>
      <c r="DY275" s="52"/>
      <c r="DZ275" s="61"/>
      <c r="EA275" s="61"/>
      <c r="EB275" s="61"/>
      <c r="EC275" s="61"/>
      <c r="ED275" s="61"/>
      <c r="EE275" s="52">
        <v>36</v>
      </c>
      <c r="EF275" s="52">
        <v>107.6</v>
      </c>
      <c r="EG275" s="52">
        <v>28</v>
      </c>
      <c r="EH275" s="52">
        <f t="shared" si="22"/>
        <v>134.4</v>
      </c>
      <c r="EI275" s="52">
        <v>15.12</v>
      </c>
      <c r="EJ275" s="52"/>
      <c r="EK275" s="52">
        <v>11.16</v>
      </c>
      <c r="EL275" s="52">
        <v>8.64</v>
      </c>
      <c r="EM275" s="52">
        <v>87.12</v>
      </c>
      <c r="EN275" s="52">
        <v>15.600000000000001</v>
      </c>
      <c r="EO275" s="52">
        <v>15.2</v>
      </c>
      <c r="EP275" s="52">
        <v>14.1</v>
      </c>
      <c r="EQ275" s="52">
        <v>336</v>
      </c>
      <c r="ER275" s="52">
        <f t="shared" si="23"/>
        <v>1.33</v>
      </c>
      <c r="ES275" s="187" t="s">
        <v>1138</v>
      </c>
      <c r="ET275" s="187" t="s">
        <v>1139</v>
      </c>
      <c r="EU275" s="52">
        <v>0</v>
      </c>
      <c r="EV275" s="52">
        <v>1</v>
      </c>
      <c r="EW275" s="52">
        <v>0</v>
      </c>
      <c r="EX275" s="52">
        <v>0</v>
      </c>
      <c r="EY275" s="52">
        <v>0</v>
      </c>
      <c r="EZ275" s="52"/>
      <c r="FA275" s="52"/>
      <c r="FB275" s="52"/>
      <c r="FC275" s="52"/>
      <c r="FD275" s="52"/>
      <c r="FE275" s="52"/>
      <c r="FF275" s="52"/>
      <c r="FG275" s="52"/>
      <c r="FH275" s="39">
        <v>0</v>
      </c>
      <c r="FI275" s="72">
        <v>6</v>
      </c>
    </row>
    <row r="276" spans="1:165" x14ac:dyDescent="0.25">
      <c r="A276" s="56">
        <v>28269</v>
      </c>
      <c r="B276" s="36" t="str">
        <f t="shared" si="21"/>
        <v>Цюрупы ул. д. 15 к. 3</v>
      </c>
      <c r="C276" s="57" t="s">
        <v>1094</v>
      </c>
      <c r="D276" s="58">
        <v>15</v>
      </c>
      <c r="E276" s="59">
        <v>3</v>
      </c>
      <c r="F276" s="39" t="s">
        <v>1012</v>
      </c>
      <c r="G276" s="60"/>
      <c r="H276" s="61"/>
      <c r="I276" s="62" t="s">
        <v>218</v>
      </c>
      <c r="J276" s="62"/>
      <c r="K276" s="62" t="s">
        <v>218</v>
      </c>
      <c r="L276" s="39" t="s">
        <v>1013</v>
      </c>
      <c r="M276" s="39" t="s">
        <v>1014</v>
      </c>
      <c r="N276" s="63">
        <v>1976</v>
      </c>
      <c r="O276" s="63">
        <v>1976</v>
      </c>
      <c r="P276" s="81" t="s">
        <v>1033</v>
      </c>
      <c r="Q276" s="61" t="s">
        <v>1016</v>
      </c>
      <c r="R276" s="63">
        <v>9</v>
      </c>
      <c r="S276" s="63">
        <v>9</v>
      </c>
      <c r="T276" s="65">
        <v>4</v>
      </c>
      <c r="U276" s="63">
        <v>4</v>
      </c>
      <c r="V276" s="63"/>
      <c r="W276" s="66">
        <v>144</v>
      </c>
      <c r="X276" s="67">
        <v>144</v>
      </c>
      <c r="Y276" s="61">
        <f t="shared" si="19"/>
        <v>0</v>
      </c>
      <c r="Z276" s="39">
        <v>0</v>
      </c>
      <c r="AA276" s="61">
        <v>36</v>
      </c>
      <c r="AB276" s="61">
        <v>36</v>
      </c>
      <c r="AC276" s="42">
        <v>8</v>
      </c>
      <c r="AD276" s="61"/>
      <c r="AE276" s="61">
        <v>0</v>
      </c>
      <c r="AF276" s="61">
        <v>0</v>
      </c>
      <c r="AG276" s="68">
        <v>1</v>
      </c>
      <c r="AH276" s="69">
        <v>7301.7</v>
      </c>
      <c r="AI276" s="70">
        <v>7301.7</v>
      </c>
      <c r="AJ276" s="71">
        <v>0</v>
      </c>
      <c r="AK276" s="72">
        <v>1829.6</v>
      </c>
      <c r="AL276" s="61">
        <v>202.8</v>
      </c>
      <c r="AM276" s="85">
        <v>804</v>
      </c>
      <c r="AN276" s="73">
        <v>16</v>
      </c>
      <c r="AO276" s="61"/>
      <c r="AP276" s="64">
        <v>0</v>
      </c>
      <c r="AQ276" s="42">
        <v>226.23</v>
      </c>
      <c r="AR276" s="42">
        <v>593.77</v>
      </c>
      <c r="AS276" s="42">
        <v>38.4</v>
      </c>
      <c r="AT276" s="72" t="s">
        <v>1017</v>
      </c>
      <c r="AU276" s="72" t="s">
        <v>1034</v>
      </c>
      <c r="AV276" s="67">
        <v>144</v>
      </c>
      <c r="AW276" s="61"/>
      <c r="AX276" s="61"/>
      <c r="AY276" s="61"/>
      <c r="AZ276" s="61" t="s">
        <v>1019</v>
      </c>
      <c r="BA276" s="61" t="s">
        <v>218</v>
      </c>
      <c r="BB276" s="61" t="s">
        <v>218</v>
      </c>
      <c r="BC276" s="61" t="s">
        <v>218</v>
      </c>
      <c r="BD276" s="61" t="s">
        <v>218</v>
      </c>
      <c r="BE276" s="61" t="s">
        <v>218</v>
      </c>
      <c r="BF276" s="61" t="s">
        <v>218</v>
      </c>
      <c r="BG276" s="61" t="s">
        <v>218</v>
      </c>
      <c r="BH276" s="61" t="s">
        <v>218</v>
      </c>
      <c r="BI276" s="61" t="s">
        <v>218</v>
      </c>
      <c r="BJ276" s="61" t="s">
        <v>218</v>
      </c>
      <c r="BK276" s="61" t="s">
        <v>218</v>
      </c>
      <c r="BL276" s="61" t="s">
        <v>218</v>
      </c>
      <c r="BM276" s="61" t="s">
        <v>218</v>
      </c>
      <c r="BN276" s="61" t="s">
        <v>218</v>
      </c>
      <c r="BO276" s="61" t="s">
        <v>218</v>
      </c>
      <c r="BP276" s="61" t="s">
        <v>218</v>
      </c>
      <c r="BQ276" s="59" t="s">
        <v>1020</v>
      </c>
      <c r="BR276" s="61"/>
      <c r="BS276" s="59" t="s">
        <v>1021</v>
      </c>
      <c r="BT276" s="52">
        <v>11268</v>
      </c>
      <c r="BU276" s="61">
        <v>5</v>
      </c>
      <c r="BV276" s="61" t="s">
        <v>1017</v>
      </c>
      <c r="BW276" s="52">
        <v>1560</v>
      </c>
      <c r="BX276" s="52">
        <v>835</v>
      </c>
      <c r="BY276" s="52">
        <v>1560</v>
      </c>
      <c r="BZ276" s="52">
        <v>835</v>
      </c>
      <c r="CA276" s="61" t="s">
        <v>1040</v>
      </c>
      <c r="CB276" s="52">
        <v>5180</v>
      </c>
      <c r="CC276" s="53">
        <v>3221</v>
      </c>
      <c r="CD276" s="61">
        <v>1</v>
      </c>
      <c r="CE276" s="61">
        <v>1158</v>
      </c>
      <c r="CF276" s="61" t="s">
        <v>1023</v>
      </c>
      <c r="CG276" s="39">
        <v>0</v>
      </c>
      <c r="CH276" s="39">
        <v>0</v>
      </c>
      <c r="CI276" s="72">
        <v>1009.6</v>
      </c>
      <c r="CJ276" s="74" t="s">
        <v>1032</v>
      </c>
      <c r="CK276" s="61">
        <v>4</v>
      </c>
      <c r="CL276" s="61">
        <v>94.679999999999993</v>
      </c>
      <c r="CM276" s="75">
        <v>32</v>
      </c>
      <c r="CN276" s="39"/>
      <c r="CO276" s="39"/>
      <c r="CP276" s="61"/>
      <c r="CQ276" s="61"/>
      <c r="CR276" s="39">
        <v>4</v>
      </c>
      <c r="CS276" s="61"/>
      <c r="CT276" s="61"/>
      <c r="CU276" s="61"/>
      <c r="CV276" s="61"/>
      <c r="CW276" s="61"/>
      <c r="CX276" s="61"/>
      <c r="CY276" s="61"/>
      <c r="CZ276" s="52">
        <v>36</v>
      </c>
      <c r="DA276" s="52">
        <v>20</v>
      </c>
      <c r="DB276" s="52">
        <v>540</v>
      </c>
      <c r="DC276" s="52">
        <v>2356</v>
      </c>
      <c r="DD276" s="52">
        <v>224</v>
      </c>
      <c r="DE276" s="61">
        <v>3564</v>
      </c>
      <c r="DF276" s="61">
        <v>0</v>
      </c>
      <c r="DG276" s="39">
        <v>0</v>
      </c>
      <c r="DH276" s="52">
        <v>4</v>
      </c>
      <c r="DI276" s="52">
        <v>504</v>
      </c>
      <c r="DJ276" s="61"/>
      <c r="DK276" s="39">
        <v>106</v>
      </c>
      <c r="DL276" s="61">
        <v>1648</v>
      </c>
      <c r="DM276" s="39">
        <v>144</v>
      </c>
      <c r="DN276" s="61"/>
      <c r="DO276" s="61">
        <v>1528</v>
      </c>
      <c r="DP276" s="61"/>
      <c r="DQ276" s="39">
        <v>1264</v>
      </c>
      <c r="DR276" s="39">
        <v>0</v>
      </c>
      <c r="DS276" s="39">
        <v>161</v>
      </c>
      <c r="DT276" s="61">
        <v>16</v>
      </c>
      <c r="DU276" s="52">
        <v>16</v>
      </c>
      <c r="DV276" s="52">
        <v>16</v>
      </c>
      <c r="DW276" s="39">
        <v>0</v>
      </c>
      <c r="DX276" s="39" t="str">
        <f t="shared" si="20"/>
        <v>внутренние</v>
      </c>
      <c r="DY276" s="52"/>
      <c r="DZ276" s="61"/>
      <c r="EA276" s="61"/>
      <c r="EB276" s="61"/>
      <c r="EC276" s="61"/>
      <c r="ED276" s="61"/>
      <c r="EE276" s="52">
        <v>36</v>
      </c>
      <c r="EF276" s="52">
        <v>107.6</v>
      </c>
      <c r="EG276" s="52">
        <v>28</v>
      </c>
      <c r="EH276" s="52">
        <f t="shared" si="22"/>
        <v>134.4</v>
      </c>
      <c r="EI276" s="52">
        <v>15.12</v>
      </c>
      <c r="EJ276" s="52"/>
      <c r="EK276" s="52">
        <v>11.16</v>
      </c>
      <c r="EL276" s="52">
        <v>8.64</v>
      </c>
      <c r="EM276" s="52">
        <v>87.12</v>
      </c>
      <c r="EN276" s="52">
        <v>15.600000000000001</v>
      </c>
      <c r="EO276" s="52">
        <v>15.2</v>
      </c>
      <c r="EP276" s="52">
        <v>14.1</v>
      </c>
      <c r="EQ276" s="52">
        <v>343</v>
      </c>
      <c r="ER276" s="52">
        <f t="shared" si="23"/>
        <v>1.36</v>
      </c>
      <c r="ES276" s="187" t="s">
        <v>1138</v>
      </c>
      <c r="ET276" s="187" t="s">
        <v>1139</v>
      </c>
      <c r="EU276" s="52">
        <v>0</v>
      </c>
      <c r="EV276" s="52">
        <v>1</v>
      </c>
      <c r="EW276" s="52">
        <v>0</v>
      </c>
      <c r="EX276" s="52">
        <v>0</v>
      </c>
      <c r="EY276" s="52">
        <v>0</v>
      </c>
      <c r="EZ276" s="52"/>
      <c r="FA276" s="52"/>
      <c r="FB276" s="52"/>
      <c r="FC276" s="52"/>
      <c r="FD276" s="52"/>
      <c r="FE276" s="52"/>
      <c r="FF276" s="52"/>
      <c r="FG276" s="52"/>
      <c r="FH276" s="39">
        <v>0</v>
      </c>
      <c r="FI276" s="72">
        <v>6</v>
      </c>
    </row>
    <row r="277" spans="1:165" x14ac:dyDescent="0.25">
      <c r="A277" s="56">
        <v>70246</v>
      </c>
      <c r="B277" s="36" t="str">
        <f t="shared" si="21"/>
        <v>Цюрупы ул. д. 16 к. 1</v>
      </c>
      <c r="C277" s="57" t="s">
        <v>1094</v>
      </c>
      <c r="D277" s="58">
        <v>16</v>
      </c>
      <c r="E277" s="59">
        <v>1</v>
      </c>
      <c r="F277" s="39" t="s">
        <v>1012</v>
      </c>
      <c r="G277" s="60"/>
      <c r="H277" s="39"/>
      <c r="I277" s="62" t="s">
        <v>218</v>
      </c>
      <c r="J277" s="62"/>
      <c r="K277" s="62" t="s">
        <v>218</v>
      </c>
      <c r="L277" s="39" t="s">
        <v>1013</v>
      </c>
      <c r="M277" s="39" t="s">
        <v>1014</v>
      </c>
      <c r="N277" s="63">
        <v>1998</v>
      </c>
      <c r="O277" s="63">
        <v>1998</v>
      </c>
      <c r="P277" s="81" t="s">
        <v>1044</v>
      </c>
      <c r="Q277" s="61" t="s">
        <v>1016</v>
      </c>
      <c r="R277" s="63">
        <v>17</v>
      </c>
      <c r="S277" s="63">
        <v>17</v>
      </c>
      <c r="T277" s="65">
        <v>3</v>
      </c>
      <c r="U277" s="63">
        <v>3</v>
      </c>
      <c r="V277" s="63">
        <v>3</v>
      </c>
      <c r="W277" s="66">
        <v>196</v>
      </c>
      <c r="X277" s="67">
        <v>194</v>
      </c>
      <c r="Y277" s="61">
        <f t="shared" si="19"/>
        <v>2</v>
      </c>
      <c r="Z277" s="39">
        <v>1</v>
      </c>
      <c r="AA277" s="61">
        <v>48</v>
      </c>
      <c r="AB277" s="61">
        <v>48</v>
      </c>
      <c r="AC277" s="42">
        <v>12</v>
      </c>
      <c r="AD277" s="61">
        <v>48</v>
      </c>
      <c r="AE277" s="61">
        <v>0</v>
      </c>
      <c r="AF277" s="61">
        <v>1</v>
      </c>
      <c r="AG277" s="68">
        <v>1</v>
      </c>
      <c r="AH277" s="69">
        <v>11281.300000000001</v>
      </c>
      <c r="AI277" s="70">
        <v>11226.6</v>
      </c>
      <c r="AJ277" s="71">
        <v>54.7</v>
      </c>
      <c r="AK277" s="72">
        <v>4194.3999999999996</v>
      </c>
      <c r="AL277" s="61">
        <v>576</v>
      </c>
      <c r="AM277" s="85">
        <v>631</v>
      </c>
      <c r="AN277" s="73">
        <v>1539</v>
      </c>
      <c r="AO277" s="61"/>
      <c r="AP277" s="64">
        <v>1012.2</v>
      </c>
      <c r="AQ277" s="42">
        <v>298.48</v>
      </c>
      <c r="AR277" s="42">
        <v>919.31999999999994</v>
      </c>
      <c r="AS277" s="42">
        <v>57.599999999999994</v>
      </c>
      <c r="AT277" s="72" t="s">
        <v>1017</v>
      </c>
      <c r="AU277" s="72" t="s">
        <v>1026</v>
      </c>
      <c r="AV277" s="67">
        <v>194</v>
      </c>
      <c r="AW277" s="61"/>
      <c r="AX277" s="61"/>
      <c r="AY277" s="61"/>
      <c r="AZ277" s="61" t="s">
        <v>1019</v>
      </c>
      <c r="BA277" s="61" t="s">
        <v>218</v>
      </c>
      <c r="BB277" s="61" t="s">
        <v>218</v>
      </c>
      <c r="BC277" s="61" t="s">
        <v>218</v>
      </c>
      <c r="BD277" s="61" t="s">
        <v>218</v>
      </c>
      <c r="BE277" s="61" t="s">
        <v>218</v>
      </c>
      <c r="BF277" s="61" t="s">
        <v>218</v>
      </c>
      <c r="BG277" s="61" t="s">
        <v>218</v>
      </c>
      <c r="BH277" s="61" t="s">
        <v>218</v>
      </c>
      <c r="BI277" s="61" t="s">
        <v>218</v>
      </c>
      <c r="BJ277" s="61" t="s">
        <v>218</v>
      </c>
      <c r="BK277" s="61" t="s">
        <v>218</v>
      </c>
      <c r="BL277" s="61" t="s">
        <v>218</v>
      </c>
      <c r="BM277" s="61" t="s">
        <v>218</v>
      </c>
      <c r="BN277" s="61" t="s">
        <v>218</v>
      </c>
      <c r="BO277" s="61" t="s">
        <v>218</v>
      </c>
      <c r="BP277" s="61" t="s">
        <v>218</v>
      </c>
      <c r="BQ277" s="61" t="s">
        <v>1043</v>
      </c>
      <c r="BR277" s="61"/>
      <c r="BS277" s="59" t="s">
        <v>1021</v>
      </c>
      <c r="BT277" s="52">
        <v>15220</v>
      </c>
      <c r="BU277" s="61">
        <v>4</v>
      </c>
      <c r="BV277" s="61" t="s">
        <v>1017</v>
      </c>
      <c r="BW277" s="52">
        <v>5205</v>
      </c>
      <c r="BX277" s="52">
        <v>10164.6</v>
      </c>
      <c r="BY277" s="52">
        <v>5205</v>
      </c>
      <c r="BZ277" s="52">
        <v>168</v>
      </c>
      <c r="CA277" s="61" t="s">
        <v>1040</v>
      </c>
      <c r="CB277" s="52">
        <v>42840</v>
      </c>
      <c r="CC277" s="53">
        <v>1242.4000000000001</v>
      </c>
      <c r="CD277" s="39">
        <v>1</v>
      </c>
      <c r="CE277" s="61">
        <v>1165</v>
      </c>
      <c r="CF277" s="61" t="s">
        <v>1023</v>
      </c>
      <c r="CG277" s="52">
        <v>164</v>
      </c>
      <c r="CH277" s="52">
        <v>114</v>
      </c>
      <c r="CI277" s="72">
        <v>1012.2</v>
      </c>
      <c r="CJ277" s="74" t="s">
        <v>1032</v>
      </c>
      <c r="CK277" s="61">
        <v>3</v>
      </c>
      <c r="CL277" s="61">
        <v>134.13</v>
      </c>
      <c r="CM277" s="75">
        <v>48</v>
      </c>
      <c r="CN277" s="39"/>
      <c r="CO277" s="39"/>
      <c r="CP277" s="61"/>
      <c r="CQ277" s="61"/>
      <c r="CR277" s="39">
        <v>11.4</v>
      </c>
      <c r="CS277" s="61"/>
      <c r="CT277" s="61"/>
      <c r="CU277" s="61"/>
      <c r="CV277" s="61"/>
      <c r="CW277" s="61"/>
      <c r="CX277" s="61"/>
      <c r="CY277" s="61"/>
      <c r="CZ277" s="52">
        <v>1</v>
      </c>
      <c r="DA277" s="52">
        <v>1</v>
      </c>
      <c r="DB277" s="52">
        <v>612</v>
      </c>
      <c r="DC277" s="52">
        <v>3060</v>
      </c>
      <c r="DD277" s="52">
        <v>465</v>
      </c>
      <c r="DE277" s="61">
        <v>4473</v>
      </c>
      <c r="DF277" s="39">
        <v>0</v>
      </c>
      <c r="DG277" s="39">
        <v>0</v>
      </c>
      <c r="DH277" s="52">
        <v>3</v>
      </c>
      <c r="DI277" s="52">
        <v>612</v>
      </c>
      <c r="DJ277" s="61"/>
      <c r="DK277" s="39">
        <v>220</v>
      </c>
      <c r="DL277" s="61">
        <v>1794</v>
      </c>
      <c r="DM277" s="39">
        <v>194</v>
      </c>
      <c r="DN277" s="61"/>
      <c r="DO277" s="61">
        <v>3560</v>
      </c>
      <c r="DP277" s="61"/>
      <c r="DQ277" s="39">
        <v>1006</v>
      </c>
      <c r="DR277" s="39">
        <v>0</v>
      </c>
      <c r="DS277" s="39">
        <v>0</v>
      </c>
      <c r="DT277" s="61">
        <v>12</v>
      </c>
      <c r="DU277" s="52">
        <v>12</v>
      </c>
      <c r="DV277" s="52">
        <v>12</v>
      </c>
      <c r="DW277" s="52">
        <v>3</v>
      </c>
      <c r="DX277" s="39" t="str">
        <f t="shared" si="20"/>
        <v>внутренние</v>
      </c>
      <c r="DY277" s="52"/>
      <c r="DZ277" s="61"/>
      <c r="EA277" s="61"/>
      <c r="EB277" s="61"/>
      <c r="EC277" s="61"/>
      <c r="ED277" s="61"/>
      <c r="EE277" s="52">
        <v>99</v>
      </c>
      <c r="EF277" s="52">
        <v>73.95</v>
      </c>
      <c r="EG277" s="52">
        <v>351</v>
      </c>
      <c r="EH277" s="52">
        <f t="shared" si="22"/>
        <v>1684.8</v>
      </c>
      <c r="EI277" s="52">
        <v>21.419999999999998</v>
      </c>
      <c r="EJ277" s="52"/>
      <c r="EK277" s="52">
        <v>8.370000000000001</v>
      </c>
      <c r="EL277" s="52">
        <v>45.900000000000006</v>
      </c>
      <c r="EM277" s="52">
        <v>44.88</v>
      </c>
      <c r="EN277" s="52">
        <v>21.45</v>
      </c>
      <c r="EO277" s="52">
        <v>32.4</v>
      </c>
      <c r="EP277" s="52">
        <v>26.7</v>
      </c>
      <c r="EQ277" s="52">
        <v>403</v>
      </c>
      <c r="ER277" s="52">
        <f t="shared" si="23"/>
        <v>1.6</v>
      </c>
      <c r="ES277" s="187" t="s">
        <v>1138</v>
      </c>
      <c r="ET277" s="187" t="s">
        <v>1139</v>
      </c>
      <c r="EU277" s="52">
        <v>0</v>
      </c>
      <c r="EV277" s="52">
        <v>1</v>
      </c>
      <c r="EW277" s="52">
        <v>0</v>
      </c>
      <c r="EX277" s="52">
        <v>0</v>
      </c>
      <c r="EY277" s="52">
        <v>0</v>
      </c>
      <c r="EZ277" s="52"/>
      <c r="FA277" s="52"/>
      <c r="FB277" s="52"/>
      <c r="FC277" s="52"/>
      <c r="FD277" s="52"/>
      <c r="FE277" s="52"/>
      <c r="FF277" s="52"/>
      <c r="FG277" s="52"/>
      <c r="FH277" s="39">
        <v>0</v>
      </c>
      <c r="FI277" s="72">
        <v>5</v>
      </c>
    </row>
    <row r="278" spans="1:165" x14ac:dyDescent="0.25">
      <c r="A278" s="56">
        <v>28271</v>
      </c>
      <c r="B278" s="36" t="str">
        <f t="shared" si="21"/>
        <v>Цюрупы ул. д. 16 к. 2</v>
      </c>
      <c r="C278" s="57" t="s">
        <v>1094</v>
      </c>
      <c r="D278" s="58">
        <v>16</v>
      </c>
      <c r="E278" s="59">
        <v>2</v>
      </c>
      <c r="F278" s="39" t="s">
        <v>1012</v>
      </c>
      <c r="G278" s="60"/>
      <c r="H278" s="61"/>
      <c r="I278" s="62" t="s">
        <v>218</v>
      </c>
      <c r="J278" s="62"/>
      <c r="K278" s="62" t="s">
        <v>218</v>
      </c>
      <c r="L278" s="39" t="s">
        <v>1013</v>
      </c>
      <c r="M278" s="39" t="s">
        <v>1014</v>
      </c>
      <c r="N278" s="63">
        <v>1962</v>
      </c>
      <c r="O278" s="63">
        <v>1962</v>
      </c>
      <c r="P278" s="81" t="s">
        <v>1035</v>
      </c>
      <c r="Q278" s="61" t="s">
        <v>1016</v>
      </c>
      <c r="R278" s="63">
        <v>9</v>
      </c>
      <c r="S278" s="63">
        <v>9</v>
      </c>
      <c r="T278" s="65">
        <v>1</v>
      </c>
      <c r="U278" s="63">
        <v>1</v>
      </c>
      <c r="V278" s="63"/>
      <c r="W278" s="66">
        <v>72</v>
      </c>
      <c r="X278" s="67">
        <v>72</v>
      </c>
      <c r="Y278" s="61">
        <f t="shared" si="19"/>
        <v>0</v>
      </c>
      <c r="Z278" s="39">
        <v>0</v>
      </c>
      <c r="AA278" s="61">
        <v>18</v>
      </c>
      <c r="AB278" s="61">
        <v>19</v>
      </c>
      <c r="AC278" s="42">
        <v>1</v>
      </c>
      <c r="AD278" s="61">
        <v>24</v>
      </c>
      <c r="AE278" s="61">
        <v>0</v>
      </c>
      <c r="AF278" s="61">
        <v>1</v>
      </c>
      <c r="AG278" s="68">
        <v>1</v>
      </c>
      <c r="AH278" s="69">
        <v>2563.1</v>
      </c>
      <c r="AI278" s="70">
        <v>2563.1</v>
      </c>
      <c r="AJ278" s="71">
        <v>0</v>
      </c>
      <c r="AK278" s="72">
        <v>1147</v>
      </c>
      <c r="AL278" s="61">
        <v>393.2</v>
      </c>
      <c r="AM278" s="85">
        <v>357</v>
      </c>
      <c r="AN278" s="73">
        <v>246</v>
      </c>
      <c r="AO278" s="61"/>
      <c r="AP278" s="64">
        <v>395</v>
      </c>
      <c r="AQ278" s="42">
        <v>88.11</v>
      </c>
      <c r="AR278" s="42">
        <v>268.89</v>
      </c>
      <c r="AS278" s="42">
        <v>4.8</v>
      </c>
      <c r="AT278" s="72" t="s">
        <v>1036</v>
      </c>
      <c r="AU278" s="72" t="s">
        <v>1034</v>
      </c>
      <c r="AV278" s="67">
        <v>72</v>
      </c>
      <c r="AW278" s="61"/>
      <c r="AX278" s="61"/>
      <c r="AY278" s="61"/>
      <c r="AZ278" s="61" t="s">
        <v>1019</v>
      </c>
      <c r="BA278" s="61" t="s">
        <v>218</v>
      </c>
      <c r="BB278" s="61" t="s">
        <v>218</v>
      </c>
      <c r="BC278" s="61" t="s">
        <v>218</v>
      </c>
      <c r="BD278" s="61" t="s">
        <v>218</v>
      </c>
      <c r="BE278" s="61" t="s">
        <v>218</v>
      </c>
      <c r="BF278" s="61" t="s">
        <v>218</v>
      </c>
      <c r="BG278" s="61" t="s">
        <v>218</v>
      </c>
      <c r="BH278" s="61" t="s">
        <v>218</v>
      </c>
      <c r="BI278" s="61" t="s">
        <v>218</v>
      </c>
      <c r="BJ278" s="61" t="s">
        <v>218</v>
      </c>
      <c r="BK278" s="61" t="s">
        <v>218</v>
      </c>
      <c r="BL278" s="61" t="s">
        <v>218</v>
      </c>
      <c r="BM278" s="61" t="s">
        <v>218</v>
      </c>
      <c r="BN278" s="61" t="s">
        <v>218</v>
      </c>
      <c r="BO278" s="61" t="s">
        <v>218</v>
      </c>
      <c r="BP278" s="61" t="s">
        <v>218</v>
      </c>
      <c r="BQ278" s="61" t="s">
        <v>1020</v>
      </c>
      <c r="BR278" s="61"/>
      <c r="BS278" s="59" t="s">
        <v>1021</v>
      </c>
      <c r="BT278" s="52">
        <v>3774</v>
      </c>
      <c r="BU278" s="61">
        <v>2</v>
      </c>
      <c r="BV278" s="61" t="s">
        <v>1017</v>
      </c>
      <c r="BW278" s="52">
        <v>3713</v>
      </c>
      <c r="BX278" s="52">
        <v>935</v>
      </c>
      <c r="BY278" s="52">
        <v>735</v>
      </c>
      <c r="BZ278" s="39">
        <v>0</v>
      </c>
      <c r="CA278" s="61" t="s">
        <v>1080</v>
      </c>
      <c r="CB278" s="52">
        <v>1713</v>
      </c>
      <c r="CC278" s="53">
        <v>1849</v>
      </c>
      <c r="CD278" s="61">
        <v>1</v>
      </c>
      <c r="CE278" s="61">
        <v>435</v>
      </c>
      <c r="CF278" s="61" t="s">
        <v>1023</v>
      </c>
      <c r="CG278" s="52">
        <v>84</v>
      </c>
      <c r="CH278" s="52">
        <v>58.8</v>
      </c>
      <c r="CI278" s="72">
        <v>395</v>
      </c>
      <c r="CJ278" s="74" t="s">
        <v>1032</v>
      </c>
      <c r="CK278" s="61">
        <v>1</v>
      </c>
      <c r="CL278" s="61">
        <v>23.669999999999998</v>
      </c>
      <c r="CM278" s="75">
        <v>4</v>
      </c>
      <c r="CN278" s="39"/>
      <c r="CO278" s="39"/>
      <c r="CP278" s="61"/>
      <c r="CQ278" s="61"/>
      <c r="CR278" s="39">
        <v>1.4</v>
      </c>
      <c r="CS278" s="61"/>
      <c r="CT278" s="61"/>
      <c r="CU278" s="61"/>
      <c r="CV278" s="61"/>
      <c r="CW278" s="61"/>
      <c r="CX278" s="61"/>
      <c r="CY278" s="61"/>
      <c r="CZ278" s="52">
        <v>1</v>
      </c>
      <c r="DA278" s="52">
        <v>1</v>
      </c>
      <c r="DB278" s="52">
        <v>189</v>
      </c>
      <c r="DC278" s="52">
        <v>2356</v>
      </c>
      <c r="DD278" s="52">
        <v>61</v>
      </c>
      <c r="DE278" s="61">
        <v>947</v>
      </c>
      <c r="DF278" s="61">
        <v>0</v>
      </c>
      <c r="DG278" s="39">
        <v>0</v>
      </c>
      <c r="DH278" s="52">
        <v>1</v>
      </c>
      <c r="DI278" s="52">
        <v>198</v>
      </c>
      <c r="DJ278" s="61"/>
      <c r="DK278" s="39">
        <v>118</v>
      </c>
      <c r="DL278" s="61">
        <v>850</v>
      </c>
      <c r="DM278" s="39">
        <v>72</v>
      </c>
      <c r="DN278" s="61"/>
      <c r="DO278" s="61">
        <v>702</v>
      </c>
      <c r="DP278" s="61"/>
      <c r="DQ278" s="39">
        <v>340</v>
      </c>
      <c r="DR278" s="39">
        <v>491</v>
      </c>
      <c r="DS278" s="39">
        <v>81</v>
      </c>
      <c r="DT278" s="61">
        <v>8</v>
      </c>
      <c r="DU278" s="52">
        <v>8</v>
      </c>
      <c r="DV278" s="52">
        <v>8</v>
      </c>
      <c r="DW278" s="39">
        <v>0</v>
      </c>
      <c r="DX278" s="39" t="str">
        <f t="shared" si="20"/>
        <v>внутренние</v>
      </c>
      <c r="DY278" s="52"/>
      <c r="DZ278" s="61"/>
      <c r="EA278" s="61"/>
      <c r="EB278" s="61"/>
      <c r="EC278" s="61"/>
      <c r="ED278" s="61"/>
      <c r="EE278" s="52">
        <v>9</v>
      </c>
      <c r="EF278" s="52">
        <v>26.9</v>
      </c>
      <c r="EG278" s="52">
        <v>22</v>
      </c>
      <c r="EH278" s="52">
        <f t="shared" si="22"/>
        <v>105.6</v>
      </c>
      <c r="EI278" s="52">
        <v>0</v>
      </c>
      <c r="EJ278" s="52"/>
      <c r="EK278" s="52">
        <v>2.79</v>
      </c>
      <c r="EL278" s="52">
        <v>2.16</v>
      </c>
      <c r="EM278" s="52">
        <v>21.78</v>
      </c>
      <c r="EN278" s="52">
        <v>7.8000000000000007</v>
      </c>
      <c r="EO278" s="52">
        <v>3.8</v>
      </c>
      <c r="EP278" s="52">
        <v>14.6</v>
      </c>
      <c r="EQ278" s="52">
        <v>131</v>
      </c>
      <c r="ER278" s="52">
        <f t="shared" si="23"/>
        <v>0.52</v>
      </c>
      <c r="ES278" s="187" t="s">
        <v>1141</v>
      </c>
      <c r="ET278" s="187" t="s">
        <v>1139</v>
      </c>
      <c r="EU278" s="52">
        <v>0</v>
      </c>
      <c r="EV278" s="52">
        <v>0</v>
      </c>
      <c r="EW278" s="52">
        <v>0</v>
      </c>
      <c r="EX278" s="52">
        <v>0</v>
      </c>
      <c r="EY278" s="52">
        <v>0</v>
      </c>
      <c r="EZ278" s="52"/>
      <c r="FA278" s="52"/>
      <c r="FB278" s="52"/>
      <c r="FC278" s="52"/>
      <c r="FD278" s="52"/>
      <c r="FE278" s="52"/>
      <c r="FF278" s="52"/>
      <c r="FG278" s="52"/>
      <c r="FH278" s="39">
        <v>0</v>
      </c>
      <c r="FI278" s="72">
        <v>2</v>
      </c>
    </row>
    <row r="279" spans="1:165" x14ac:dyDescent="0.25">
      <c r="A279" s="56">
        <v>70285</v>
      </c>
      <c r="B279" s="36" t="str">
        <f t="shared" si="21"/>
        <v>Цюрупы ул. д. 18 к. 1</v>
      </c>
      <c r="C279" s="57" t="s">
        <v>1094</v>
      </c>
      <c r="D279" s="58">
        <v>18</v>
      </c>
      <c r="E279" s="59">
        <v>1</v>
      </c>
      <c r="F279" s="39" t="s">
        <v>1012</v>
      </c>
      <c r="G279" s="60"/>
      <c r="H279" s="39"/>
      <c r="I279" s="62" t="s">
        <v>218</v>
      </c>
      <c r="J279" s="62"/>
      <c r="K279" s="62" t="s">
        <v>218</v>
      </c>
      <c r="L279" s="39" t="s">
        <v>1013</v>
      </c>
      <c r="M279" s="39" t="s">
        <v>1014</v>
      </c>
      <c r="N279" s="63">
        <v>1998</v>
      </c>
      <c r="O279" s="63">
        <v>1998</v>
      </c>
      <c r="P279" s="81" t="s">
        <v>1044</v>
      </c>
      <c r="Q279" s="61" t="s">
        <v>1016</v>
      </c>
      <c r="R279" s="63">
        <v>17</v>
      </c>
      <c r="S279" s="63">
        <v>17</v>
      </c>
      <c r="T279" s="65">
        <v>4</v>
      </c>
      <c r="U279" s="63">
        <v>4</v>
      </c>
      <c r="V279" s="63">
        <v>4</v>
      </c>
      <c r="W279" s="66">
        <v>272</v>
      </c>
      <c r="X279" s="67">
        <v>268</v>
      </c>
      <c r="Y279" s="61">
        <f t="shared" si="19"/>
        <v>4</v>
      </c>
      <c r="Z279" s="39">
        <v>2</v>
      </c>
      <c r="AA279" s="61">
        <v>68</v>
      </c>
      <c r="AB279" s="61">
        <v>68</v>
      </c>
      <c r="AC279" s="42">
        <v>16</v>
      </c>
      <c r="AD279" s="61">
        <v>68</v>
      </c>
      <c r="AE279" s="61">
        <v>0</v>
      </c>
      <c r="AF279" s="61">
        <v>1</v>
      </c>
      <c r="AG279" s="68">
        <v>1</v>
      </c>
      <c r="AH279" s="69">
        <v>14972.999999999996</v>
      </c>
      <c r="AI279" s="70">
        <v>14877.499999999996</v>
      </c>
      <c r="AJ279" s="71">
        <v>95.5</v>
      </c>
      <c r="AK279" s="72">
        <v>5340.2</v>
      </c>
      <c r="AL279" s="61">
        <v>1701.9</v>
      </c>
      <c r="AM279" s="85">
        <v>964</v>
      </c>
      <c r="AN279" s="73">
        <v>1745</v>
      </c>
      <c r="AO279" s="61"/>
      <c r="AP279" s="64">
        <v>1315.6</v>
      </c>
      <c r="AQ279" s="42">
        <v>319.70999999999998</v>
      </c>
      <c r="AR279" s="42">
        <v>1869.29</v>
      </c>
      <c r="AS279" s="42">
        <v>76.8</v>
      </c>
      <c r="AT279" s="72" t="s">
        <v>1017</v>
      </c>
      <c r="AU279" s="72" t="s">
        <v>1018</v>
      </c>
      <c r="AV279" s="67">
        <v>268</v>
      </c>
      <c r="AW279" s="61"/>
      <c r="AX279" s="61"/>
      <c r="AY279" s="61"/>
      <c r="AZ279" s="61" t="s">
        <v>1019</v>
      </c>
      <c r="BA279" s="61" t="s">
        <v>218</v>
      </c>
      <c r="BB279" s="61" t="s">
        <v>218</v>
      </c>
      <c r="BC279" s="61" t="s">
        <v>218</v>
      </c>
      <c r="BD279" s="61" t="s">
        <v>218</v>
      </c>
      <c r="BE279" s="61" t="s">
        <v>218</v>
      </c>
      <c r="BF279" s="61" t="s">
        <v>218</v>
      </c>
      <c r="BG279" s="61" t="s">
        <v>218</v>
      </c>
      <c r="BH279" s="61" t="s">
        <v>218</v>
      </c>
      <c r="BI279" s="61" t="s">
        <v>218</v>
      </c>
      <c r="BJ279" s="61" t="s">
        <v>218</v>
      </c>
      <c r="BK279" s="61" t="s">
        <v>218</v>
      </c>
      <c r="BL279" s="61" t="s">
        <v>218</v>
      </c>
      <c r="BM279" s="61" t="s">
        <v>218</v>
      </c>
      <c r="BN279" s="61" t="s">
        <v>218</v>
      </c>
      <c r="BO279" s="61" t="s">
        <v>218</v>
      </c>
      <c r="BP279" s="61" t="s">
        <v>218</v>
      </c>
      <c r="BQ279" s="61" t="s">
        <v>1020</v>
      </c>
      <c r="BR279" s="61"/>
      <c r="BS279" s="59" t="s">
        <v>1021</v>
      </c>
      <c r="BT279" s="52">
        <v>26333</v>
      </c>
      <c r="BU279" s="61">
        <v>5</v>
      </c>
      <c r="BV279" s="61" t="s">
        <v>1017</v>
      </c>
      <c r="BW279" s="52">
        <v>6510.03</v>
      </c>
      <c r="BX279" s="52">
        <v>1701.9</v>
      </c>
      <c r="BY279" s="52">
        <v>6510.03</v>
      </c>
      <c r="BZ279" s="52">
        <v>1701.9</v>
      </c>
      <c r="CA279" s="61" t="s">
        <v>1040</v>
      </c>
      <c r="CB279" s="52">
        <v>10344</v>
      </c>
      <c r="CC279" s="53">
        <v>7687.44</v>
      </c>
      <c r="CD279" s="39">
        <v>1</v>
      </c>
      <c r="CE279" s="61">
        <v>1607</v>
      </c>
      <c r="CF279" s="61" t="s">
        <v>1023</v>
      </c>
      <c r="CG279" s="52">
        <v>140</v>
      </c>
      <c r="CH279" s="52">
        <v>97</v>
      </c>
      <c r="CI279" s="72">
        <v>1315.6</v>
      </c>
      <c r="CJ279" s="74" t="s">
        <v>1032</v>
      </c>
      <c r="CK279" s="61">
        <v>4</v>
      </c>
      <c r="CL279" s="61">
        <v>178.84</v>
      </c>
      <c r="CM279" s="75">
        <v>64</v>
      </c>
      <c r="CN279" s="39"/>
      <c r="CO279" s="39"/>
      <c r="CP279" s="61"/>
      <c r="CQ279" s="61"/>
      <c r="CR279" s="39">
        <v>15.2</v>
      </c>
      <c r="CS279" s="61"/>
      <c r="CT279" s="61"/>
      <c r="CU279" s="61"/>
      <c r="CV279" s="61"/>
      <c r="CW279" s="61"/>
      <c r="CX279" s="61"/>
      <c r="CY279" s="61"/>
      <c r="CZ279" s="52">
        <v>4</v>
      </c>
      <c r="DA279" s="52">
        <v>4</v>
      </c>
      <c r="DB279" s="52">
        <v>1080</v>
      </c>
      <c r="DC279" s="52">
        <v>7169</v>
      </c>
      <c r="DD279" s="52">
        <v>576</v>
      </c>
      <c r="DE279" s="61">
        <v>5185</v>
      </c>
      <c r="DF279" s="39">
        <v>0</v>
      </c>
      <c r="DG279" s="39">
        <v>0</v>
      </c>
      <c r="DH279" s="52">
        <v>4</v>
      </c>
      <c r="DI279" s="39">
        <v>0</v>
      </c>
      <c r="DJ279" s="61"/>
      <c r="DK279" s="39">
        <v>142</v>
      </c>
      <c r="DL279" s="61">
        <v>3426</v>
      </c>
      <c r="DM279" s="39">
        <v>268</v>
      </c>
      <c r="DN279" s="61"/>
      <c r="DO279" s="61">
        <v>3431</v>
      </c>
      <c r="DP279" s="61"/>
      <c r="DQ279" s="39">
        <v>1740</v>
      </c>
      <c r="DR279" s="39">
        <v>0</v>
      </c>
      <c r="DS279" s="39">
        <v>0</v>
      </c>
      <c r="DT279" s="61">
        <v>16</v>
      </c>
      <c r="DU279" s="52">
        <v>16</v>
      </c>
      <c r="DV279" s="52">
        <v>16</v>
      </c>
      <c r="DW279" s="52">
        <v>8</v>
      </c>
      <c r="DX279" s="39" t="str">
        <f t="shared" si="20"/>
        <v>внутренние</v>
      </c>
      <c r="DY279" s="52"/>
      <c r="DZ279" s="61"/>
      <c r="EA279" s="61"/>
      <c r="EB279" s="61"/>
      <c r="EC279" s="61"/>
      <c r="ED279" s="61"/>
      <c r="EE279" s="52">
        <v>136</v>
      </c>
      <c r="EF279" s="52">
        <v>98.6</v>
      </c>
      <c r="EG279" s="52">
        <v>172</v>
      </c>
      <c r="EH279" s="52">
        <f t="shared" si="22"/>
        <v>825.6</v>
      </c>
      <c r="EI279" s="52">
        <v>28.56</v>
      </c>
      <c r="EJ279" s="52"/>
      <c r="EK279" s="52">
        <v>11.16</v>
      </c>
      <c r="EL279" s="52">
        <v>61.2</v>
      </c>
      <c r="EM279" s="52">
        <v>59.84</v>
      </c>
      <c r="EN279" s="52">
        <v>29.25</v>
      </c>
      <c r="EO279" s="52">
        <v>43.2</v>
      </c>
      <c r="EP279" s="52">
        <v>30.7</v>
      </c>
      <c r="EQ279" s="52">
        <v>529</v>
      </c>
      <c r="ER279" s="52">
        <f t="shared" si="23"/>
        <v>2.1</v>
      </c>
      <c r="ES279" s="187" t="s">
        <v>1138</v>
      </c>
      <c r="ET279" s="187" t="s">
        <v>1139</v>
      </c>
      <c r="EU279" s="52">
        <v>0</v>
      </c>
      <c r="EV279" s="52">
        <v>2</v>
      </c>
      <c r="EW279" s="52">
        <v>0</v>
      </c>
      <c r="EX279" s="52">
        <v>0</v>
      </c>
      <c r="EY279" s="52">
        <v>0</v>
      </c>
      <c r="EZ279" s="52"/>
      <c r="FA279" s="52"/>
      <c r="FB279" s="52"/>
      <c r="FC279" s="52"/>
      <c r="FD279" s="52"/>
      <c r="FE279" s="52"/>
      <c r="FF279" s="52"/>
      <c r="FG279" s="52"/>
      <c r="FH279" s="39">
        <v>0</v>
      </c>
      <c r="FI279" s="72">
        <v>6</v>
      </c>
    </row>
    <row r="280" spans="1:165" x14ac:dyDescent="0.25">
      <c r="A280" s="56">
        <v>28274</v>
      </c>
      <c r="B280" s="36" t="str">
        <f t="shared" si="21"/>
        <v>Цюрупы ул. д. 18 к. 2</v>
      </c>
      <c r="C280" s="116" t="s">
        <v>1094</v>
      </c>
      <c r="D280" s="117">
        <v>18</v>
      </c>
      <c r="E280" s="118">
        <v>2</v>
      </c>
      <c r="F280" s="39" t="s">
        <v>1012</v>
      </c>
      <c r="G280" s="60"/>
      <c r="H280" s="61"/>
      <c r="I280" s="62" t="s">
        <v>218</v>
      </c>
      <c r="J280" s="62"/>
      <c r="K280" s="62" t="s">
        <v>218</v>
      </c>
      <c r="L280" s="39" t="s">
        <v>1013</v>
      </c>
      <c r="M280" s="39" t="s">
        <v>1014</v>
      </c>
      <c r="N280" s="63">
        <v>1961</v>
      </c>
      <c r="O280" s="63">
        <v>1961</v>
      </c>
      <c r="P280" s="81" t="s">
        <v>1035</v>
      </c>
      <c r="Q280" s="61" t="s">
        <v>1016</v>
      </c>
      <c r="R280" s="63">
        <v>9</v>
      </c>
      <c r="S280" s="63">
        <v>9</v>
      </c>
      <c r="T280" s="65">
        <v>1</v>
      </c>
      <c r="U280" s="63">
        <v>1</v>
      </c>
      <c r="V280" s="63"/>
      <c r="W280" s="66">
        <v>73</v>
      </c>
      <c r="X280" s="67">
        <v>72</v>
      </c>
      <c r="Y280" s="61">
        <f t="shared" si="19"/>
        <v>1</v>
      </c>
      <c r="Z280" s="39">
        <v>1</v>
      </c>
      <c r="AA280" s="61">
        <v>18</v>
      </c>
      <c r="AB280" s="61">
        <v>19</v>
      </c>
      <c r="AC280" s="42">
        <v>1</v>
      </c>
      <c r="AD280" s="61">
        <v>24</v>
      </c>
      <c r="AE280" s="61">
        <v>0</v>
      </c>
      <c r="AF280" s="61">
        <v>1</v>
      </c>
      <c r="AG280" s="68">
        <v>1</v>
      </c>
      <c r="AH280" s="69">
        <v>2584.2000000000003</v>
      </c>
      <c r="AI280" s="70">
        <v>2565.4</v>
      </c>
      <c r="AJ280" s="71">
        <v>18.8</v>
      </c>
      <c r="AK280" s="72">
        <v>1138.2</v>
      </c>
      <c r="AL280" s="61">
        <v>393.2</v>
      </c>
      <c r="AM280" s="85">
        <v>122</v>
      </c>
      <c r="AN280" s="73">
        <v>227</v>
      </c>
      <c r="AO280" s="61"/>
      <c r="AP280" s="64">
        <v>394.6</v>
      </c>
      <c r="AQ280" s="42">
        <v>86.429999999999993</v>
      </c>
      <c r="AR280" s="42">
        <v>242.57</v>
      </c>
      <c r="AS280" s="42">
        <v>4.8</v>
      </c>
      <c r="AT280" s="72" t="s">
        <v>1036</v>
      </c>
      <c r="AU280" s="72" t="s">
        <v>1034</v>
      </c>
      <c r="AV280" s="67">
        <v>72</v>
      </c>
      <c r="AW280" s="61"/>
      <c r="AX280" s="61"/>
      <c r="AY280" s="61"/>
      <c r="AZ280" s="61" t="s">
        <v>1019</v>
      </c>
      <c r="BA280" s="61" t="s">
        <v>218</v>
      </c>
      <c r="BB280" s="61" t="s">
        <v>218</v>
      </c>
      <c r="BC280" s="61" t="s">
        <v>218</v>
      </c>
      <c r="BD280" s="61" t="s">
        <v>218</v>
      </c>
      <c r="BE280" s="61" t="s">
        <v>218</v>
      </c>
      <c r="BF280" s="61" t="s">
        <v>218</v>
      </c>
      <c r="BG280" s="61" t="s">
        <v>218</v>
      </c>
      <c r="BH280" s="61" t="s">
        <v>218</v>
      </c>
      <c r="BI280" s="61" t="s">
        <v>218</v>
      </c>
      <c r="BJ280" s="61" t="s">
        <v>218</v>
      </c>
      <c r="BK280" s="61" t="s">
        <v>218</v>
      </c>
      <c r="BL280" s="61" t="s">
        <v>218</v>
      </c>
      <c r="BM280" s="61" t="s">
        <v>218</v>
      </c>
      <c r="BN280" s="61" t="s">
        <v>218</v>
      </c>
      <c r="BO280" s="61" t="s">
        <v>218</v>
      </c>
      <c r="BP280" s="61" t="s">
        <v>218</v>
      </c>
      <c r="BQ280" s="61" t="s">
        <v>1020</v>
      </c>
      <c r="BR280" s="61"/>
      <c r="BS280" s="59" t="s">
        <v>1021</v>
      </c>
      <c r="BT280" s="52">
        <v>3774</v>
      </c>
      <c r="BU280" s="61">
        <v>2</v>
      </c>
      <c r="BV280" s="61" t="s">
        <v>1017</v>
      </c>
      <c r="BW280" s="52">
        <v>3713</v>
      </c>
      <c r="BX280" s="52">
        <v>935</v>
      </c>
      <c r="BY280" s="52">
        <v>735</v>
      </c>
      <c r="BZ280" s="39">
        <v>0</v>
      </c>
      <c r="CA280" s="61" t="s">
        <v>1049</v>
      </c>
      <c r="CB280" s="52">
        <v>1713</v>
      </c>
      <c r="CC280" s="53">
        <v>1849</v>
      </c>
      <c r="CD280" s="61">
        <v>1</v>
      </c>
      <c r="CE280" s="61">
        <v>434</v>
      </c>
      <c r="CF280" s="61" t="s">
        <v>1023</v>
      </c>
      <c r="CG280" s="52">
        <v>84</v>
      </c>
      <c r="CH280" s="52">
        <v>58.8</v>
      </c>
      <c r="CI280" s="72">
        <v>394.6</v>
      </c>
      <c r="CJ280" s="74" t="s">
        <v>1032</v>
      </c>
      <c r="CK280" s="61">
        <v>1</v>
      </c>
      <c r="CL280" s="61">
        <v>23.669999999999998</v>
      </c>
      <c r="CM280" s="75">
        <v>4</v>
      </c>
      <c r="CN280" s="39"/>
      <c r="CO280" s="39"/>
      <c r="CP280" s="61"/>
      <c r="CQ280" s="61"/>
      <c r="CR280" s="39">
        <v>2.5</v>
      </c>
      <c r="CS280" s="61"/>
      <c r="CT280" s="61"/>
      <c r="CU280" s="61"/>
      <c r="CV280" s="61"/>
      <c r="CW280" s="61"/>
      <c r="CX280" s="61"/>
      <c r="CY280" s="61"/>
      <c r="CZ280" s="52">
        <v>1</v>
      </c>
      <c r="DA280" s="52">
        <v>1</v>
      </c>
      <c r="DB280" s="52">
        <v>189</v>
      </c>
      <c r="DC280" s="52">
        <v>2356</v>
      </c>
      <c r="DD280" s="52">
        <v>61</v>
      </c>
      <c r="DE280" s="61">
        <v>947</v>
      </c>
      <c r="DF280" s="61">
        <v>0</v>
      </c>
      <c r="DG280" s="39">
        <v>0</v>
      </c>
      <c r="DH280" s="52">
        <v>1</v>
      </c>
      <c r="DI280" s="52">
        <v>198</v>
      </c>
      <c r="DJ280" s="61"/>
      <c r="DK280" s="39">
        <v>118</v>
      </c>
      <c r="DL280" s="61">
        <v>850</v>
      </c>
      <c r="DM280" s="39">
        <v>72</v>
      </c>
      <c r="DN280" s="61"/>
      <c r="DO280" s="61">
        <v>702</v>
      </c>
      <c r="DP280" s="61"/>
      <c r="DQ280" s="39">
        <v>340</v>
      </c>
      <c r="DR280" s="39">
        <v>491</v>
      </c>
      <c r="DS280" s="39">
        <v>81</v>
      </c>
      <c r="DT280" s="61">
        <v>8</v>
      </c>
      <c r="DU280" s="52">
        <v>8</v>
      </c>
      <c r="DV280" s="52">
        <v>8</v>
      </c>
      <c r="DW280" s="39">
        <v>0</v>
      </c>
      <c r="DX280" s="39" t="str">
        <f t="shared" si="20"/>
        <v>внутренние</v>
      </c>
      <c r="DY280" s="52"/>
      <c r="DZ280" s="61"/>
      <c r="EA280" s="61"/>
      <c r="EB280" s="61"/>
      <c r="EC280" s="61"/>
      <c r="ED280" s="61"/>
      <c r="EE280" s="52">
        <v>9</v>
      </c>
      <c r="EF280" s="52">
        <v>26.9</v>
      </c>
      <c r="EG280" s="52">
        <v>22</v>
      </c>
      <c r="EH280" s="52">
        <f t="shared" si="22"/>
        <v>105.6</v>
      </c>
      <c r="EI280" s="52">
        <v>0</v>
      </c>
      <c r="EJ280" s="52"/>
      <c r="EK280" s="52">
        <v>2.79</v>
      </c>
      <c r="EL280" s="52">
        <v>2.16</v>
      </c>
      <c r="EM280" s="52">
        <v>21.78</v>
      </c>
      <c r="EN280" s="52">
        <v>7.8000000000000007</v>
      </c>
      <c r="EO280" s="52">
        <v>3.8</v>
      </c>
      <c r="EP280" s="52">
        <v>14.8</v>
      </c>
      <c r="EQ280" s="52">
        <v>111</v>
      </c>
      <c r="ER280" s="52">
        <f t="shared" si="23"/>
        <v>0.44</v>
      </c>
      <c r="ES280" s="187" t="s">
        <v>1141</v>
      </c>
      <c r="ET280" s="187" t="s">
        <v>1139</v>
      </c>
      <c r="EU280" s="52">
        <v>0</v>
      </c>
      <c r="EV280" s="52">
        <v>0</v>
      </c>
      <c r="EW280" s="52">
        <v>0</v>
      </c>
      <c r="EX280" s="52">
        <v>0</v>
      </c>
      <c r="EY280" s="52">
        <v>0</v>
      </c>
      <c r="EZ280" s="52"/>
      <c r="FA280" s="52"/>
      <c r="FB280" s="52"/>
      <c r="FC280" s="52"/>
      <c r="FD280" s="52"/>
      <c r="FE280" s="52"/>
      <c r="FF280" s="52"/>
      <c r="FG280" s="52"/>
      <c r="FH280" s="39">
        <v>0</v>
      </c>
      <c r="FI280" s="72">
        <v>2</v>
      </c>
    </row>
    <row r="281" spans="1:165" x14ac:dyDescent="0.25">
      <c r="A281" s="56">
        <v>68071</v>
      </c>
      <c r="B281" s="36" t="str">
        <f t="shared" si="21"/>
        <v>Цюрупы ул. д. 20 к. 1</v>
      </c>
      <c r="C281" s="77" t="s">
        <v>1094</v>
      </c>
      <c r="D281" s="72">
        <v>20</v>
      </c>
      <c r="E281" s="119">
        <v>1</v>
      </c>
      <c r="F281" s="39" t="s">
        <v>1012</v>
      </c>
      <c r="G281" s="60"/>
      <c r="H281" s="39"/>
      <c r="I281" s="62" t="s">
        <v>218</v>
      </c>
      <c r="J281" s="62"/>
      <c r="K281" s="62" t="s">
        <v>218</v>
      </c>
      <c r="L281" s="39" t="s">
        <v>1013</v>
      </c>
      <c r="M281" s="39" t="s">
        <v>1014</v>
      </c>
      <c r="N281" s="63">
        <v>1999</v>
      </c>
      <c r="O281" s="63">
        <v>1999</v>
      </c>
      <c r="P281" s="81" t="s">
        <v>1055</v>
      </c>
      <c r="Q281" s="61" t="s">
        <v>1016</v>
      </c>
      <c r="R281" s="63">
        <v>17</v>
      </c>
      <c r="S281" s="63">
        <v>17</v>
      </c>
      <c r="T281" s="65">
        <v>4</v>
      </c>
      <c r="U281" s="63">
        <v>4</v>
      </c>
      <c r="V281" s="63">
        <v>4</v>
      </c>
      <c r="W281" s="66">
        <v>248</v>
      </c>
      <c r="X281" s="67">
        <v>245</v>
      </c>
      <c r="Y281" s="61">
        <f t="shared" si="19"/>
        <v>3</v>
      </c>
      <c r="Z281" s="39">
        <v>2</v>
      </c>
      <c r="AA281" s="61">
        <v>68</v>
      </c>
      <c r="AB281" s="61">
        <v>68</v>
      </c>
      <c r="AC281" s="42">
        <v>16</v>
      </c>
      <c r="AD281" s="61">
        <v>68</v>
      </c>
      <c r="AE281" s="61">
        <v>0</v>
      </c>
      <c r="AF281" s="61">
        <v>1</v>
      </c>
      <c r="AG281" s="68">
        <v>1</v>
      </c>
      <c r="AH281" s="69">
        <v>15246.69999999999</v>
      </c>
      <c r="AI281" s="70">
        <v>15140.69999999999</v>
      </c>
      <c r="AJ281" s="71">
        <v>106</v>
      </c>
      <c r="AK281" s="72">
        <v>4958</v>
      </c>
      <c r="AL281" s="61">
        <v>1701.9</v>
      </c>
      <c r="AM281" s="85">
        <v>919</v>
      </c>
      <c r="AN281" s="73">
        <v>1482</v>
      </c>
      <c r="AO281" s="61"/>
      <c r="AP281" s="77">
        <v>1278.5</v>
      </c>
      <c r="AQ281" s="42">
        <v>361.15</v>
      </c>
      <c r="AR281" s="42">
        <v>1189.8499999999999</v>
      </c>
      <c r="AS281" s="42">
        <v>76.8</v>
      </c>
      <c r="AT281" s="72" t="s">
        <v>1017</v>
      </c>
      <c r="AU281" s="72" t="s">
        <v>1018</v>
      </c>
      <c r="AV281" s="67">
        <v>245</v>
      </c>
      <c r="AW281" s="61"/>
      <c r="AX281" s="61"/>
      <c r="AY281" s="61"/>
      <c r="AZ281" s="61" t="s">
        <v>1019</v>
      </c>
      <c r="BA281" s="61" t="s">
        <v>218</v>
      </c>
      <c r="BB281" s="61" t="s">
        <v>218</v>
      </c>
      <c r="BC281" s="61" t="s">
        <v>218</v>
      </c>
      <c r="BD281" s="61" t="s">
        <v>218</v>
      </c>
      <c r="BE281" s="61" t="s">
        <v>218</v>
      </c>
      <c r="BF281" s="61" t="s">
        <v>218</v>
      </c>
      <c r="BG281" s="61" t="s">
        <v>218</v>
      </c>
      <c r="BH281" s="61" t="s">
        <v>218</v>
      </c>
      <c r="BI281" s="61" t="s">
        <v>218</v>
      </c>
      <c r="BJ281" s="61" t="s">
        <v>218</v>
      </c>
      <c r="BK281" s="61" t="s">
        <v>218</v>
      </c>
      <c r="BL281" s="61" t="s">
        <v>218</v>
      </c>
      <c r="BM281" s="61" t="s">
        <v>218</v>
      </c>
      <c r="BN281" s="61" t="s">
        <v>218</v>
      </c>
      <c r="BO281" s="61" t="s">
        <v>218</v>
      </c>
      <c r="BP281" s="61" t="s">
        <v>218</v>
      </c>
      <c r="BQ281" s="61" t="s">
        <v>1043</v>
      </c>
      <c r="BR281" s="61"/>
      <c r="BS281" s="59" t="s">
        <v>1021</v>
      </c>
      <c r="BT281" s="52">
        <v>26333</v>
      </c>
      <c r="BU281" s="61">
        <v>5</v>
      </c>
      <c r="BV281" s="61" t="s">
        <v>1017</v>
      </c>
      <c r="BW281" s="52">
        <v>6510.03</v>
      </c>
      <c r="BX281" s="52">
        <v>1701.9</v>
      </c>
      <c r="BY281" s="52">
        <v>6510.03</v>
      </c>
      <c r="BZ281" s="52">
        <v>1701.9</v>
      </c>
      <c r="CA281" s="61" t="s">
        <v>1080</v>
      </c>
      <c r="CB281" s="52">
        <v>10344</v>
      </c>
      <c r="CC281" s="53">
        <v>7687.44</v>
      </c>
      <c r="CD281" s="39">
        <v>1</v>
      </c>
      <c r="CE281" s="61">
        <v>1575</v>
      </c>
      <c r="CF281" s="61" t="s">
        <v>1023</v>
      </c>
      <c r="CG281" s="52">
        <v>140</v>
      </c>
      <c r="CH281" s="52">
        <v>97</v>
      </c>
      <c r="CI281" s="77">
        <v>1278.5</v>
      </c>
      <c r="CJ281" s="74" t="s">
        <v>1032</v>
      </c>
      <c r="CK281" s="61">
        <v>4</v>
      </c>
      <c r="CL281" s="61">
        <v>178.84</v>
      </c>
      <c r="CM281" s="75">
        <v>64</v>
      </c>
      <c r="CN281" s="39"/>
      <c r="CO281" s="39"/>
      <c r="CP281" s="61"/>
      <c r="CQ281" s="61"/>
      <c r="CR281" s="39">
        <v>15.2</v>
      </c>
      <c r="CS281" s="61"/>
      <c r="CT281" s="61"/>
      <c r="CU281" s="61"/>
      <c r="CV281" s="61"/>
      <c r="CW281" s="61"/>
      <c r="CX281" s="61"/>
      <c r="CY281" s="61"/>
      <c r="CZ281" s="52">
        <v>4</v>
      </c>
      <c r="DA281" s="52">
        <v>4</v>
      </c>
      <c r="DB281" s="52">
        <v>1080</v>
      </c>
      <c r="DC281" s="52">
        <v>7169</v>
      </c>
      <c r="DD281" s="52">
        <v>576</v>
      </c>
      <c r="DE281" s="61">
        <v>5185</v>
      </c>
      <c r="DF281" s="39">
        <v>0</v>
      </c>
      <c r="DG281" s="39">
        <v>0</v>
      </c>
      <c r="DH281" s="52">
        <v>4</v>
      </c>
      <c r="DI281" s="39">
        <v>0</v>
      </c>
      <c r="DJ281" s="61"/>
      <c r="DK281" s="39">
        <v>142</v>
      </c>
      <c r="DL281" s="61">
        <v>3426</v>
      </c>
      <c r="DM281" s="39">
        <v>245</v>
      </c>
      <c r="DN281" s="61"/>
      <c r="DO281" s="61">
        <v>3431</v>
      </c>
      <c r="DP281" s="61"/>
      <c r="DQ281" s="39">
        <v>1740</v>
      </c>
      <c r="DR281" s="39">
        <v>0</v>
      </c>
      <c r="DS281" s="39">
        <v>0</v>
      </c>
      <c r="DT281" s="61">
        <v>16</v>
      </c>
      <c r="DU281" s="52">
        <v>16</v>
      </c>
      <c r="DV281" s="52">
        <v>16</v>
      </c>
      <c r="DW281" s="52">
        <v>8</v>
      </c>
      <c r="DX281" s="39" t="str">
        <f t="shared" si="20"/>
        <v>внутренние</v>
      </c>
      <c r="DY281" s="52"/>
      <c r="DZ281" s="61"/>
      <c r="EA281" s="61"/>
      <c r="EB281" s="61"/>
      <c r="EC281" s="61"/>
      <c r="ED281" s="61"/>
      <c r="EE281" s="52">
        <v>136</v>
      </c>
      <c r="EF281" s="52">
        <v>98.6</v>
      </c>
      <c r="EG281" s="52">
        <v>172</v>
      </c>
      <c r="EH281" s="52">
        <f t="shared" si="22"/>
        <v>825.6</v>
      </c>
      <c r="EI281" s="52">
        <v>28.56</v>
      </c>
      <c r="EJ281" s="52"/>
      <c r="EK281" s="52">
        <v>11.16</v>
      </c>
      <c r="EL281" s="52">
        <v>61.2</v>
      </c>
      <c r="EM281" s="52">
        <v>59.84</v>
      </c>
      <c r="EN281" s="52">
        <v>26.650000000000002</v>
      </c>
      <c r="EO281" s="52">
        <v>43.2</v>
      </c>
      <c r="EP281" s="52">
        <v>30</v>
      </c>
      <c r="EQ281" s="52">
        <v>440</v>
      </c>
      <c r="ER281" s="52">
        <f t="shared" si="23"/>
        <v>1.74</v>
      </c>
      <c r="ES281" s="187" t="s">
        <v>1138</v>
      </c>
      <c r="ET281" s="187" t="s">
        <v>1139</v>
      </c>
      <c r="EU281" s="52">
        <v>0</v>
      </c>
      <c r="EV281" s="52">
        <v>2</v>
      </c>
      <c r="EW281" s="52">
        <v>0</v>
      </c>
      <c r="EX281" s="52">
        <v>0</v>
      </c>
      <c r="EY281" s="52">
        <v>0</v>
      </c>
      <c r="EZ281" s="52"/>
      <c r="FA281" s="52"/>
      <c r="FB281" s="52"/>
      <c r="FC281" s="52"/>
      <c r="FD281" s="52"/>
      <c r="FE281" s="52"/>
      <c r="FF281" s="52"/>
      <c r="FG281" s="52"/>
      <c r="FH281" s="39">
        <v>0</v>
      </c>
      <c r="FI281" s="72">
        <v>6</v>
      </c>
    </row>
    <row r="282" spans="1:165" x14ac:dyDescent="0.25">
      <c r="A282" s="56">
        <v>28276</v>
      </c>
      <c r="B282" s="36" t="str">
        <f t="shared" si="21"/>
        <v>Цюрупы ул. д. 20 к. 2</v>
      </c>
      <c r="C282" s="120" t="s">
        <v>1094</v>
      </c>
      <c r="D282" s="121">
        <v>20</v>
      </c>
      <c r="E282" s="17">
        <v>2</v>
      </c>
      <c r="F282" s="39" t="s">
        <v>1012</v>
      </c>
      <c r="G282" s="60"/>
      <c r="H282" s="61"/>
      <c r="I282" s="62" t="s">
        <v>218</v>
      </c>
      <c r="J282" s="62"/>
      <c r="K282" s="62" t="s">
        <v>218</v>
      </c>
      <c r="L282" s="39" t="s">
        <v>1013</v>
      </c>
      <c r="M282" s="39" t="s">
        <v>1014</v>
      </c>
      <c r="N282" s="63">
        <v>1962</v>
      </c>
      <c r="O282" s="63">
        <v>1962</v>
      </c>
      <c r="P282" s="81" t="s">
        <v>1035</v>
      </c>
      <c r="Q282" s="61" t="s">
        <v>1016</v>
      </c>
      <c r="R282" s="63">
        <v>9</v>
      </c>
      <c r="S282" s="63">
        <v>9</v>
      </c>
      <c r="T282" s="65">
        <v>1</v>
      </c>
      <c r="U282" s="63">
        <v>1</v>
      </c>
      <c r="V282" s="63"/>
      <c r="W282" s="66">
        <v>72</v>
      </c>
      <c r="X282" s="67">
        <v>72</v>
      </c>
      <c r="Y282" s="61">
        <f t="shared" si="19"/>
        <v>0</v>
      </c>
      <c r="Z282" s="39">
        <v>0</v>
      </c>
      <c r="AA282" s="61">
        <v>18</v>
      </c>
      <c r="AB282" s="61">
        <v>19</v>
      </c>
      <c r="AC282" s="42">
        <v>1</v>
      </c>
      <c r="AD282" s="61">
        <v>24</v>
      </c>
      <c r="AE282" s="61">
        <v>0</v>
      </c>
      <c r="AF282" s="61">
        <v>1</v>
      </c>
      <c r="AG282" s="68">
        <v>1</v>
      </c>
      <c r="AH282" s="69">
        <v>2568.0000000000005</v>
      </c>
      <c r="AI282" s="70">
        <v>2568.0000000000005</v>
      </c>
      <c r="AJ282" s="71">
        <v>0</v>
      </c>
      <c r="AK282" s="72">
        <v>1156.4000000000001</v>
      </c>
      <c r="AL282" s="61">
        <v>393.2</v>
      </c>
      <c r="AM282" s="85">
        <v>365</v>
      </c>
      <c r="AN282" s="73">
        <v>246</v>
      </c>
      <c r="AO282" s="61"/>
      <c r="AP282" s="64">
        <v>395.7</v>
      </c>
      <c r="AQ282" s="42">
        <v>96.05</v>
      </c>
      <c r="AR282" s="42">
        <v>268.95</v>
      </c>
      <c r="AS282" s="42">
        <v>4.8</v>
      </c>
      <c r="AT282" s="72" t="s">
        <v>1036</v>
      </c>
      <c r="AU282" s="72" t="s">
        <v>1018</v>
      </c>
      <c r="AV282" s="67">
        <v>72</v>
      </c>
      <c r="AW282" s="61"/>
      <c r="AX282" s="61"/>
      <c r="AY282" s="61"/>
      <c r="AZ282" s="61" t="s">
        <v>1019</v>
      </c>
      <c r="BA282" s="61" t="s">
        <v>218</v>
      </c>
      <c r="BB282" s="61" t="s">
        <v>218</v>
      </c>
      <c r="BC282" s="61" t="s">
        <v>218</v>
      </c>
      <c r="BD282" s="61" t="s">
        <v>218</v>
      </c>
      <c r="BE282" s="61" t="s">
        <v>218</v>
      </c>
      <c r="BF282" s="61" t="s">
        <v>218</v>
      </c>
      <c r="BG282" s="61" t="s">
        <v>218</v>
      </c>
      <c r="BH282" s="61" t="s">
        <v>218</v>
      </c>
      <c r="BI282" s="61" t="s">
        <v>218</v>
      </c>
      <c r="BJ282" s="61" t="s">
        <v>218</v>
      </c>
      <c r="BK282" s="61" t="s">
        <v>218</v>
      </c>
      <c r="BL282" s="61" t="s">
        <v>218</v>
      </c>
      <c r="BM282" s="61" t="s">
        <v>218</v>
      </c>
      <c r="BN282" s="61" t="s">
        <v>218</v>
      </c>
      <c r="BO282" s="61" t="s">
        <v>218</v>
      </c>
      <c r="BP282" s="61" t="s">
        <v>218</v>
      </c>
      <c r="BQ282" s="61" t="s">
        <v>1020</v>
      </c>
      <c r="BR282" s="61"/>
      <c r="BS282" s="59" t="s">
        <v>1021</v>
      </c>
      <c r="BT282" s="52">
        <v>3774</v>
      </c>
      <c r="BU282" s="61">
        <v>2</v>
      </c>
      <c r="BV282" s="61" t="s">
        <v>1017</v>
      </c>
      <c r="BW282" s="52">
        <v>3713</v>
      </c>
      <c r="BX282" s="52">
        <v>935</v>
      </c>
      <c r="BY282" s="52">
        <v>735</v>
      </c>
      <c r="BZ282" s="39">
        <v>0</v>
      </c>
      <c r="CA282" s="61" t="s">
        <v>1040</v>
      </c>
      <c r="CB282" s="52">
        <v>1713</v>
      </c>
      <c r="CC282" s="53">
        <v>1849</v>
      </c>
      <c r="CD282" s="61">
        <v>1</v>
      </c>
      <c r="CE282" s="61">
        <v>435</v>
      </c>
      <c r="CF282" s="61" t="s">
        <v>1023</v>
      </c>
      <c r="CG282" s="52">
        <v>84</v>
      </c>
      <c r="CH282" s="52">
        <v>58.8</v>
      </c>
      <c r="CI282" s="72">
        <v>395.7</v>
      </c>
      <c r="CJ282" s="74" t="s">
        <v>1032</v>
      </c>
      <c r="CK282" s="61">
        <v>1</v>
      </c>
      <c r="CL282" s="61">
        <v>23.669999999999998</v>
      </c>
      <c r="CM282" s="75">
        <v>4</v>
      </c>
      <c r="CN282" s="39"/>
      <c r="CO282" s="39"/>
      <c r="CP282" s="61"/>
      <c r="CQ282" s="61"/>
      <c r="CR282" s="39">
        <v>1.4</v>
      </c>
      <c r="CS282" s="61"/>
      <c r="CT282" s="61"/>
      <c r="CU282" s="61"/>
      <c r="CV282" s="61"/>
      <c r="CW282" s="61"/>
      <c r="CX282" s="61"/>
      <c r="CY282" s="61"/>
      <c r="CZ282" s="52">
        <v>1</v>
      </c>
      <c r="DA282" s="52">
        <v>1</v>
      </c>
      <c r="DB282" s="52">
        <v>189</v>
      </c>
      <c r="DC282" s="52">
        <v>2356</v>
      </c>
      <c r="DD282" s="52">
        <v>61</v>
      </c>
      <c r="DE282" s="61">
        <v>947</v>
      </c>
      <c r="DF282" s="61">
        <v>0</v>
      </c>
      <c r="DG282" s="39">
        <v>0</v>
      </c>
      <c r="DH282" s="52">
        <v>1</v>
      </c>
      <c r="DI282" s="52">
        <v>198</v>
      </c>
      <c r="DJ282" s="61"/>
      <c r="DK282" s="39">
        <v>118</v>
      </c>
      <c r="DL282" s="61">
        <v>850</v>
      </c>
      <c r="DM282" s="39">
        <v>72</v>
      </c>
      <c r="DN282" s="61"/>
      <c r="DO282" s="61">
        <v>702</v>
      </c>
      <c r="DP282" s="61"/>
      <c r="DQ282" s="39">
        <v>340</v>
      </c>
      <c r="DR282" s="39">
        <v>491</v>
      </c>
      <c r="DS282" s="39">
        <v>81</v>
      </c>
      <c r="DT282" s="61">
        <v>8</v>
      </c>
      <c r="DU282" s="52">
        <v>8</v>
      </c>
      <c r="DV282" s="52">
        <v>8</v>
      </c>
      <c r="DW282" s="39">
        <v>0</v>
      </c>
      <c r="DX282" s="39" t="str">
        <f t="shared" si="20"/>
        <v>внутренние</v>
      </c>
      <c r="DY282" s="52"/>
      <c r="DZ282" s="61"/>
      <c r="EA282" s="61"/>
      <c r="EB282" s="61"/>
      <c r="EC282" s="61"/>
      <c r="ED282" s="61"/>
      <c r="EE282" s="52">
        <v>9</v>
      </c>
      <c r="EF282" s="52">
        <v>26.9</v>
      </c>
      <c r="EG282" s="52">
        <v>22</v>
      </c>
      <c r="EH282" s="52">
        <f t="shared" si="22"/>
        <v>105.6</v>
      </c>
      <c r="EI282" s="52">
        <v>0</v>
      </c>
      <c r="EJ282" s="52"/>
      <c r="EK282" s="52">
        <v>2.79</v>
      </c>
      <c r="EL282" s="52">
        <v>2.16</v>
      </c>
      <c r="EM282" s="52">
        <v>21.78</v>
      </c>
      <c r="EN282" s="52">
        <v>7.8000000000000007</v>
      </c>
      <c r="EO282" s="52">
        <v>3.8</v>
      </c>
      <c r="EP282" s="52">
        <v>14.6</v>
      </c>
      <c r="EQ282" s="52">
        <v>115</v>
      </c>
      <c r="ER282" s="52">
        <f t="shared" si="23"/>
        <v>0.46</v>
      </c>
      <c r="ES282" s="187" t="s">
        <v>1141</v>
      </c>
      <c r="ET282" s="187" t="s">
        <v>1139</v>
      </c>
      <c r="EU282" s="52">
        <v>0</v>
      </c>
      <c r="EV282" s="52">
        <v>0</v>
      </c>
      <c r="EW282" s="52">
        <v>0</v>
      </c>
      <c r="EX282" s="52">
        <v>0</v>
      </c>
      <c r="EY282" s="52">
        <v>0</v>
      </c>
      <c r="EZ282" s="52"/>
      <c r="FA282" s="52"/>
      <c r="FB282" s="52"/>
      <c r="FC282" s="52"/>
      <c r="FD282" s="52"/>
      <c r="FE282" s="52"/>
      <c r="FF282" s="52"/>
      <c r="FG282" s="52"/>
      <c r="FH282" s="39">
        <v>0</v>
      </c>
      <c r="FI282" s="72">
        <v>2</v>
      </c>
    </row>
    <row r="283" spans="1:165" x14ac:dyDescent="0.25">
      <c r="A283" s="56">
        <v>68070</v>
      </c>
      <c r="B283" s="36" t="str">
        <f t="shared" si="21"/>
        <v>Цюрупы ул. д. 22 к. 1</v>
      </c>
      <c r="C283" s="77" t="s">
        <v>1094</v>
      </c>
      <c r="D283" s="72">
        <v>22</v>
      </c>
      <c r="E283" s="119">
        <v>1</v>
      </c>
      <c r="F283" s="39" t="s">
        <v>1012</v>
      </c>
      <c r="G283" s="60"/>
      <c r="H283" s="39"/>
      <c r="I283" s="62" t="s">
        <v>218</v>
      </c>
      <c r="J283" s="62"/>
      <c r="K283" s="62" t="s">
        <v>218</v>
      </c>
      <c r="L283" s="39" t="s">
        <v>1013</v>
      </c>
      <c r="M283" s="39" t="s">
        <v>1014</v>
      </c>
      <c r="N283" s="63">
        <v>1999</v>
      </c>
      <c r="O283" s="63">
        <v>1999</v>
      </c>
      <c r="P283" s="81" t="s">
        <v>1044</v>
      </c>
      <c r="Q283" s="61" t="s">
        <v>1016</v>
      </c>
      <c r="R283" s="63">
        <v>17</v>
      </c>
      <c r="S283" s="63">
        <v>17</v>
      </c>
      <c r="T283" s="65">
        <v>2</v>
      </c>
      <c r="U283" s="63">
        <v>2</v>
      </c>
      <c r="V283" s="63">
        <v>2</v>
      </c>
      <c r="W283" s="66">
        <v>131</v>
      </c>
      <c r="X283" s="67">
        <v>127</v>
      </c>
      <c r="Y283" s="61">
        <f t="shared" si="19"/>
        <v>4</v>
      </c>
      <c r="Z283" s="39">
        <v>3</v>
      </c>
      <c r="AA283" s="61">
        <v>34</v>
      </c>
      <c r="AB283" s="61">
        <v>34</v>
      </c>
      <c r="AC283" s="42">
        <v>8</v>
      </c>
      <c r="AD283" s="61">
        <v>34</v>
      </c>
      <c r="AE283" s="61">
        <v>0</v>
      </c>
      <c r="AF283" s="61">
        <v>1</v>
      </c>
      <c r="AG283" s="68">
        <v>1</v>
      </c>
      <c r="AH283" s="69">
        <v>7742.3</v>
      </c>
      <c r="AI283" s="70">
        <v>7683.8</v>
      </c>
      <c r="AJ283" s="71">
        <v>58.5</v>
      </c>
      <c r="AK283" s="72">
        <v>2827.1000000000004</v>
      </c>
      <c r="AL283" s="61">
        <v>408</v>
      </c>
      <c r="AM283" s="85">
        <v>403</v>
      </c>
      <c r="AN283" s="73">
        <v>1114.9000000000001</v>
      </c>
      <c r="AO283" s="61"/>
      <c r="AP283" s="64">
        <v>654.6</v>
      </c>
      <c r="AQ283" s="42">
        <v>179.7</v>
      </c>
      <c r="AR283" s="42">
        <v>645.79999999999995</v>
      </c>
      <c r="AS283" s="42">
        <v>38.4</v>
      </c>
      <c r="AT283" s="72" t="s">
        <v>1017</v>
      </c>
      <c r="AU283" s="72" t="s">
        <v>1034</v>
      </c>
      <c r="AV283" s="67">
        <v>127</v>
      </c>
      <c r="AW283" s="61"/>
      <c r="AX283" s="61"/>
      <c r="AY283" s="61"/>
      <c r="AZ283" s="61" t="s">
        <v>1019</v>
      </c>
      <c r="BA283" s="61" t="s">
        <v>218</v>
      </c>
      <c r="BB283" s="61" t="s">
        <v>218</v>
      </c>
      <c r="BC283" s="61" t="s">
        <v>218</v>
      </c>
      <c r="BD283" s="61" t="s">
        <v>218</v>
      </c>
      <c r="BE283" s="61" t="s">
        <v>218</v>
      </c>
      <c r="BF283" s="61" t="s">
        <v>218</v>
      </c>
      <c r="BG283" s="61" t="s">
        <v>218</v>
      </c>
      <c r="BH283" s="61" t="s">
        <v>218</v>
      </c>
      <c r="BI283" s="61" t="s">
        <v>218</v>
      </c>
      <c r="BJ283" s="61" t="s">
        <v>218</v>
      </c>
      <c r="BK283" s="61" t="s">
        <v>218</v>
      </c>
      <c r="BL283" s="61" t="s">
        <v>218</v>
      </c>
      <c r="BM283" s="61" t="s">
        <v>218</v>
      </c>
      <c r="BN283" s="61" t="s">
        <v>218</v>
      </c>
      <c r="BO283" s="61" t="s">
        <v>218</v>
      </c>
      <c r="BP283" s="61" t="s">
        <v>218</v>
      </c>
      <c r="BQ283" s="61" t="s">
        <v>1020</v>
      </c>
      <c r="BR283" s="61"/>
      <c r="BS283" s="59" t="s">
        <v>1021</v>
      </c>
      <c r="BT283" s="52">
        <v>30600</v>
      </c>
      <c r="BU283" s="61">
        <v>3</v>
      </c>
      <c r="BV283" s="61" t="s">
        <v>1017</v>
      </c>
      <c r="BW283" s="39">
        <v>3447</v>
      </c>
      <c r="BX283" s="39">
        <v>0</v>
      </c>
      <c r="BY283" s="39">
        <v>3447</v>
      </c>
      <c r="BZ283" s="39">
        <v>1122</v>
      </c>
      <c r="CA283" s="61" t="s">
        <v>1040</v>
      </c>
      <c r="CB283" s="52">
        <v>5990</v>
      </c>
      <c r="CC283" s="78">
        <v>2785</v>
      </c>
      <c r="CD283" s="39">
        <v>1</v>
      </c>
      <c r="CE283" s="61">
        <v>793</v>
      </c>
      <c r="CF283" s="61" t="s">
        <v>1023</v>
      </c>
      <c r="CG283" s="39">
        <v>124</v>
      </c>
      <c r="CH283" s="39">
        <v>86</v>
      </c>
      <c r="CI283" s="72">
        <v>654.6</v>
      </c>
      <c r="CJ283" s="74" t="s">
        <v>1032</v>
      </c>
      <c r="CK283" s="61">
        <v>2</v>
      </c>
      <c r="CL283" s="61">
        <v>89.42</v>
      </c>
      <c r="CM283" s="75">
        <v>32</v>
      </c>
      <c r="CN283" s="39"/>
      <c r="CO283" s="39"/>
      <c r="CP283" s="61"/>
      <c r="CQ283" s="61"/>
      <c r="CR283" s="39">
        <v>6.8</v>
      </c>
      <c r="CS283" s="61"/>
      <c r="CT283" s="61"/>
      <c r="CU283" s="61"/>
      <c r="CV283" s="61"/>
      <c r="CW283" s="61"/>
      <c r="CX283" s="61"/>
      <c r="CY283" s="61"/>
      <c r="CZ283" s="39">
        <v>1</v>
      </c>
      <c r="DA283" s="39">
        <v>2</v>
      </c>
      <c r="DB283" s="39">
        <v>102</v>
      </c>
      <c r="DC283" s="39">
        <v>2037</v>
      </c>
      <c r="DD283" s="39">
        <v>224</v>
      </c>
      <c r="DE283" s="61">
        <v>2105</v>
      </c>
      <c r="DF283" s="39">
        <v>0</v>
      </c>
      <c r="DG283" s="39">
        <v>0</v>
      </c>
      <c r="DH283" s="39">
        <v>2</v>
      </c>
      <c r="DI283" s="39">
        <v>0</v>
      </c>
      <c r="DJ283" s="61"/>
      <c r="DK283" s="39">
        <v>60</v>
      </c>
      <c r="DL283" s="61">
        <v>1658</v>
      </c>
      <c r="DM283" s="39">
        <v>127</v>
      </c>
      <c r="DN283" s="61"/>
      <c r="DO283" s="61">
        <v>1366</v>
      </c>
      <c r="DP283" s="61"/>
      <c r="DQ283" s="39">
        <v>150</v>
      </c>
      <c r="DR283" s="39">
        <v>0</v>
      </c>
      <c r="DS283" s="39">
        <v>0</v>
      </c>
      <c r="DT283" s="61">
        <v>8</v>
      </c>
      <c r="DU283" s="39">
        <v>12</v>
      </c>
      <c r="DV283" s="39">
        <v>12</v>
      </c>
      <c r="DW283" s="39">
        <v>2</v>
      </c>
      <c r="DX283" s="39" t="str">
        <f t="shared" si="20"/>
        <v>внутренние</v>
      </c>
      <c r="DY283" s="39"/>
      <c r="DZ283" s="61"/>
      <c r="EA283" s="61"/>
      <c r="EB283" s="61"/>
      <c r="EC283" s="61"/>
      <c r="ED283" s="61"/>
      <c r="EE283" s="39">
        <v>68</v>
      </c>
      <c r="EF283" s="52">
        <v>49.3</v>
      </c>
      <c r="EG283" s="39">
        <v>84</v>
      </c>
      <c r="EH283" s="52">
        <f t="shared" si="22"/>
        <v>403.2</v>
      </c>
      <c r="EI283" s="52">
        <v>14.28</v>
      </c>
      <c r="EJ283" s="52"/>
      <c r="EK283" s="52">
        <v>5.58</v>
      </c>
      <c r="EL283" s="52">
        <v>30.6</v>
      </c>
      <c r="EM283" s="52">
        <v>29.92</v>
      </c>
      <c r="EN283" s="52">
        <v>14.3</v>
      </c>
      <c r="EO283" s="52">
        <v>21.6</v>
      </c>
      <c r="EP283" s="52">
        <v>16</v>
      </c>
      <c r="EQ283" s="52">
        <v>220</v>
      </c>
      <c r="ER283" s="52">
        <f t="shared" si="23"/>
        <v>0.87</v>
      </c>
      <c r="ES283" s="187" t="s">
        <v>1138</v>
      </c>
      <c r="ET283" s="187" t="s">
        <v>1139</v>
      </c>
      <c r="EU283" s="52">
        <v>0</v>
      </c>
      <c r="EV283" s="52">
        <v>1</v>
      </c>
      <c r="EW283" s="52">
        <v>0</v>
      </c>
      <c r="EX283" s="52">
        <v>0</v>
      </c>
      <c r="EY283" s="52">
        <v>0</v>
      </c>
      <c r="EZ283" s="52"/>
      <c r="FA283" s="52"/>
      <c r="FB283" s="52"/>
      <c r="FC283" s="52"/>
      <c r="FD283" s="52"/>
      <c r="FE283" s="52"/>
      <c r="FF283" s="52"/>
      <c r="FG283" s="52"/>
      <c r="FH283" s="39">
        <v>0</v>
      </c>
      <c r="FI283" s="72">
        <v>4</v>
      </c>
    </row>
    <row r="284" spans="1:165" x14ac:dyDescent="0.25">
      <c r="A284" s="122">
        <v>28278</v>
      </c>
      <c r="B284" s="36" t="str">
        <f t="shared" si="21"/>
        <v>Цюрупы ул. д. 22 к. 2</v>
      </c>
      <c r="C284" s="123" t="s">
        <v>1094</v>
      </c>
      <c r="D284" s="124">
        <v>22</v>
      </c>
      <c r="E284" s="125">
        <v>2</v>
      </c>
      <c r="F284" s="39" t="s">
        <v>1012</v>
      </c>
      <c r="G284" s="60"/>
      <c r="H284" s="61"/>
      <c r="I284" s="62" t="s">
        <v>218</v>
      </c>
      <c r="J284" s="62"/>
      <c r="K284" s="62" t="s">
        <v>218</v>
      </c>
      <c r="L284" s="39" t="s">
        <v>1013</v>
      </c>
      <c r="M284" s="39" t="s">
        <v>1014</v>
      </c>
      <c r="N284" s="63">
        <v>1961</v>
      </c>
      <c r="O284" s="63">
        <v>1961</v>
      </c>
      <c r="P284" s="81" t="s">
        <v>1035</v>
      </c>
      <c r="Q284" s="61" t="s">
        <v>1016</v>
      </c>
      <c r="R284" s="63">
        <v>9</v>
      </c>
      <c r="S284" s="63">
        <v>9</v>
      </c>
      <c r="T284" s="65">
        <v>1</v>
      </c>
      <c r="U284" s="63">
        <v>1</v>
      </c>
      <c r="V284" s="63"/>
      <c r="W284" s="66">
        <v>72</v>
      </c>
      <c r="X284" s="67">
        <v>72</v>
      </c>
      <c r="Y284" s="61">
        <f t="shared" si="19"/>
        <v>0</v>
      </c>
      <c r="Z284" s="39">
        <v>0</v>
      </c>
      <c r="AA284" s="61">
        <v>18</v>
      </c>
      <c r="AB284" s="61">
        <v>19</v>
      </c>
      <c r="AC284" s="42">
        <v>1</v>
      </c>
      <c r="AD284" s="61">
        <v>24</v>
      </c>
      <c r="AE284" s="61">
        <v>0</v>
      </c>
      <c r="AF284" s="61">
        <v>1</v>
      </c>
      <c r="AG284" s="68">
        <v>1</v>
      </c>
      <c r="AH284" s="69">
        <v>2555.5</v>
      </c>
      <c r="AI284" s="70">
        <v>2555.5</v>
      </c>
      <c r="AJ284" s="71">
        <v>0</v>
      </c>
      <c r="AK284" s="72">
        <v>1133.4000000000001</v>
      </c>
      <c r="AL284" s="61">
        <v>393.2</v>
      </c>
      <c r="AM284" s="85">
        <v>338</v>
      </c>
      <c r="AN284" s="73">
        <v>3</v>
      </c>
      <c r="AO284" s="61"/>
      <c r="AP284" s="64">
        <v>396.2</v>
      </c>
      <c r="AQ284" s="42">
        <v>86.86999999999999</v>
      </c>
      <c r="AR284" s="42">
        <v>254.13</v>
      </c>
      <c r="AS284" s="42">
        <v>4.8</v>
      </c>
      <c r="AT284" s="72" t="s">
        <v>1036</v>
      </c>
      <c r="AU284" s="72" t="s">
        <v>1034</v>
      </c>
      <c r="AV284" s="67">
        <v>72</v>
      </c>
      <c r="AW284" s="61"/>
      <c r="AX284" s="61"/>
      <c r="AY284" s="61"/>
      <c r="AZ284" s="61" t="s">
        <v>1019</v>
      </c>
      <c r="BA284" s="61" t="s">
        <v>218</v>
      </c>
      <c r="BB284" s="61" t="s">
        <v>218</v>
      </c>
      <c r="BC284" s="61" t="s">
        <v>218</v>
      </c>
      <c r="BD284" s="61" t="s">
        <v>218</v>
      </c>
      <c r="BE284" s="61" t="s">
        <v>218</v>
      </c>
      <c r="BF284" s="61" t="s">
        <v>218</v>
      </c>
      <c r="BG284" s="61" t="s">
        <v>218</v>
      </c>
      <c r="BH284" s="61" t="s">
        <v>218</v>
      </c>
      <c r="BI284" s="61" t="s">
        <v>218</v>
      </c>
      <c r="BJ284" s="61" t="s">
        <v>218</v>
      </c>
      <c r="BK284" s="61" t="s">
        <v>218</v>
      </c>
      <c r="BL284" s="61" t="s">
        <v>218</v>
      </c>
      <c r="BM284" s="61" t="s">
        <v>218</v>
      </c>
      <c r="BN284" s="61" t="s">
        <v>218</v>
      </c>
      <c r="BO284" s="61" t="s">
        <v>218</v>
      </c>
      <c r="BP284" s="61" t="s">
        <v>218</v>
      </c>
      <c r="BQ284" s="61" t="s">
        <v>1020</v>
      </c>
      <c r="BR284" s="61"/>
      <c r="BS284" s="59" t="s">
        <v>1021</v>
      </c>
      <c r="BT284" s="52">
        <v>3774</v>
      </c>
      <c r="BU284" s="61">
        <v>2</v>
      </c>
      <c r="BV284" s="61" t="s">
        <v>1017</v>
      </c>
      <c r="BW284" s="52">
        <v>3713</v>
      </c>
      <c r="BX284" s="52">
        <v>935</v>
      </c>
      <c r="BY284" s="52">
        <v>735</v>
      </c>
      <c r="BZ284" s="39">
        <v>0</v>
      </c>
      <c r="CA284" s="61" t="s">
        <v>1049</v>
      </c>
      <c r="CB284" s="52">
        <v>1713</v>
      </c>
      <c r="CC284" s="53">
        <v>1849</v>
      </c>
      <c r="CD284" s="61">
        <v>1</v>
      </c>
      <c r="CE284" s="61">
        <v>436</v>
      </c>
      <c r="CF284" s="61" t="s">
        <v>1023</v>
      </c>
      <c r="CG284" s="52">
        <v>84</v>
      </c>
      <c r="CH284" s="52">
        <v>58.8</v>
      </c>
      <c r="CI284" s="72">
        <v>396.2</v>
      </c>
      <c r="CJ284" s="74" t="s">
        <v>1032</v>
      </c>
      <c r="CK284" s="61">
        <v>1</v>
      </c>
      <c r="CL284" s="61">
        <v>23.669999999999998</v>
      </c>
      <c r="CM284" s="75">
        <v>4</v>
      </c>
      <c r="CN284" s="39"/>
      <c r="CO284" s="39"/>
      <c r="CP284" s="61"/>
      <c r="CQ284" s="61"/>
      <c r="CR284" s="39">
        <v>1.2</v>
      </c>
      <c r="CS284" s="61"/>
      <c r="CT284" s="61"/>
      <c r="CU284" s="61"/>
      <c r="CV284" s="61"/>
      <c r="CW284" s="61"/>
      <c r="CX284" s="61"/>
      <c r="CY284" s="61"/>
      <c r="CZ284" s="52">
        <v>1</v>
      </c>
      <c r="DA284" s="52">
        <v>1</v>
      </c>
      <c r="DB284" s="52">
        <v>189</v>
      </c>
      <c r="DC284" s="52">
        <v>2356</v>
      </c>
      <c r="DD284" s="52">
        <v>61</v>
      </c>
      <c r="DE284" s="61">
        <v>947</v>
      </c>
      <c r="DF284" s="61">
        <v>0</v>
      </c>
      <c r="DG284" s="39">
        <v>0</v>
      </c>
      <c r="DH284" s="52">
        <v>1</v>
      </c>
      <c r="DI284" s="52">
        <v>198</v>
      </c>
      <c r="DJ284" s="61"/>
      <c r="DK284" s="39">
        <v>118</v>
      </c>
      <c r="DL284" s="61">
        <v>850</v>
      </c>
      <c r="DM284" s="39">
        <v>72</v>
      </c>
      <c r="DN284" s="61"/>
      <c r="DO284" s="61">
        <v>702</v>
      </c>
      <c r="DP284" s="61"/>
      <c r="DQ284" s="39">
        <v>340</v>
      </c>
      <c r="DR284" s="39">
        <v>491</v>
      </c>
      <c r="DS284" s="39">
        <v>81</v>
      </c>
      <c r="DT284" s="61">
        <v>8</v>
      </c>
      <c r="DU284" s="52">
        <v>8</v>
      </c>
      <c r="DV284" s="52">
        <v>8</v>
      </c>
      <c r="DW284" s="39">
        <v>0</v>
      </c>
      <c r="DX284" s="39" t="str">
        <f t="shared" si="20"/>
        <v>внутренние</v>
      </c>
      <c r="DY284" s="52"/>
      <c r="DZ284" s="61"/>
      <c r="EA284" s="61"/>
      <c r="EB284" s="61"/>
      <c r="EC284" s="61"/>
      <c r="ED284" s="61"/>
      <c r="EE284" s="52">
        <v>9</v>
      </c>
      <c r="EF284" s="52">
        <v>26.9</v>
      </c>
      <c r="EG284" s="52">
        <v>22</v>
      </c>
      <c r="EH284" s="52">
        <f t="shared" si="22"/>
        <v>105.6</v>
      </c>
      <c r="EI284" s="52">
        <v>0</v>
      </c>
      <c r="EJ284" s="52"/>
      <c r="EK284" s="52">
        <v>2.79</v>
      </c>
      <c r="EL284" s="52">
        <v>2.16</v>
      </c>
      <c r="EM284" s="52">
        <v>21.78</v>
      </c>
      <c r="EN284" s="52">
        <v>7.8000000000000007</v>
      </c>
      <c r="EO284" s="52">
        <v>3.8</v>
      </c>
      <c r="EP284" s="52">
        <v>14.6</v>
      </c>
      <c r="EQ284" s="52">
        <v>136</v>
      </c>
      <c r="ER284" s="52">
        <f t="shared" si="23"/>
        <v>0.54</v>
      </c>
      <c r="ES284" s="187" t="s">
        <v>1141</v>
      </c>
      <c r="ET284" s="187" t="s">
        <v>1139</v>
      </c>
      <c r="EU284" s="52">
        <v>0</v>
      </c>
      <c r="EV284" s="52">
        <v>0</v>
      </c>
      <c r="EW284" s="52">
        <v>0</v>
      </c>
      <c r="EX284" s="52">
        <v>0</v>
      </c>
      <c r="EY284" s="52">
        <v>0</v>
      </c>
      <c r="EZ284" s="52"/>
      <c r="FA284" s="52"/>
      <c r="FB284" s="52"/>
      <c r="FC284" s="52"/>
      <c r="FD284" s="52"/>
      <c r="FE284" s="52"/>
      <c r="FF284" s="52"/>
      <c r="FG284" s="52"/>
      <c r="FH284" s="39">
        <v>0</v>
      </c>
      <c r="FI284" s="72">
        <v>2</v>
      </c>
    </row>
    <row r="285" spans="1:165" x14ac:dyDescent="0.25">
      <c r="A285" s="126">
        <v>28280</v>
      </c>
      <c r="B285" s="36" t="str">
        <f t="shared" si="21"/>
        <v>Цюрупы ул. д. 24 к. 2</v>
      </c>
      <c r="C285" s="77" t="s">
        <v>1094</v>
      </c>
      <c r="D285" s="72">
        <v>24</v>
      </c>
      <c r="E285" s="119">
        <v>2</v>
      </c>
      <c r="F285" s="39" t="s">
        <v>1012</v>
      </c>
      <c r="G285" s="60"/>
      <c r="H285" s="39"/>
      <c r="I285" s="62" t="s">
        <v>218</v>
      </c>
      <c r="J285" s="62"/>
      <c r="K285" s="62" t="s">
        <v>218</v>
      </c>
      <c r="L285" s="39" t="s">
        <v>1013</v>
      </c>
      <c r="M285" s="39" t="s">
        <v>1014</v>
      </c>
      <c r="N285" s="63">
        <v>1961</v>
      </c>
      <c r="O285" s="63">
        <v>1961</v>
      </c>
      <c r="P285" s="81" t="s">
        <v>1035</v>
      </c>
      <c r="Q285" s="61" t="s">
        <v>1016</v>
      </c>
      <c r="R285" s="63">
        <v>9</v>
      </c>
      <c r="S285" s="63">
        <v>9</v>
      </c>
      <c r="T285" s="65">
        <v>1</v>
      </c>
      <c r="U285" s="63">
        <v>1</v>
      </c>
      <c r="V285" s="63"/>
      <c r="W285" s="66">
        <v>72</v>
      </c>
      <c r="X285" s="67">
        <v>71</v>
      </c>
      <c r="Y285" s="61">
        <f t="shared" si="19"/>
        <v>1</v>
      </c>
      <c r="Z285" s="39">
        <v>0</v>
      </c>
      <c r="AA285" s="61">
        <v>18</v>
      </c>
      <c r="AB285" s="61">
        <v>19</v>
      </c>
      <c r="AC285" s="42">
        <v>1</v>
      </c>
      <c r="AD285" s="61">
        <v>24</v>
      </c>
      <c r="AE285" s="61">
        <v>0</v>
      </c>
      <c r="AF285" s="61">
        <v>1</v>
      </c>
      <c r="AG285" s="68">
        <v>1</v>
      </c>
      <c r="AH285" s="69">
        <v>2560.6999999999989</v>
      </c>
      <c r="AI285" s="70">
        <v>2523.4999999999991</v>
      </c>
      <c r="AJ285" s="71">
        <v>37.200000000000003</v>
      </c>
      <c r="AK285" s="72">
        <v>1185.4000000000001</v>
      </c>
      <c r="AL285" s="61">
        <v>393.2</v>
      </c>
      <c r="AM285" s="85">
        <v>393</v>
      </c>
      <c r="AN285" s="73">
        <v>246</v>
      </c>
      <c r="AO285" s="61"/>
      <c r="AP285" s="64">
        <v>396.2</v>
      </c>
      <c r="AQ285" s="42">
        <v>100.07000000000001</v>
      </c>
      <c r="AR285" s="42">
        <v>292.93</v>
      </c>
      <c r="AS285" s="42">
        <v>4.8</v>
      </c>
      <c r="AT285" s="72" t="s">
        <v>1036</v>
      </c>
      <c r="AU285" s="72" t="s">
        <v>1034</v>
      </c>
      <c r="AV285" s="67">
        <v>71</v>
      </c>
      <c r="AW285" s="61"/>
      <c r="AX285" s="61"/>
      <c r="AY285" s="61"/>
      <c r="AZ285" s="61" t="s">
        <v>1019</v>
      </c>
      <c r="BA285" s="61" t="s">
        <v>218</v>
      </c>
      <c r="BB285" s="61" t="s">
        <v>218</v>
      </c>
      <c r="BC285" s="61" t="s">
        <v>218</v>
      </c>
      <c r="BD285" s="61" t="s">
        <v>218</v>
      </c>
      <c r="BE285" s="61" t="s">
        <v>218</v>
      </c>
      <c r="BF285" s="61" t="s">
        <v>218</v>
      </c>
      <c r="BG285" s="61" t="s">
        <v>218</v>
      </c>
      <c r="BH285" s="61" t="s">
        <v>218</v>
      </c>
      <c r="BI285" s="61" t="s">
        <v>218</v>
      </c>
      <c r="BJ285" s="61" t="s">
        <v>218</v>
      </c>
      <c r="BK285" s="61" t="s">
        <v>218</v>
      </c>
      <c r="BL285" s="61" t="s">
        <v>218</v>
      </c>
      <c r="BM285" s="61" t="s">
        <v>218</v>
      </c>
      <c r="BN285" s="61" t="s">
        <v>218</v>
      </c>
      <c r="BO285" s="61" t="s">
        <v>218</v>
      </c>
      <c r="BP285" s="61" t="s">
        <v>218</v>
      </c>
      <c r="BQ285" s="61" t="s">
        <v>1020</v>
      </c>
      <c r="BR285" s="61"/>
      <c r="BS285" s="59" t="s">
        <v>1021</v>
      </c>
      <c r="BT285" s="52">
        <v>3774</v>
      </c>
      <c r="BU285" s="61">
        <v>2</v>
      </c>
      <c r="BV285" s="61" t="s">
        <v>1017</v>
      </c>
      <c r="BW285" s="52">
        <v>3713</v>
      </c>
      <c r="BX285" s="52">
        <v>935</v>
      </c>
      <c r="BY285" s="52">
        <v>735</v>
      </c>
      <c r="BZ285" s="39">
        <v>0</v>
      </c>
      <c r="CA285" s="61" t="s">
        <v>1040</v>
      </c>
      <c r="CB285" s="52">
        <v>1713</v>
      </c>
      <c r="CC285" s="53">
        <v>1849</v>
      </c>
      <c r="CD285" s="39">
        <v>1</v>
      </c>
      <c r="CE285" s="61">
        <v>480</v>
      </c>
      <c r="CF285" s="61" t="s">
        <v>1023</v>
      </c>
      <c r="CG285" s="52">
        <v>84</v>
      </c>
      <c r="CH285" s="52">
        <v>58.8</v>
      </c>
      <c r="CI285" s="72">
        <v>396.2</v>
      </c>
      <c r="CJ285" s="74" t="s">
        <v>1032</v>
      </c>
      <c r="CK285" s="61">
        <v>1</v>
      </c>
      <c r="CL285" s="61">
        <v>23.669999999999998</v>
      </c>
      <c r="CM285" s="75">
        <v>4</v>
      </c>
      <c r="CN285" s="39"/>
      <c r="CO285" s="39"/>
      <c r="CP285" s="61"/>
      <c r="CQ285" s="61"/>
      <c r="CR285" s="39">
        <v>1.4</v>
      </c>
      <c r="CS285" s="61"/>
      <c r="CT285" s="61"/>
      <c r="CU285" s="61"/>
      <c r="CV285" s="61"/>
      <c r="CW285" s="61"/>
      <c r="CX285" s="61"/>
      <c r="CY285" s="61"/>
      <c r="CZ285" s="52">
        <v>1</v>
      </c>
      <c r="DA285" s="52">
        <v>1</v>
      </c>
      <c r="DB285" s="52">
        <v>189</v>
      </c>
      <c r="DC285" s="52">
        <v>2356</v>
      </c>
      <c r="DD285" s="52">
        <v>61</v>
      </c>
      <c r="DE285" s="61">
        <v>947</v>
      </c>
      <c r="DF285" s="39">
        <v>0</v>
      </c>
      <c r="DG285" s="39">
        <v>0</v>
      </c>
      <c r="DH285" s="52">
        <v>1</v>
      </c>
      <c r="DI285" s="52">
        <v>198</v>
      </c>
      <c r="DJ285" s="61"/>
      <c r="DK285" s="39">
        <v>118</v>
      </c>
      <c r="DL285" s="61">
        <v>850</v>
      </c>
      <c r="DM285" s="39">
        <v>71</v>
      </c>
      <c r="DN285" s="61"/>
      <c r="DO285" s="61">
        <v>702</v>
      </c>
      <c r="DP285" s="61"/>
      <c r="DQ285" s="39">
        <v>340</v>
      </c>
      <c r="DR285" s="39">
        <v>491</v>
      </c>
      <c r="DS285" s="39">
        <v>81</v>
      </c>
      <c r="DT285" s="61">
        <v>8</v>
      </c>
      <c r="DU285" s="52">
        <v>8</v>
      </c>
      <c r="DV285" s="52">
        <v>8</v>
      </c>
      <c r="DW285" s="39">
        <v>0</v>
      </c>
      <c r="DX285" s="39" t="str">
        <f t="shared" si="20"/>
        <v>внутренние</v>
      </c>
      <c r="DY285" s="52"/>
      <c r="DZ285" s="61"/>
      <c r="EA285" s="61"/>
      <c r="EB285" s="61"/>
      <c r="EC285" s="61"/>
      <c r="ED285" s="61"/>
      <c r="EE285" s="52">
        <v>9</v>
      </c>
      <c r="EF285" s="52">
        <v>26.9</v>
      </c>
      <c r="EG285" s="52">
        <v>22</v>
      </c>
      <c r="EH285" s="52">
        <f t="shared" si="22"/>
        <v>105.6</v>
      </c>
      <c r="EI285" s="52">
        <v>0</v>
      </c>
      <c r="EJ285" s="52"/>
      <c r="EK285" s="52">
        <v>2.79</v>
      </c>
      <c r="EL285" s="52">
        <v>2.16</v>
      </c>
      <c r="EM285" s="52">
        <v>21.78</v>
      </c>
      <c r="EN285" s="52">
        <v>7.8000000000000007</v>
      </c>
      <c r="EO285" s="52">
        <v>3.8</v>
      </c>
      <c r="EP285" s="52">
        <v>14.6</v>
      </c>
      <c r="EQ285" s="52">
        <v>124</v>
      </c>
      <c r="ER285" s="52">
        <f t="shared" si="23"/>
        <v>0.49</v>
      </c>
      <c r="ES285" s="187" t="s">
        <v>1141</v>
      </c>
      <c r="ET285" s="187" t="s">
        <v>1139</v>
      </c>
      <c r="EU285" s="52">
        <v>0</v>
      </c>
      <c r="EV285" s="52">
        <v>0</v>
      </c>
      <c r="EW285" s="52">
        <v>0</v>
      </c>
      <c r="EX285" s="52">
        <v>0</v>
      </c>
      <c r="EY285" s="52">
        <v>0</v>
      </c>
      <c r="EZ285" s="52"/>
      <c r="FA285" s="52"/>
      <c r="FB285" s="52"/>
      <c r="FC285" s="52"/>
      <c r="FD285" s="52"/>
      <c r="FE285" s="52"/>
      <c r="FF285" s="52"/>
      <c r="FG285" s="52"/>
      <c r="FH285" s="39">
        <v>0</v>
      </c>
      <c r="FI285" s="72">
        <v>2</v>
      </c>
    </row>
    <row r="286" spans="1:165" x14ac:dyDescent="0.25">
      <c r="A286" s="126">
        <v>28282</v>
      </c>
      <c r="B286" s="36" t="str">
        <f t="shared" si="21"/>
        <v>Цюрупы ул. д. 26 к. 2</v>
      </c>
      <c r="C286" s="77" t="s">
        <v>1094</v>
      </c>
      <c r="D286" s="72">
        <v>26</v>
      </c>
      <c r="E286" s="119">
        <v>2</v>
      </c>
      <c r="F286" s="39" t="s">
        <v>1012</v>
      </c>
      <c r="G286" s="60"/>
      <c r="H286" s="61"/>
      <c r="I286" s="62" t="s">
        <v>218</v>
      </c>
      <c r="J286" s="62"/>
      <c r="K286" s="62" t="s">
        <v>218</v>
      </c>
      <c r="L286" s="39" t="s">
        <v>1013</v>
      </c>
      <c r="M286" s="39" t="s">
        <v>1014</v>
      </c>
      <c r="N286" s="63">
        <v>1962</v>
      </c>
      <c r="O286" s="63">
        <v>1962</v>
      </c>
      <c r="P286" s="81" t="s">
        <v>1035</v>
      </c>
      <c r="Q286" s="61" t="s">
        <v>1016</v>
      </c>
      <c r="R286" s="63">
        <v>9</v>
      </c>
      <c r="S286" s="63">
        <v>9</v>
      </c>
      <c r="T286" s="65">
        <v>1</v>
      </c>
      <c r="U286" s="63">
        <v>1</v>
      </c>
      <c r="V286" s="63"/>
      <c r="W286" s="66">
        <v>72</v>
      </c>
      <c r="X286" s="67">
        <v>71</v>
      </c>
      <c r="Y286" s="61">
        <f t="shared" si="19"/>
        <v>1</v>
      </c>
      <c r="Z286" s="39">
        <v>0</v>
      </c>
      <c r="AA286" s="61">
        <v>18</v>
      </c>
      <c r="AB286" s="61">
        <v>19</v>
      </c>
      <c r="AC286" s="42">
        <v>1</v>
      </c>
      <c r="AD286" s="61">
        <v>24</v>
      </c>
      <c r="AE286" s="61">
        <v>0</v>
      </c>
      <c r="AF286" s="61">
        <v>1</v>
      </c>
      <c r="AG286" s="68">
        <v>1</v>
      </c>
      <c r="AH286" s="69">
        <v>2598.6000000000008</v>
      </c>
      <c r="AI286" s="70">
        <v>2566.5000000000009</v>
      </c>
      <c r="AJ286" s="71">
        <v>32.1</v>
      </c>
      <c r="AK286" s="72">
        <v>1174.5999999999999</v>
      </c>
      <c r="AL286" s="61">
        <v>393.2</v>
      </c>
      <c r="AM286" s="85">
        <v>194</v>
      </c>
      <c r="AN286" s="73">
        <v>189</v>
      </c>
      <c r="AO286" s="61"/>
      <c r="AP286" s="64">
        <v>395.8</v>
      </c>
      <c r="AQ286" s="42">
        <v>95.17</v>
      </c>
      <c r="AR286" s="42">
        <v>287.83</v>
      </c>
      <c r="AS286" s="42">
        <v>4.8</v>
      </c>
      <c r="AT286" s="72" t="s">
        <v>1036</v>
      </c>
      <c r="AU286" s="72" t="s">
        <v>1034</v>
      </c>
      <c r="AV286" s="67">
        <v>71</v>
      </c>
      <c r="AW286" s="61"/>
      <c r="AX286" s="61"/>
      <c r="AY286" s="61"/>
      <c r="AZ286" s="61" t="s">
        <v>1019</v>
      </c>
      <c r="BA286" s="61" t="s">
        <v>218</v>
      </c>
      <c r="BB286" s="61" t="s">
        <v>218</v>
      </c>
      <c r="BC286" s="61" t="s">
        <v>218</v>
      </c>
      <c r="BD286" s="61" t="s">
        <v>218</v>
      </c>
      <c r="BE286" s="61" t="s">
        <v>218</v>
      </c>
      <c r="BF286" s="61" t="s">
        <v>218</v>
      </c>
      <c r="BG286" s="61" t="s">
        <v>218</v>
      </c>
      <c r="BH286" s="61" t="s">
        <v>218</v>
      </c>
      <c r="BI286" s="61" t="s">
        <v>218</v>
      </c>
      <c r="BJ286" s="61" t="s">
        <v>218</v>
      </c>
      <c r="BK286" s="61" t="s">
        <v>218</v>
      </c>
      <c r="BL286" s="61" t="s">
        <v>218</v>
      </c>
      <c r="BM286" s="61" t="s">
        <v>218</v>
      </c>
      <c r="BN286" s="61" t="s">
        <v>218</v>
      </c>
      <c r="BO286" s="61" t="s">
        <v>218</v>
      </c>
      <c r="BP286" s="61" t="s">
        <v>218</v>
      </c>
      <c r="BQ286" s="61" t="s">
        <v>1020</v>
      </c>
      <c r="BR286" s="61"/>
      <c r="BS286" s="59" t="s">
        <v>1021</v>
      </c>
      <c r="BT286" s="52">
        <v>3774</v>
      </c>
      <c r="BU286" s="61">
        <v>2</v>
      </c>
      <c r="BV286" s="61" t="s">
        <v>1017</v>
      </c>
      <c r="BW286" s="52">
        <v>3713</v>
      </c>
      <c r="BX286" s="52">
        <v>935</v>
      </c>
      <c r="BY286" s="52">
        <v>735</v>
      </c>
      <c r="BZ286" s="39">
        <v>0</v>
      </c>
      <c r="CA286" s="61" t="s">
        <v>1049</v>
      </c>
      <c r="CB286" s="52">
        <v>1713</v>
      </c>
      <c r="CC286" s="53">
        <v>1849</v>
      </c>
      <c r="CD286" s="61">
        <v>1</v>
      </c>
      <c r="CE286" s="61">
        <v>435</v>
      </c>
      <c r="CF286" s="61" t="s">
        <v>1023</v>
      </c>
      <c r="CG286" s="52">
        <v>84</v>
      </c>
      <c r="CH286" s="52">
        <v>58.8</v>
      </c>
      <c r="CI286" s="72">
        <v>395.8</v>
      </c>
      <c r="CJ286" s="74" t="s">
        <v>1032</v>
      </c>
      <c r="CK286" s="61">
        <v>1</v>
      </c>
      <c r="CL286" s="61">
        <v>23.669999999999998</v>
      </c>
      <c r="CM286" s="75">
        <v>4</v>
      </c>
      <c r="CN286" s="39"/>
      <c r="CO286" s="39"/>
      <c r="CP286" s="61"/>
      <c r="CQ286" s="61"/>
      <c r="CR286" s="39">
        <v>1.5</v>
      </c>
      <c r="CS286" s="61"/>
      <c r="CT286" s="61"/>
      <c r="CU286" s="61"/>
      <c r="CV286" s="61"/>
      <c r="CW286" s="61"/>
      <c r="CX286" s="61"/>
      <c r="CY286" s="61"/>
      <c r="CZ286" s="52">
        <v>1</v>
      </c>
      <c r="DA286" s="52">
        <v>1</v>
      </c>
      <c r="DB286" s="52">
        <v>189</v>
      </c>
      <c r="DC286" s="52">
        <v>2356</v>
      </c>
      <c r="DD286" s="52">
        <v>61</v>
      </c>
      <c r="DE286" s="61">
        <v>947</v>
      </c>
      <c r="DF286" s="61">
        <v>0</v>
      </c>
      <c r="DG286" s="39">
        <v>0</v>
      </c>
      <c r="DH286" s="52">
        <v>1</v>
      </c>
      <c r="DI286" s="52">
        <v>198</v>
      </c>
      <c r="DJ286" s="61"/>
      <c r="DK286" s="39">
        <v>118</v>
      </c>
      <c r="DL286" s="61">
        <v>850</v>
      </c>
      <c r="DM286" s="39">
        <v>71</v>
      </c>
      <c r="DN286" s="61"/>
      <c r="DO286" s="61">
        <v>702</v>
      </c>
      <c r="DP286" s="61"/>
      <c r="DQ286" s="39">
        <v>340</v>
      </c>
      <c r="DR286" s="39">
        <v>491</v>
      </c>
      <c r="DS286" s="39">
        <v>81</v>
      </c>
      <c r="DT286" s="61">
        <v>8</v>
      </c>
      <c r="DU286" s="52">
        <v>8</v>
      </c>
      <c r="DV286" s="52">
        <v>8</v>
      </c>
      <c r="DW286" s="39">
        <v>0</v>
      </c>
      <c r="DX286" s="39" t="str">
        <f t="shared" si="20"/>
        <v>внутренние</v>
      </c>
      <c r="DY286" s="52"/>
      <c r="DZ286" s="61"/>
      <c r="EA286" s="61"/>
      <c r="EB286" s="61"/>
      <c r="EC286" s="61"/>
      <c r="ED286" s="61"/>
      <c r="EE286" s="52">
        <v>9</v>
      </c>
      <c r="EF286" s="52">
        <v>26.9</v>
      </c>
      <c r="EG286" s="52">
        <v>22</v>
      </c>
      <c r="EH286" s="52">
        <f t="shared" si="22"/>
        <v>105.6</v>
      </c>
      <c r="EI286" s="52">
        <v>0</v>
      </c>
      <c r="EJ286" s="52"/>
      <c r="EK286" s="52">
        <v>2.79</v>
      </c>
      <c r="EL286" s="52">
        <v>2.16</v>
      </c>
      <c r="EM286" s="52">
        <v>21.78</v>
      </c>
      <c r="EN286" s="52">
        <v>7.8000000000000007</v>
      </c>
      <c r="EO286" s="52">
        <v>3.8</v>
      </c>
      <c r="EP286" s="52">
        <v>9.8000000000000007</v>
      </c>
      <c r="EQ286" s="52">
        <v>124</v>
      </c>
      <c r="ER286" s="52">
        <f t="shared" si="23"/>
        <v>0.49</v>
      </c>
      <c r="ES286" s="187" t="s">
        <v>1141</v>
      </c>
      <c r="ET286" s="187" t="s">
        <v>1139</v>
      </c>
      <c r="EU286" s="52">
        <v>0</v>
      </c>
      <c r="EV286" s="52">
        <v>0</v>
      </c>
      <c r="EW286" s="52">
        <v>0</v>
      </c>
      <c r="EX286" s="52">
        <v>0</v>
      </c>
      <c r="EY286" s="52">
        <v>0</v>
      </c>
      <c r="EZ286" s="52"/>
      <c r="FA286" s="52"/>
      <c r="FB286" s="52"/>
      <c r="FC286" s="52"/>
      <c r="FD286" s="52"/>
      <c r="FE286" s="52"/>
      <c r="FF286" s="52"/>
      <c r="FG286" s="52"/>
      <c r="FH286" s="39">
        <v>0</v>
      </c>
      <c r="FI286" s="72">
        <v>2</v>
      </c>
    </row>
  </sheetData>
  <autoFilter ref="A2:FP286"/>
  <mergeCells count="23">
    <mergeCell ref="DR1:DS1"/>
    <mergeCell ref="DT1:DV1"/>
    <mergeCell ref="DX1:DZ1"/>
    <mergeCell ref="EA1:FI1"/>
    <mergeCell ref="FJ1:FP1"/>
    <mergeCell ref="DO1:DP1"/>
    <mergeCell ref="BF1:BP1"/>
    <mergeCell ref="BQ1:BR1"/>
    <mergeCell ref="BS1:BZ1"/>
    <mergeCell ref="CA1:CC1"/>
    <mergeCell ref="CD1:CH1"/>
    <mergeCell ref="CJ1:CM1"/>
    <mergeCell ref="CN1:CR1"/>
    <mergeCell ref="CS1:CX1"/>
    <mergeCell ref="CY1:DD1"/>
    <mergeCell ref="DE1:DK1"/>
    <mergeCell ref="DL1:DN1"/>
    <mergeCell ref="AZ1:BE1"/>
    <mergeCell ref="F1:M1"/>
    <mergeCell ref="N1:Q1"/>
    <mergeCell ref="R1:S1"/>
    <mergeCell ref="U1:V1"/>
    <mergeCell ref="AW1:AY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84"/>
  <sheetViews>
    <sheetView topLeftCell="A256" workbookViewId="0">
      <selection activeCell="C8" sqref="C8:D8"/>
    </sheetView>
  </sheetViews>
  <sheetFormatPr defaultRowHeight="12.75" x14ac:dyDescent="0.2"/>
  <cols>
    <col min="1" max="1" width="9.7109375" style="177" customWidth="1"/>
    <col min="2" max="2" width="9.7109375" style="169" customWidth="1"/>
    <col min="3" max="3" width="7.85546875" style="169" customWidth="1"/>
    <col min="4" max="4" width="23.42578125" style="177" customWidth="1"/>
    <col min="5" max="5" width="6.140625" style="177" customWidth="1"/>
    <col min="6" max="6" width="5.7109375" style="177" customWidth="1"/>
    <col min="7" max="7" width="14.85546875" style="182" customWidth="1"/>
    <col min="8" max="8" width="17.140625" style="169" customWidth="1"/>
    <col min="9" max="10" width="9.140625" style="169"/>
    <col min="11" max="12" width="16.140625" style="169" customWidth="1"/>
    <col min="13" max="13" width="18.42578125" style="169" customWidth="1"/>
    <col min="14" max="256" width="9.140625" style="177"/>
    <col min="257" max="258" width="9.7109375" style="177" customWidth="1"/>
    <col min="259" max="259" width="7.85546875" style="177" customWidth="1"/>
    <col min="260" max="260" width="23.42578125" style="177" customWidth="1"/>
    <col min="261" max="261" width="6.140625" style="177" customWidth="1"/>
    <col min="262" max="262" width="5.7109375" style="177" customWidth="1"/>
    <col min="263" max="263" width="14.85546875" style="177" customWidth="1"/>
    <col min="264" max="264" width="17.140625" style="177" customWidth="1"/>
    <col min="265" max="266" width="9.140625" style="177"/>
    <col min="267" max="268" width="16.140625" style="177" customWidth="1"/>
    <col min="269" max="269" width="18.42578125" style="177" customWidth="1"/>
    <col min="270" max="512" width="9.140625" style="177"/>
    <col min="513" max="514" width="9.7109375" style="177" customWidth="1"/>
    <col min="515" max="515" width="7.85546875" style="177" customWidth="1"/>
    <col min="516" max="516" width="23.42578125" style="177" customWidth="1"/>
    <col min="517" max="517" width="6.140625" style="177" customWidth="1"/>
    <col min="518" max="518" width="5.7109375" style="177" customWidth="1"/>
    <col min="519" max="519" width="14.85546875" style="177" customWidth="1"/>
    <col min="520" max="520" width="17.140625" style="177" customWidth="1"/>
    <col min="521" max="522" width="9.140625" style="177"/>
    <col min="523" max="524" width="16.140625" style="177" customWidth="1"/>
    <col min="525" max="525" width="18.42578125" style="177" customWidth="1"/>
    <col min="526" max="768" width="9.140625" style="177"/>
    <col min="769" max="770" width="9.7109375" style="177" customWidth="1"/>
    <col min="771" max="771" width="7.85546875" style="177" customWidth="1"/>
    <col min="772" max="772" width="23.42578125" style="177" customWidth="1"/>
    <col min="773" max="773" width="6.140625" style="177" customWidth="1"/>
    <col min="774" max="774" width="5.7109375" style="177" customWidth="1"/>
    <col min="775" max="775" width="14.85546875" style="177" customWidth="1"/>
    <col min="776" max="776" width="17.140625" style="177" customWidth="1"/>
    <col min="777" max="778" width="9.140625" style="177"/>
    <col min="779" max="780" width="16.140625" style="177" customWidth="1"/>
    <col min="781" max="781" width="18.42578125" style="177" customWidth="1"/>
    <col min="782" max="1024" width="9.140625" style="177"/>
    <col min="1025" max="1026" width="9.7109375" style="177" customWidth="1"/>
    <col min="1027" max="1027" width="7.85546875" style="177" customWidth="1"/>
    <col min="1028" max="1028" width="23.42578125" style="177" customWidth="1"/>
    <col min="1029" max="1029" width="6.140625" style="177" customWidth="1"/>
    <col min="1030" max="1030" width="5.7109375" style="177" customWidth="1"/>
    <col min="1031" max="1031" width="14.85546875" style="177" customWidth="1"/>
    <col min="1032" max="1032" width="17.140625" style="177" customWidth="1"/>
    <col min="1033" max="1034" width="9.140625" style="177"/>
    <col min="1035" max="1036" width="16.140625" style="177" customWidth="1"/>
    <col min="1037" max="1037" width="18.42578125" style="177" customWidth="1"/>
    <col min="1038" max="1280" width="9.140625" style="177"/>
    <col min="1281" max="1282" width="9.7109375" style="177" customWidth="1"/>
    <col min="1283" max="1283" width="7.85546875" style="177" customWidth="1"/>
    <col min="1284" max="1284" width="23.42578125" style="177" customWidth="1"/>
    <col min="1285" max="1285" width="6.140625" style="177" customWidth="1"/>
    <col min="1286" max="1286" width="5.7109375" style="177" customWidth="1"/>
    <col min="1287" max="1287" width="14.85546875" style="177" customWidth="1"/>
    <col min="1288" max="1288" width="17.140625" style="177" customWidth="1"/>
    <col min="1289" max="1290" width="9.140625" style="177"/>
    <col min="1291" max="1292" width="16.140625" style="177" customWidth="1"/>
    <col min="1293" max="1293" width="18.42578125" style="177" customWidth="1"/>
    <col min="1294" max="1536" width="9.140625" style="177"/>
    <col min="1537" max="1538" width="9.7109375" style="177" customWidth="1"/>
    <col min="1539" max="1539" width="7.85546875" style="177" customWidth="1"/>
    <col min="1540" max="1540" width="23.42578125" style="177" customWidth="1"/>
    <col min="1541" max="1541" width="6.140625" style="177" customWidth="1"/>
    <col min="1542" max="1542" width="5.7109375" style="177" customWidth="1"/>
    <col min="1543" max="1543" width="14.85546875" style="177" customWidth="1"/>
    <col min="1544" max="1544" width="17.140625" style="177" customWidth="1"/>
    <col min="1545" max="1546" width="9.140625" style="177"/>
    <col min="1547" max="1548" width="16.140625" style="177" customWidth="1"/>
    <col min="1549" max="1549" width="18.42578125" style="177" customWidth="1"/>
    <col min="1550" max="1792" width="9.140625" style="177"/>
    <col min="1793" max="1794" width="9.7109375" style="177" customWidth="1"/>
    <col min="1795" max="1795" width="7.85546875" style="177" customWidth="1"/>
    <col min="1796" max="1796" width="23.42578125" style="177" customWidth="1"/>
    <col min="1797" max="1797" width="6.140625" style="177" customWidth="1"/>
    <col min="1798" max="1798" width="5.7109375" style="177" customWidth="1"/>
    <col min="1799" max="1799" width="14.85546875" style="177" customWidth="1"/>
    <col min="1800" max="1800" width="17.140625" style="177" customWidth="1"/>
    <col min="1801" max="1802" width="9.140625" style="177"/>
    <col min="1803" max="1804" width="16.140625" style="177" customWidth="1"/>
    <col min="1805" max="1805" width="18.42578125" style="177" customWidth="1"/>
    <col min="1806" max="2048" width="9.140625" style="177"/>
    <col min="2049" max="2050" width="9.7109375" style="177" customWidth="1"/>
    <col min="2051" max="2051" width="7.85546875" style="177" customWidth="1"/>
    <col min="2052" max="2052" width="23.42578125" style="177" customWidth="1"/>
    <col min="2053" max="2053" width="6.140625" style="177" customWidth="1"/>
    <col min="2054" max="2054" width="5.7109375" style="177" customWidth="1"/>
    <col min="2055" max="2055" width="14.85546875" style="177" customWidth="1"/>
    <col min="2056" max="2056" width="17.140625" style="177" customWidth="1"/>
    <col min="2057" max="2058" width="9.140625" style="177"/>
    <col min="2059" max="2060" width="16.140625" style="177" customWidth="1"/>
    <col min="2061" max="2061" width="18.42578125" style="177" customWidth="1"/>
    <col min="2062" max="2304" width="9.140625" style="177"/>
    <col min="2305" max="2306" width="9.7109375" style="177" customWidth="1"/>
    <col min="2307" max="2307" width="7.85546875" style="177" customWidth="1"/>
    <col min="2308" max="2308" width="23.42578125" style="177" customWidth="1"/>
    <col min="2309" max="2309" width="6.140625" style="177" customWidth="1"/>
    <col min="2310" max="2310" width="5.7109375" style="177" customWidth="1"/>
    <col min="2311" max="2311" width="14.85546875" style="177" customWidth="1"/>
    <col min="2312" max="2312" width="17.140625" style="177" customWidth="1"/>
    <col min="2313" max="2314" width="9.140625" style="177"/>
    <col min="2315" max="2316" width="16.140625" style="177" customWidth="1"/>
    <col min="2317" max="2317" width="18.42578125" style="177" customWidth="1"/>
    <col min="2318" max="2560" width="9.140625" style="177"/>
    <col min="2561" max="2562" width="9.7109375" style="177" customWidth="1"/>
    <col min="2563" max="2563" width="7.85546875" style="177" customWidth="1"/>
    <col min="2564" max="2564" width="23.42578125" style="177" customWidth="1"/>
    <col min="2565" max="2565" width="6.140625" style="177" customWidth="1"/>
    <col min="2566" max="2566" width="5.7109375" style="177" customWidth="1"/>
    <col min="2567" max="2567" width="14.85546875" style="177" customWidth="1"/>
    <col min="2568" max="2568" width="17.140625" style="177" customWidth="1"/>
    <col min="2569" max="2570" width="9.140625" style="177"/>
    <col min="2571" max="2572" width="16.140625" style="177" customWidth="1"/>
    <col min="2573" max="2573" width="18.42578125" style="177" customWidth="1"/>
    <col min="2574" max="2816" width="9.140625" style="177"/>
    <col min="2817" max="2818" width="9.7109375" style="177" customWidth="1"/>
    <col min="2819" max="2819" width="7.85546875" style="177" customWidth="1"/>
    <col min="2820" max="2820" width="23.42578125" style="177" customWidth="1"/>
    <col min="2821" max="2821" width="6.140625" style="177" customWidth="1"/>
    <col min="2822" max="2822" width="5.7109375" style="177" customWidth="1"/>
    <col min="2823" max="2823" width="14.85546875" style="177" customWidth="1"/>
    <col min="2824" max="2824" width="17.140625" style="177" customWidth="1"/>
    <col min="2825" max="2826" width="9.140625" style="177"/>
    <col min="2827" max="2828" width="16.140625" style="177" customWidth="1"/>
    <col min="2829" max="2829" width="18.42578125" style="177" customWidth="1"/>
    <col min="2830" max="3072" width="9.140625" style="177"/>
    <col min="3073" max="3074" width="9.7109375" style="177" customWidth="1"/>
    <col min="3075" max="3075" width="7.85546875" style="177" customWidth="1"/>
    <col min="3076" max="3076" width="23.42578125" style="177" customWidth="1"/>
    <col min="3077" max="3077" width="6.140625" style="177" customWidth="1"/>
    <col min="3078" max="3078" width="5.7109375" style="177" customWidth="1"/>
    <col min="3079" max="3079" width="14.85546875" style="177" customWidth="1"/>
    <col min="3080" max="3080" width="17.140625" style="177" customWidth="1"/>
    <col min="3081" max="3082" width="9.140625" style="177"/>
    <col min="3083" max="3084" width="16.140625" style="177" customWidth="1"/>
    <col min="3085" max="3085" width="18.42578125" style="177" customWidth="1"/>
    <col min="3086" max="3328" width="9.140625" style="177"/>
    <col min="3329" max="3330" width="9.7109375" style="177" customWidth="1"/>
    <col min="3331" max="3331" width="7.85546875" style="177" customWidth="1"/>
    <col min="3332" max="3332" width="23.42578125" style="177" customWidth="1"/>
    <col min="3333" max="3333" width="6.140625" style="177" customWidth="1"/>
    <col min="3334" max="3334" width="5.7109375" style="177" customWidth="1"/>
    <col min="3335" max="3335" width="14.85546875" style="177" customWidth="1"/>
    <col min="3336" max="3336" width="17.140625" style="177" customWidth="1"/>
    <col min="3337" max="3338" width="9.140625" style="177"/>
    <col min="3339" max="3340" width="16.140625" style="177" customWidth="1"/>
    <col min="3341" max="3341" width="18.42578125" style="177" customWidth="1"/>
    <col min="3342" max="3584" width="9.140625" style="177"/>
    <col min="3585" max="3586" width="9.7109375" style="177" customWidth="1"/>
    <col min="3587" max="3587" width="7.85546875" style="177" customWidth="1"/>
    <col min="3588" max="3588" width="23.42578125" style="177" customWidth="1"/>
    <col min="3589" max="3589" width="6.140625" style="177" customWidth="1"/>
    <col min="3590" max="3590" width="5.7109375" style="177" customWidth="1"/>
    <col min="3591" max="3591" width="14.85546875" style="177" customWidth="1"/>
    <col min="3592" max="3592" width="17.140625" style="177" customWidth="1"/>
    <col min="3593" max="3594" width="9.140625" style="177"/>
    <col min="3595" max="3596" width="16.140625" style="177" customWidth="1"/>
    <col min="3597" max="3597" width="18.42578125" style="177" customWidth="1"/>
    <col min="3598" max="3840" width="9.140625" style="177"/>
    <col min="3841" max="3842" width="9.7109375" style="177" customWidth="1"/>
    <col min="3843" max="3843" width="7.85546875" style="177" customWidth="1"/>
    <col min="3844" max="3844" width="23.42578125" style="177" customWidth="1"/>
    <col min="3845" max="3845" width="6.140625" style="177" customWidth="1"/>
    <col min="3846" max="3846" width="5.7109375" style="177" customWidth="1"/>
    <col min="3847" max="3847" width="14.85546875" style="177" customWidth="1"/>
    <col min="3848" max="3848" width="17.140625" style="177" customWidth="1"/>
    <col min="3849" max="3850" width="9.140625" style="177"/>
    <col min="3851" max="3852" width="16.140625" style="177" customWidth="1"/>
    <col min="3853" max="3853" width="18.42578125" style="177" customWidth="1"/>
    <col min="3854" max="4096" width="9.140625" style="177"/>
    <col min="4097" max="4098" width="9.7109375" style="177" customWidth="1"/>
    <col min="4099" max="4099" width="7.85546875" style="177" customWidth="1"/>
    <col min="4100" max="4100" width="23.42578125" style="177" customWidth="1"/>
    <col min="4101" max="4101" width="6.140625" style="177" customWidth="1"/>
    <col min="4102" max="4102" width="5.7109375" style="177" customWidth="1"/>
    <col min="4103" max="4103" width="14.85546875" style="177" customWidth="1"/>
    <col min="4104" max="4104" width="17.140625" style="177" customWidth="1"/>
    <col min="4105" max="4106" width="9.140625" style="177"/>
    <col min="4107" max="4108" width="16.140625" style="177" customWidth="1"/>
    <col min="4109" max="4109" width="18.42578125" style="177" customWidth="1"/>
    <col min="4110" max="4352" width="9.140625" style="177"/>
    <col min="4353" max="4354" width="9.7109375" style="177" customWidth="1"/>
    <col min="4355" max="4355" width="7.85546875" style="177" customWidth="1"/>
    <col min="4356" max="4356" width="23.42578125" style="177" customWidth="1"/>
    <col min="4357" max="4357" width="6.140625" style="177" customWidth="1"/>
    <col min="4358" max="4358" width="5.7109375" style="177" customWidth="1"/>
    <col min="4359" max="4359" width="14.85546875" style="177" customWidth="1"/>
    <col min="4360" max="4360" width="17.140625" style="177" customWidth="1"/>
    <col min="4361" max="4362" width="9.140625" style="177"/>
    <col min="4363" max="4364" width="16.140625" style="177" customWidth="1"/>
    <col min="4365" max="4365" width="18.42578125" style="177" customWidth="1"/>
    <col min="4366" max="4608" width="9.140625" style="177"/>
    <col min="4609" max="4610" width="9.7109375" style="177" customWidth="1"/>
    <col min="4611" max="4611" width="7.85546875" style="177" customWidth="1"/>
    <col min="4612" max="4612" width="23.42578125" style="177" customWidth="1"/>
    <col min="4613" max="4613" width="6.140625" style="177" customWidth="1"/>
    <col min="4614" max="4614" width="5.7109375" style="177" customWidth="1"/>
    <col min="4615" max="4615" width="14.85546875" style="177" customWidth="1"/>
    <col min="4616" max="4616" width="17.140625" style="177" customWidth="1"/>
    <col min="4617" max="4618" width="9.140625" style="177"/>
    <col min="4619" max="4620" width="16.140625" style="177" customWidth="1"/>
    <col min="4621" max="4621" width="18.42578125" style="177" customWidth="1"/>
    <col min="4622" max="4864" width="9.140625" style="177"/>
    <col min="4865" max="4866" width="9.7109375" style="177" customWidth="1"/>
    <col min="4867" max="4867" width="7.85546875" style="177" customWidth="1"/>
    <col min="4868" max="4868" width="23.42578125" style="177" customWidth="1"/>
    <col min="4869" max="4869" width="6.140625" style="177" customWidth="1"/>
    <col min="4870" max="4870" width="5.7109375" style="177" customWidth="1"/>
    <col min="4871" max="4871" width="14.85546875" style="177" customWidth="1"/>
    <col min="4872" max="4872" width="17.140625" style="177" customWidth="1"/>
    <col min="4873" max="4874" width="9.140625" style="177"/>
    <col min="4875" max="4876" width="16.140625" style="177" customWidth="1"/>
    <col min="4877" max="4877" width="18.42578125" style="177" customWidth="1"/>
    <col min="4878" max="5120" width="9.140625" style="177"/>
    <col min="5121" max="5122" width="9.7109375" style="177" customWidth="1"/>
    <col min="5123" max="5123" width="7.85546875" style="177" customWidth="1"/>
    <col min="5124" max="5124" width="23.42578125" style="177" customWidth="1"/>
    <col min="5125" max="5125" width="6.140625" style="177" customWidth="1"/>
    <col min="5126" max="5126" width="5.7109375" style="177" customWidth="1"/>
    <col min="5127" max="5127" width="14.85546875" style="177" customWidth="1"/>
    <col min="5128" max="5128" width="17.140625" style="177" customWidth="1"/>
    <col min="5129" max="5130" width="9.140625" style="177"/>
    <col min="5131" max="5132" width="16.140625" style="177" customWidth="1"/>
    <col min="5133" max="5133" width="18.42578125" style="177" customWidth="1"/>
    <col min="5134" max="5376" width="9.140625" style="177"/>
    <col min="5377" max="5378" width="9.7109375" style="177" customWidth="1"/>
    <col min="5379" max="5379" width="7.85546875" style="177" customWidth="1"/>
    <col min="5380" max="5380" width="23.42578125" style="177" customWidth="1"/>
    <col min="5381" max="5381" width="6.140625" style="177" customWidth="1"/>
    <col min="5382" max="5382" width="5.7109375" style="177" customWidth="1"/>
    <col min="5383" max="5383" width="14.85546875" style="177" customWidth="1"/>
    <col min="5384" max="5384" width="17.140625" style="177" customWidth="1"/>
    <col min="5385" max="5386" width="9.140625" style="177"/>
    <col min="5387" max="5388" width="16.140625" style="177" customWidth="1"/>
    <col min="5389" max="5389" width="18.42578125" style="177" customWidth="1"/>
    <col min="5390" max="5632" width="9.140625" style="177"/>
    <col min="5633" max="5634" width="9.7109375" style="177" customWidth="1"/>
    <col min="5635" max="5635" width="7.85546875" style="177" customWidth="1"/>
    <col min="5636" max="5636" width="23.42578125" style="177" customWidth="1"/>
    <col min="5637" max="5637" width="6.140625" style="177" customWidth="1"/>
    <col min="5638" max="5638" width="5.7109375" style="177" customWidth="1"/>
    <col min="5639" max="5639" width="14.85546875" style="177" customWidth="1"/>
    <col min="5640" max="5640" width="17.140625" style="177" customWidth="1"/>
    <col min="5641" max="5642" width="9.140625" style="177"/>
    <col min="5643" max="5644" width="16.140625" style="177" customWidth="1"/>
    <col min="5645" max="5645" width="18.42578125" style="177" customWidth="1"/>
    <col min="5646" max="5888" width="9.140625" style="177"/>
    <col min="5889" max="5890" width="9.7109375" style="177" customWidth="1"/>
    <col min="5891" max="5891" width="7.85546875" style="177" customWidth="1"/>
    <col min="5892" max="5892" width="23.42578125" style="177" customWidth="1"/>
    <col min="5893" max="5893" width="6.140625" style="177" customWidth="1"/>
    <col min="5894" max="5894" width="5.7109375" style="177" customWidth="1"/>
    <col min="5895" max="5895" width="14.85546875" style="177" customWidth="1"/>
    <col min="5896" max="5896" width="17.140625" style="177" customWidth="1"/>
    <col min="5897" max="5898" width="9.140625" style="177"/>
    <col min="5899" max="5900" width="16.140625" style="177" customWidth="1"/>
    <col min="5901" max="5901" width="18.42578125" style="177" customWidth="1"/>
    <col min="5902" max="6144" width="9.140625" style="177"/>
    <col min="6145" max="6146" width="9.7109375" style="177" customWidth="1"/>
    <col min="6147" max="6147" width="7.85546875" style="177" customWidth="1"/>
    <col min="6148" max="6148" width="23.42578125" style="177" customWidth="1"/>
    <col min="6149" max="6149" width="6.140625" style="177" customWidth="1"/>
    <col min="6150" max="6150" width="5.7109375" style="177" customWidth="1"/>
    <col min="6151" max="6151" width="14.85546875" style="177" customWidth="1"/>
    <col min="6152" max="6152" width="17.140625" style="177" customWidth="1"/>
    <col min="6153" max="6154" width="9.140625" style="177"/>
    <col min="6155" max="6156" width="16.140625" style="177" customWidth="1"/>
    <col min="6157" max="6157" width="18.42578125" style="177" customWidth="1"/>
    <col min="6158" max="6400" width="9.140625" style="177"/>
    <col min="6401" max="6402" width="9.7109375" style="177" customWidth="1"/>
    <col min="6403" max="6403" width="7.85546875" style="177" customWidth="1"/>
    <col min="6404" max="6404" width="23.42578125" style="177" customWidth="1"/>
    <col min="6405" max="6405" width="6.140625" style="177" customWidth="1"/>
    <col min="6406" max="6406" width="5.7109375" style="177" customWidth="1"/>
    <col min="6407" max="6407" width="14.85546875" style="177" customWidth="1"/>
    <col min="6408" max="6408" width="17.140625" style="177" customWidth="1"/>
    <col min="6409" max="6410" width="9.140625" style="177"/>
    <col min="6411" max="6412" width="16.140625" style="177" customWidth="1"/>
    <col min="6413" max="6413" width="18.42578125" style="177" customWidth="1"/>
    <col min="6414" max="6656" width="9.140625" style="177"/>
    <col min="6657" max="6658" width="9.7109375" style="177" customWidth="1"/>
    <col min="6659" max="6659" width="7.85546875" style="177" customWidth="1"/>
    <col min="6660" max="6660" width="23.42578125" style="177" customWidth="1"/>
    <col min="6661" max="6661" width="6.140625" style="177" customWidth="1"/>
    <col min="6662" max="6662" width="5.7109375" style="177" customWidth="1"/>
    <col min="6663" max="6663" width="14.85546875" style="177" customWidth="1"/>
    <col min="6664" max="6664" width="17.140625" style="177" customWidth="1"/>
    <col min="6665" max="6666" width="9.140625" style="177"/>
    <col min="6667" max="6668" width="16.140625" style="177" customWidth="1"/>
    <col min="6669" max="6669" width="18.42578125" style="177" customWidth="1"/>
    <col min="6670" max="6912" width="9.140625" style="177"/>
    <col min="6913" max="6914" width="9.7109375" style="177" customWidth="1"/>
    <col min="6915" max="6915" width="7.85546875" style="177" customWidth="1"/>
    <col min="6916" max="6916" width="23.42578125" style="177" customWidth="1"/>
    <col min="6917" max="6917" width="6.140625" style="177" customWidth="1"/>
    <col min="6918" max="6918" width="5.7109375" style="177" customWidth="1"/>
    <col min="6919" max="6919" width="14.85546875" style="177" customWidth="1"/>
    <col min="6920" max="6920" width="17.140625" style="177" customWidth="1"/>
    <col min="6921" max="6922" width="9.140625" style="177"/>
    <col min="6923" max="6924" width="16.140625" style="177" customWidth="1"/>
    <col min="6925" max="6925" width="18.42578125" style="177" customWidth="1"/>
    <col min="6926" max="7168" width="9.140625" style="177"/>
    <col min="7169" max="7170" width="9.7109375" style="177" customWidth="1"/>
    <col min="7171" max="7171" width="7.85546875" style="177" customWidth="1"/>
    <col min="7172" max="7172" width="23.42578125" style="177" customWidth="1"/>
    <col min="7173" max="7173" width="6.140625" style="177" customWidth="1"/>
    <col min="7174" max="7174" width="5.7109375" style="177" customWidth="1"/>
    <col min="7175" max="7175" width="14.85546875" style="177" customWidth="1"/>
    <col min="7176" max="7176" width="17.140625" style="177" customWidth="1"/>
    <col min="7177" max="7178" width="9.140625" style="177"/>
    <col min="7179" max="7180" width="16.140625" style="177" customWidth="1"/>
    <col min="7181" max="7181" width="18.42578125" style="177" customWidth="1"/>
    <col min="7182" max="7424" width="9.140625" style="177"/>
    <col min="7425" max="7426" width="9.7109375" style="177" customWidth="1"/>
    <col min="7427" max="7427" width="7.85546875" style="177" customWidth="1"/>
    <col min="7428" max="7428" width="23.42578125" style="177" customWidth="1"/>
    <col min="7429" max="7429" width="6.140625" style="177" customWidth="1"/>
    <col min="7430" max="7430" width="5.7109375" style="177" customWidth="1"/>
    <col min="7431" max="7431" width="14.85546875" style="177" customWidth="1"/>
    <col min="7432" max="7432" width="17.140625" style="177" customWidth="1"/>
    <col min="7433" max="7434" width="9.140625" style="177"/>
    <col min="7435" max="7436" width="16.140625" style="177" customWidth="1"/>
    <col min="7437" max="7437" width="18.42578125" style="177" customWidth="1"/>
    <col min="7438" max="7680" width="9.140625" style="177"/>
    <col min="7681" max="7682" width="9.7109375" style="177" customWidth="1"/>
    <col min="7683" max="7683" width="7.85546875" style="177" customWidth="1"/>
    <col min="7684" max="7684" width="23.42578125" style="177" customWidth="1"/>
    <col min="7685" max="7685" width="6.140625" style="177" customWidth="1"/>
    <col min="7686" max="7686" width="5.7109375" style="177" customWidth="1"/>
    <col min="7687" max="7687" width="14.85546875" style="177" customWidth="1"/>
    <col min="7688" max="7688" width="17.140625" style="177" customWidth="1"/>
    <col min="7689" max="7690" width="9.140625" style="177"/>
    <col min="7691" max="7692" width="16.140625" style="177" customWidth="1"/>
    <col min="7693" max="7693" width="18.42578125" style="177" customWidth="1"/>
    <col min="7694" max="7936" width="9.140625" style="177"/>
    <col min="7937" max="7938" width="9.7109375" style="177" customWidth="1"/>
    <col min="7939" max="7939" width="7.85546875" style="177" customWidth="1"/>
    <col min="7940" max="7940" width="23.42578125" style="177" customWidth="1"/>
    <col min="7941" max="7941" width="6.140625" style="177" customWidth="1"/>
    <col min="7942" max="7942" width="5.7109375" style="177" customWidth="1"/>
    <col min="7943" max="7943" width="14.85546875" style="177" customWidth="1"/>
    <col min="7944" max="7944" width="17.140625" style="177" customWidth="1"/>
    <col min="7945" max="7946" width="9.140625" style="177"/>
    <col min="7947" max="7948" width="16.140625" style="177" customWidth="1"/>
    <col min="7949" max="7949" width="18.42578125" style="177" customWidth="1"/>
    <col min="7950" max="8192" width="9.140625" style="177"/>
    <col min="8193" max="8194" width="9.7109375" style="177" customWidth="1"/>
    <col min="8195" max="8195" width="7.85546875" style="177" customWidth="1"/>
    <col min="8196" max="8196" width="23.42578125" style="177" customWidth="1"/>
    <col min="8197" max="8197" width="6.140625" style="177" customWidth="1"/>
    <col min="8198" max="8198" width="5.7109375" style="177" customWidth="1"/>
    <col min="8199" max="8199" width="14.85546875" style="177" customWidth="1"/>
    <col min="8200" max="8200" width="17.140625" style="177" customWidth="1"/>
    <col min="8201" max="8202" width="9.140625" style="177"/>
    <col min="8203" max="8204" width="16.140625" style="177" customWidth="1"/>
    <col min="8205" max="8205" width="18.42578125" style="177" customWidth="1"/>
    <col min="8206" max="8448" width="9.140625" style="177"/>
    <col min="8449" max="8450" width="9.7109375" style="177" customWidth="1"/>
    <col min="8451" max="8451" width="7.85546875" style="177" customWidth="1"/>
    <col min="8452" max="8452" width="23.42578125" style="177" customWidth="1"/>
    <col min="8453" max="8453" width="6.140625" style="177" customWidth="1"/>
    <col min="8454" max="8454" width="5.7109375" style="177" customWidth="1"/>
    <col min="8455" max="8455" width="14.85546875" style="177" customWidth="1"/>
    <col min="8456" max="8456" width="17.140625" style="177" customWidth="1"/>
    <col min="8457" max="8458" width="9.140625" style="177"/>
    <col min="8459" max="8460" width="16.140625" style="177" customWidth="1"/>
    <col min="8461" max="8461" width="18.42578125" style="177" customWidth="1"/>
    <col min="8462" max="8704" width="9.140625" style="177"/>
    <col min="8705" max="8706" width="9.7109375" style="177" customWidth="1"/>
    <col min="8707" max="8707" width="7.85546875" style="177" customWidth="1"/>
    <col min="8708" max="8708" width="23.42578125" style="177" customWidth="1"/>
    <col min="8709" max="8709" width="6.140625" style="177" customWidth="1"/>
    <col min="8710" max="8710" width="5.7109375" style="177" customWidth="1"/>
    <col min="8711" max="8711" width="14.85546875" style="177" customWidth="1"/>
    <col min="8712" max="8712" width="17.140625" style="177" customWidth="1"/>
    <col min="8713" max="8714" width="9.140625" style="177"/>
    <col min="8715" max="8716" width="16.140625" style="177" customWidth="1"/>
    <col min="8717" max="8717" width="18.42578125" style="177" customWidth="1"/>
    <col min="8718" max="8960" width="9.140625" style="177"/>
    <col min="8961" max="8962" width="9.7109375" style="177" customWidth="1"/>
    <col min="8963" max="8963" width="7.85546875" style="177" customWidth="1"/>
    <col min="8964" max="8964" width="23.42578125" style="177" customWidth="1"/>
    <col min="8965" max="8965" width="6.140625" style="177" customWidth="1"/>
    <col min="8966" max="8966" width="5.7109375" style="177" customWidth="1"/>
    <col min="8967" max="8967" width="14.85546875" style="177" customWidth="1"/>
    <col min="8968" max="8968" width="17.140625" style="177" customWidth="1"/>
    <col min="8969" max="8970" width="9.140625" style="177"/>
    <col min="8971" max="8972" width="16.140625" style="177" customWidth="1"/>
    <col min="8973" max="8973" width="18.42578125" style="177" customWidth="1"/>
    <col min="8974" max="9216" width="9.140625" style="177"/>
    <col min="9217" max="9218" width="9.7109375" style="177" customWidth="1"/>
    <col min="9219" max="9219" width="7.85546875" style="177" customWidth="1"/>
    <col min="9220" max="9220" width="23.42578125" style="177" customWidth="1"/>
    <col min="9221" max="9221" width="6.140625" style="177" customWidth="1"/>
    <col min="9222" max="9222" width="5.7109375" style="177" customWidth="1"/>
    <col min="9223" max="9223" width="14.85546875" style="177" customWidth="1"/>
    <col min="9224" max="9224" width="17.140625" style="177" customWidth="1"/>
    <col min="9225" max="9226" width="9.140625" style="177"/>
    <col min="9227" max="9228" width="16.140625" style="177" customWidth="1"/>
    <col min="9229" max="9229" width="18.42578125" style="177" customWidth="1"/>
    <col min="9230" max="9472" width="9.140625" style="177"/>
    <col min="9473" max="9474" width="9.7109375" style="177" customWidth="1"/>
    <col min="9475" max="9475" width="7.85546875" style="177" customWidth="1"/>
    <col min="9476" max="9476" width="23.42578125" style="177" customWidth="1"/>
    <col min="9477" max="9477" width="6.140625" style="177" customWidth="1"/>
    <col min="9478" max="9478" width="5.7109375" style="177" customWidth="1"/>
    <col min="9479" max="9479" width="14.85546875" style="177" customWidth="1"/>
    <col min="9480" max="9480" width="17.140625" style="177" customWidth="1"/>
    <col min="9481" max="9482" width="9.140625" style="177"/>
    <col min="9483" max="9484" width="16.140625" style="177" customWidth="1"/>
    <col min="9485" max="9485" width="18.42578125" style="177" customWidth="1"/>
    <col min="9486" max="9728" width="9.140625" style="177"/>
    <col min="9729" max="9730" width="9.7109375" style="177" customWidth="1"/>
    <col min="9731" max="9731" width="7.85546875" style="177" customWidth="1"/>
    <col min="9732" max="9732" width="23.42578125" style="177" customWidth="1"/>
    <col min="9733" max="9733" width="6.140625" style="177" customWidth="1"/>
    <col min="9734" max="9734" width="5.7109375" style="177" customWidth="1"/>
    <col min="9735" max="9735" width="14.85546875" style="177" customWidth="1"/>
    <col min="9736" max="9736" width="17.140625" style="177" customWidth="1"/>
    <col min="9737" max="9738" width="9.140625" style="177"/>
    <col min="9739" max="9740" width="16.140625" style="177" customWidth="1"/>
    <col min="9741" max="9741" width="18.42578125" style="177" customWidth="1"/>
    <col min="9742" max="9984" width="9.140625" style="177"/>
    <col min="9985" max="9986" width="9.7109375" style="177" customWidth="1"/>
    <col min="9987" max="9987" width="7.85546875" style="177" customWidth="1"/>
    <col min="9988" max="9988" width="23.42578125" style="177" customWidth="1"/>
    <col min="9989" max="9989" width="6.140625" style="177" customWidth="1"/>
    <col min="9990" max="9990" width="5.7109375" style="177" customWidth="1"/>
    <col min="9991" max="9991" width="14.85546875" style="177" customWidth="1"/>
    <col min="9992" max="9992" width="17.140625" style="177" customWidth="1"/>
    <col min="9993" max="9994" width="9.140625" style="177"/>
    <col min="9995" max="9996" width="16.140625" style="177" customWidth="1"/>
    <col min="9997" max="9997" width="18.42578125" style="177" customWidth="1"/>
    <col min="9998" max="10240" width="9.140625" style="177"/>
    <col min="10241" max="10242" width="9.7109375" style="177" customWidth="1"/>
    <col min="10243" max="10243" width="7.85546875" style="177" customWidth="1"/>
    <col min="10244" max="10244" width="23.42578125" style="177" customWidth="1"/>
    <col min="10245" max="10245" width="6.140625" style="177" customWidth="1"/>
    <col min="10246" max="10246" width="5.7109375" style="177" customWidth="1"/>
    <col min="10247" max="10247" width="14.85546875" style="177" customWidth="1"/>
    <col min="10248" max="10248" width="17.140625" style="177" customWidth="1"/>
    <col min="10249" max="10250" width="9.140625" style="177"/>
    <col min="10251" max="10252" width="16.140625" style="177" customWidth="1"/>
    <col min="10253" max="10253" width="18.42578125" style="177" customWidth="1"/>
    <col min="10254" max="10496" width="9.140625" style="177"/>
    <col min="10497" max="10498" width="9.7109375" style="177" customWidth="1"/>
    <col min="10499" max="10499" width="7.85546875" style="177" customWidth="1"/>
    <col min="10500" max="10500" width="23.42578125" style="177" customWidth="1"/>
    <col min="10501" max="10501" width="6.140625" style="177" customWidth="1"/>
    <col min="10502" max="10502" width="5.7109375" style="177" customWidth="1"/>
    <col min="10503" max="10503" width="14.85546875" style="177" customWidth="1"/>
    <col min="10504" max="10504" width="17.140625" style="177" customWidth="1"/>
    <col min="10505" max="10506" width="9.140625" style="177"/>
    <col min="10507" max="10508" width="16.140625" style="177" customWidth="1"/>
    <col min="10509" max="10509" width="18.42578125" style="177" customWidth="1"/>
    <col min="10510" max="10752" width="9.140625" style="177"/>
    <col min="10753" max="10754" width="9.7109375" style="177" customWidth="1"/>
    <col min="10755" max="10755" width="7.85546875" style="177" customWidth="1"/>
    <col min="10756" max="10756" width="23.42578125" style="177" customWidth="1"/>
    <col min="10757" max="10757" width="6.140625" style="177" customWidth="1"/>
    <col min="10758" max="10758" width="5.7109375" style="177" customWidth="1"/>
    <col min="10759" max="10759" width="14.85546875" style="177" customWidth="1"/>
    <col min="10760" max="10760" width="17.140625" style="177" customWidth="1"/>
    <col min="10761" max="10762" width="9.140625" style="177"/>
    <col min="10763" max="10764" width="16.140625" style="177" customWidth="1"/>
    <col min="10765" max="10765" width="18.42578125" style="177" customWidth="1"/>
    <col min="10766" max="11008" width="9.140625" style="177"/>
    <col min="11009" max="11010" width="9.7109375" style="177" customWidth="1"/>
    <col min="11011" max="11011" width="7.85546875" style="177" customWidth="1"/>
    <col min="11012" max="11012" width="23.42578125" style="177" customWidth="1"/>
    <col min="11013" max="11013" width="6.140625" style="177" customWidth="1"/>
    <col min="11014" max="11014" width="5.7109375" style="177" customWidth="1"/>
    <col min="11015" max="11015" width="14.85546875" style="177" customWidth="1"/>
    <col min="11016" max="11016" width="17.140625" style="177" customWidth="1"/>
    <col min="11017" max="11018" width="9.140625" style="177"/>
    <col min="11019" max="11020" width="16.140625" style="177" customWidth="1"/>
    <col min="11021" max="11021" width="18.42578125" style="177" customWidth="1"/>
    <col min="11022" max="11264" width="9.140625" style="177"/>
    <col min="11265" max="11266" width="9.7109375" style="177" customWidth="1"/>
    <col min="11267" max="11267" width="7.85546875" style="177" customWidth="1"/>
    <col min="11268" max="11268" width="23.42578125" style="177" customWidth="1"/>
    <col min="11269" max="11269" width="6.140625" style="177" customWidth="1"/>
    <col min="11270" max="11270" width="5.7109375" style="177" customWidth="1"/>
    <col min="11271" max="11271" width="14.85546875" style="177" customWidth="1"/>
    <col min="11272" max="11272" width="17.140625" style="177" customWidth="1"/>
    <col min="11273" max="11274" width="9.140625" style="177"/>
    <col min="11275" max="11276" width="16.140625" style="177" customWidth="1"/>
    <col min="11277" max="11277" width="18.42578125" style="177" customWidth="1"/>
    <col min="11278" max="11520" width="9.140625" style="177"/>
    <col min="11521" max="11522" width="9.7109375" style="177" customWidth="1"/>
    <col min="11523" max="11523" width="7.85546875" style="177" customWidth="1"/>
    <col min="11524" max="11524" width="23.42578125" style="177" customWidth="1"/>
    <col min="11525" max="11525" width="6.140625" style="177" customWidth="1"/>
    <col min="11526" max="11526" width="5.7109375" style="177" customWidth="1"/>
    <col min="11527" max="11527" width="14.85546875" style="177" customWidth="1"/>
    <col min="11528" max="11528" width="17.140625" style="177" customWidth="1"/>
    <col min="11529" max="11530" width="9.140625" style="177"/>
    <col min="11531" max="11532" width="16.140625" style="177" customWidth="1"/>
    <col min="11533" max="11533" width="18.42578125" style="177" customWidth="1"/>
    <col min="11534" max="11776" width="9.140625" style="177"/>
    <col min="11777" max="11778" width="9.7109375" style="177" customWidth="1"/>
    <col min="11779" max="11779" width="7.85546875" style="177" customWidth="1"/>
    <col min="11780" max="11780" width="23.42578125" style="177" customWidth="1"/>
    <col min="11781" max="11781" width="6.140625" style="177" customWidth="1"/>
    <col min="11782" max="11782" width="5.7109375" style="177" customWidth="1"/>
    <col min="11783" max="11783" width="14.85546875" style="177" customWidth="1"/>
    <col min="11784" max="11784" width="17.140625" style="177" customWidth="1"/>
    <col min="11785" max="11786" width="9.140625" style="177"/>
    <col min="11787" max="11788" width="16.140625" style="177" customWidth="1"/>
    <col min="11789" max="11789" width="18.42578125" style="177" customWidth="1"/>
    <col min="11790" max="12032" width="9.140625" style="177"/>
    <col min="12033" max="12034" width="9.7109375" style="177" customWidth="1"/>
    <col min="12035" max="12035" width="7.85546875" style="177" customWidth="1"/>
    <col min="12036" max="12036" width="23.42578125" style="177" customWidth="1"/>
    <col min="12037" max="12037" width="6.140625" style="177" customWidth="1"/>
    <col min="12038" max="12038" width="5.7109375" style="177" customWidth="1"/>
    <col min="12039" max="12039" width="14.85546875" style="177" customWidth="1"/>
    <col min="12040" max="12040" width="17.140625" style="177" customWidth="1"/>
    <col min="12041" max="12042" width="9.140625" style="177"/>
    <col min="12043" max="12044" width="16.140625" style="177" customWidth="1"/>
    <col min="12045" max="12045" width="18.42578125" style="177" customWidth="1"/>
    <col min="12046" max="12288" width="9.140625" style="177"/>
    <col min="12289" max="12290" width="9.7109375" style="177" customWidth="1"/>
    <col min="12291" max="12291" width="7.85546875" style="177" customWidth="1"/>
    <col min="12292" max="12292" width="23.42578125" style="177" customWidth="1"/>
    <col min="12293" max="12293" width="6.140625" style="177" customWidth="1"/>
    <col min="12294" max="12294" width="5.7109375" style="177" customWidth="1"/>
    <col min="12295" max="12295" width="14.85546875" style="177" customWidth="1"/>
    <col min="12296" max="12296" width="17.140625" style="177" customWidth="1"/>
    <col min="12297" max="12298" width="9.140625" style="177"/>
    <col min="12299" max="12300" width="16.140625" style="177" customWidth="1"/>
    <col min="12301" max="12301" width="18.42578125" style="177" customWidth="1"/>
    <col min="12302" max="12544" width="9.140625" style="177"/>
    <col min="12545" max="12546" width="9.7109375" style="177" customWidth="1"/>
    <col min="12547" max="12547" width="7.85546875" style="177" customWidth="1"/>
    <col min="12548" max="12548" width="23.42578125" style="177" customWidth="1"/>
    <col min="12549" max="12549" width="6.140625" style="177" customWidth="1"/>
    <col min="12550" max="12550" width="5.7109375" style="177" customWidth="1"/>
    <col min="12551" max="12551" width="14.85546875" style="177" customWidth="1"/>
    <col min="12552" max="12552" width="17.140625" style="177" customWidth="1"/>
    <col min="12553" max="12554" width="9.140625" style="177"/>
    <col min="12555" max="12556" width="16.140625" style="177" customWidth="1"/>
    <col min="12557" max="12557" width="18.42578125" style="177" customWidth="1"/>
    <col min="12558" max="12800" width="9.140625" style="177"/>
    <col min="12801" max="12802" width="9.7109375" style="177" customWidth="1"/>
    <col min="12803" max="12803" width="7.85546875" style="177" customWidth="1"/>
    <col min="12804" max="12804" width="23.42578125" style="177" customWidth="1"/>
    <col min="12805" max="12805" width="6.140625" style="177" customWidth="1"/>
    <col min="12806" max="12806" width="5.7109375" style="177" customWidth="1"/>
    <col min="12807" max="12807" width="14.85546875" style="177" customWidth="1"/>
    <col min="12808" max="12808" width="17.140625" style="177" customWidth="1"/>
    <col min="12809" max="12810" width="9.140625" style="177"/>
    <col min="12811" max="12812" width="16.140625" style="177" customWidth="1"/>
    <col min="12813" max="12813" width="18.42578125" style="177" customWidth="1"/>
    <col min="12814" max="13056" width="9.140625" style="177"/>
    <col min="13057" max="13058" width="9.7109375" style="177" customWidth="1"/>
    <col min="13059" max="13059" width="7.85546875" style="177" customWidth="1"/>
    <col min="13060" max="13060" width="23.42578125" style="177" customWidth="1"/>
    <col min="13061" max="13061" width="6.140625" style="177" customWidth="1"/>
    <col min="13062" max="13062" width="5.7109375" style="177" customWidth="1"/>
    <col min="13063" max="13063" width="14.85546875" style="177" customWidth="1"/>
    <col min="13064" max="13064" width="17.140625" style="177" customWidth="1"/>
    <col min="13065" max="13066" width="9.140625" style="177"/>
    <col min="13067" max="13068" width="16.140625" style="177" customWidth="1"/>
    <col min="13069" max="13069" width="18.42578125" style="177" customWidth="1"/>
    <col min="13070" max="13312" width="9.140625" style="177"/>
    <col min="13313" max="13314" width="9.7109375" style="177" customWidth="1"/>
    <col min="13315" max="13315" width="7.85546875" style="177" customWidth="1"/>
    <col min="13316" max="13316" width="23.42578125" style="177" customWidth="1"/>
    <col min="13317" max="13317" width="6.140625" style="177" customWidth="1"/>
    <col min="13318" max="13318" width="5.7109375" style="177" customWidth="1"/>
    <col min="13319" max="13319" width="14.85546875" style="177" customWidth="1"/>
    <col min="13320" max="13320" width="17.140625" style="177" customWidth="1"/>
    <col min="13321" max="13322" width="9.140625" style="177"/>
    <col min="13323" max="13324" width="16.140625" style="177" customWidth="1"/>
    <col min="13325" max="13325" width="18.42578125" style="177" customWidth="1"/>
    <col min="13326" max="13568" width="9.140625" style="177"/>
    <col min="13569" max="13570" width="9.7109375" style="177" customWidth="1"/>
    <col min="13571" max="13571" width="7.85546875" style="177" customWidth="1"/>
    <col min="13572" max="13572" width="23.42578125" style="177" customWidth="1"/>
    <col min="13573" max="13573" width="6.140625" style="177" customWidth="1"/>
    <col min="13574" max="13574" width="5.7109375" style="177" customWidth="1"/>
    <col min="13575" max="13575" width="14.85546875" style="177" customWidth="1"/>
    <col min="13576" max="13576" width="17.140625" style="177" customWidth="1"/>
    <col min="13577" max="13578" width="9.140625" style="177"/>
    <col min="13579" max="13580" width="16.140625" style="177" customWidth="1"/>
    <col min="13581" max="13581" width="18.42578125" style="177" customWidth="1"/>
    <col min="13582" max="13824" width="9.140625" style="177"/>
    <col min="13825" max="13826" width="9.7109375" style="177" customWidth="1"/>
    <col min="13827" max="13827" width="7.85546875" style="177" customWidth="1"/>
    <col min="13828" max="13828" width="23.42578125" style="177" customWidth="1"/>
    <col min="13829" max="13829" width="6.140625" style="177" customWidth="1"/>
    <col min="13830" max="13830" width="5.7109375" style="177" customWidth="1"/>
    <col min="13831" max="13831" width="14.85546875" style="177" customWidth="1"/>
    <col min="13832" max="13832" width="17.140625" style="177" customWidth="1"/>
    <col min="13833" max="13834" width="9.140625" style="177"/>
    <col min="13835" max="13836" width="16.140625" style="177" customWidth="1"/>
    <col min="13837" max="13837" width="18.42578125" style="177" customWidth="1"/>
    <col min="13838" max="14080" width="9.140625" style="177"/>
    <col min="14081" max="14082" width="9.7109375" style="177" customWidth="1"/>
    <col min="14083" max="14083" width="7.85546875" style="177" customWidth="1"/>
    <col min="14084" max="14084" width="23.42578125" style="177" customWidth="1"/>
    <col min="14085" max="14085" width="6.140625" style="177" customWidth="1"/>
    <col min="14086" max="14086" width="5.7109375" style="177" customWidth="1"/>
    <col min="14087" max="14087" width="14.85546875" style="177" customWidth="1"/>
    <col min="14088" max="14088" width="17.140625" style="177" customWidth="1"/>
    <col min="14089" max="14090" width="9.140625" style="177"/>
    <col min="14091" max="14092" width="16.140625" style="177" customWidth="1"/>
    <col min="14093" max="14093" width="18.42578125" style="177" customWidth="1"/>
    <col min="14094" max="14336" width="9.140625" style="177"/>
    <col min="14337" max="14338" width="9.7109375" style="177" customWidth="1"/>
    <col min="14339" max="14339" width="7.85546875" style="177" customWidth="1"/>
    <col min="14340" max="14340" width="23.42578125" style="177" customWidth="1"/>
    <col min="14341" max="14341" width="6.140625" style="177" customWidth="1"/>
    <col min="14342" max="14342" width="5.7109375" style="177" customWidth="1"/>
    <col min="14343" max="14343" width="14.85546875" style="177" customWidth="1"/>
    <col min="14344" max="14344" width="17.140625" style="177" customWidth="1"/>
    <col min="14345" max="14346" width="9.140625" style="177"/>
    <col min="14347" max="14348" width="16.140625" style="177" customWidth="1"/>
    <col min="14349" max="14349" width="18.42578125" style="177" customWidth="1"/>
    <col min="14350" max="14592" width="9.140625" style="177"/>
    <col min="14593" max="14594" width="9.7109375" style="177" customWidth="1"/>
    <col min="14595" max="14595" width="7.85546875" style="177" customWidth="1"/>
    <col min="14596" max="14596" width="23.42578125" style="177" customWidth="1"/>
    <col min="14597" max="14597" width="6.140625" style="177" customWidth="1"/>
    <col min="14598" max="14598" width="5.7109375" style="177" customWidth="1"/>
    <col min="14599" max="14599" width="14.85546875" style="177" customWidth="1"/>
    <col min="14600" max="14600" width="17.140625" style="177" customWidth="1"/>
    <col min="14601" max="14602" width="9.140625" style="177"/>
    <col min="14603" max="14604" width="16.140625" style="177" customWidth="1"/>
    <col min="14605" max="14605" width="18.42578125" style="177" customWidth="1"/>
    <col min="14606" max="14848" width="9.140625" style="177"/>
    <col min="14849" max="14850" width="9.7109375" style="177" customWidth="1"/>
    <col min="14851" max="14851" width="7.85546875" style="177" customWidth="1"/>
    <col min="14852" max="14852" width="23.42578125" style="177" customWidth="1"/>
    <col min="14853" max="14853" width="6.140625" style="177" customWidth="1"/>
    <col min="14854" max="14854" width="5.7109375" style="177" customWidth="1"/>
    <col min="14855" max="14855" width="14.85546875" style="177" customWidth="1"/>
    <col min="14856" max="14856" width="17.140625" style="177" customWidth="1"/>
    <col min="14857" max="14858" width="9.140625" style="177"/>
    <col min="14859" max="14860" width="16.140625" style="177" customWidth="1"/>
    <col min="14861" max="14861" width="18.42578125" style="177" customWidth="1"/>
    <col min="14862" max="15104" width="9.140625" style="177"/>
    <col min="15105" max="15106" width="9.7109375" style="177" customWidth="1"/>
    <col min="15107" max="15107" width="7.85546875" style="177" customWidth="1"/>
    <col min="15108" max="15108" width="23.42578125" style="177" customWidth="1"/>
    <col min="15109" max="15109" width="6.140625" style="177" customWidth="1"/>
    <col min="15110" max="15110" width="5.7109375" style="177" customWidth="1"/>
    <col min="15111" max="15111" width="14.85546875" style="177" customWidth="1"/>
    <col min="15112" max="15112" width="17.140625" style="177" customWidth="1"/>
    <col min="15113" max="15114" width="9.140625" style="177"/>
    <col min="15115" max="15116" width="16.140625" style="177" customWidth="1"/>
    <col min="15117" max="15117" width="18.42578125" style="177" customWidth="1"/>
    <col min="15118" max="15360" width="9.140625" style="177"/>
    <col min="15361" max="15362" width="9.7109375" style="177" customWidth="1"/>
    <col min="15363" max="15363" width="7.85546875" style="177" customWidth="1"/>
    <col min="15364" max="15364" width="23.42578125" style="177" customWidth="1"/>
    <col min="15365" max="15365" width="6.140625" style="177" customWidth="1"/>
    <col min="15366" max="15366" width="5.7109375" style="177" customWidth="1"/>
    <col min="15367" max="15367" width="14.85546875" style="177" customWidth="1"/>
    <col min="15368" max="15368" width="17.140625" style="177" customWidth="1"/>
    <col min="15369" max="15370" width="9.140625" style="177"/>
    <col min="15371" max="15372" width="16.140625" style="177" customWidth="1"/>
    <col min="15373" max="15373" width="18.42578125" style="177" customWidth="1"/>
    <col min="15374" max="15616" width="9.140625" style="177"/>
    <col min="15617" max="15618" width="9.7109375" style="177" customWidth="1"/>
    <col min="15619" max="15619" width="7.85546875" style="177" customWidth="1"/>
    <col min="15620" max="15620" width="23.42578125" style="177" customWidth="1"/>
    <col min="15621" max="15621" width="6.140625" style="177" customWidth="1"/>
    <col min="15622" max="15622" width="5.7109375" style="177" customWidth="1"/>
    <col min="15623" max="15623" width="14.85546875" style="177" customWidth="1"/>
    <col min="15624" max="15624" width="17.140625" style="177" customWidth="1"/>
    <col min="15625" max="15626" width="9.140625" style="177"/>
    <col min="15627" max="15628" width="16.140625" style="177" customWidth="1"/>
    <col min="15629" max="15629" width="18.42578125" style="177" customWidth="1"/>
    <col min="15630" max="15872" width="9.140625" style="177"/>
    <col min="15873" max="15874" width="9.7109375" style="177" customWidth="1"/>
    <col min="15875" max="15875" width="7.85546875" style="177" customWidth="1"/>
    <col min="15876" max="15876" width="23.42578125" style="177" customWidth="1"/>
    <col min="15877" max="15877" width="6.140625" style="177" customWidth="1"/>
    <col min="15878" max="15878" width="5.7109375" style="177" customWidth="1"/>
    <col min="15879" max="15879" width="14.85546875" style="177" customWidth="1"/>
    <col min="15880" max="15880" width="17.140625" style="177" customWidth="1"/>
    <col min="15881" max="15882" width="9.140625" style="177"/>
    <col min="15883" max="15884" width="16.140625" style="177" customWidth="1"/>
    <col min="15885" max="15885" width="18.42578125" style="177" customWidth="1"/>
    <col min="15886" max="16128" width="9.140625" style="177"/>
    <col min="16129" max="16130" width="9.7109375" style="177" customWidth="1"/>
    <col min="16131" max="16131" width="7.85546875" style="177" customWidth="1"/>
    <col min="16132" max="16132" width="23.42578125" style="177" customWidth="1"/>
    <col min="16133" max="16133" width="6.140625" style="177" customWidth="1"/>
    <col min="16134" max="16134" width="5.7109375" style="177" customWidth="1"/>
    <col min="16135" max="16135" width="14.85546875" style="177" customWidth="1"/>
    <col min="16136" max="16136" width="17.140625" style="177" customWidth="1"/>
    <col min="16137" max="16138" width="9.140625" style="177"/>
    <col min="16139" max="16140" width="16.140625" style="177" customWidth="1"/>
    <col min="16141" max="16141" width="18.42578125" style="177" customWidth="1"/>
    <col min="16142" max="16384" width="9.140625" style="177"/>
  </cols>
  <sheetData>
    <row r="1" spans="1:13" s="169" customFormat="1" ht="75.75" customHeight="1" x14ac:dyDescent="0.2">
      <c r="A1" s="165" t="s">
        <v>875</v>
      </c>
      <c r="B1" s="165" t="s">
        <v>1106</v>
      </c>
      <c r="C1" s="166" t="s">
        <v>1107</v>
      </c>
      <c r="D1" s="165" t="s">
        <v>877</v>
      </c>
      <c r="E1" s="165" t="s">
        <v>878</v>
      </c>
      <c r="F1" s="165" t="s">
        <v>879</v>
      </c>
      <c r="G1" s="167" t="s">
        <v>1108</v>
      </c>
      <c r="H1" s="168" t="s">
        <v>1109</v>
      </c>
      <c r="I1" s="165" t="s">
        <v>1110</v>
      </c>
      <c r="J1" s="165" t="s">
        <v>1111</v>
      </c>
      <c r="K1" s="165" t="s">
        <v>1112</v>
      </c>
      <c r="L1" s="165" t="s">
        <v>1113</v>
      </c>
      <c r="M1" s="165" t="s">
        <v>1114</v>
      </c>
    </row>
    <row r="2" spans="1:13" s="169" customFormat="1" ht="13.5" customHeight="1" x14ac:dyDescent="0.2">
      <c r="A2" s="170"/>
      <c r="B2" s="170"/>
      <c r="C2" s="170"/>
      <c r="D2" s="170"/>
      <c r="E2" s="170"/>
      <c r="F2" s="171" t="s">
        <v>1115</v>
      </c>
      <c r="G2" s="172">
        <f>SUM(G3:G284)</f>
        <v>1699171.4999999981</v>
      </c>
      <c r="H2" s="173">
        <f>SUM(H3:H284)</f>
        <v>1632409.4999999979</v>
      </c>
      <c r="I2" s="173"/>
      <c r="J2" s="173"/>
      <c r="K2" s="173">
        <f>SUM(K3:K284)</f>
        <v>442332642.95999998</v>
      </c>
      <c r="L2" s="173">
        <f>SUM(L3:L284)</f>
        <v>456790543.15199995</v>
      </c>
      <c r="M2" s="173">
        <f>SUM(M3:M284)</f>
        <v>461447938.76000011</v>
      </c>
    </row>
    <row r="3" spans="1:13" ht="12.75" customHeight="1" x14ac:dyDescent="0.25">
      <c r="A3" s="174">
        <v>4132</v>
      </c>
      <c r="B3" s="175" t="s">
        <v>1116</v>
      </c>
      <c r="C3" s="175" t="s">
        <v>1117</v>
      </c>
      <c r="D3" s="176" t="s">
        <v>1011</v>
      </c>
      <c r="E3" s="177">
        <v>5</v>
      </c>
      <c r="F3" s="177">
        <v>1</v>
      </c>
      <c r="G3" s="178">
        <v>2541.4</v>
      </c>
      <c r="H3" s="179">
        <f>G3</f>
        <v>2541.4</v>
      </c>
      <c r="I3" s="169">
        <v>18.13</v>
      </c>
      <c r="J3" s="169">
        <v>18.940000000000001</v>
      </c>
      <c r="K3" s="180">
        <f>IF(C3="С",(G3*I3*6+G3*J3*6),0)</f>
        <v>565258.18800000008</v>
      </c>
      <c r="L3" s="180">
        <f>IF(B3="ГБУ",(G3*I3*6+G3*J3*6),0)</f>
        <v>565258.18800000008</v>
      </c>
      <c r="M3" s="179">
        <f>ROUND(G3*I3*6,2)+ROUND(G3*J3*6,2)</f>
        <v>565258.18999999994</v>
      </c>
    </row>
    <row r="4" spans="1:13" ht="15" x14ac:dyDescent="0.25">
      <c r="A4" s="174">
        <v>4133</v>
      </c>
      <c r="B4" s="175" t="s">
        <v>1116</v>
      </c>
      <c r="C4" s="175" t="s">
        <v>1117</v>
      </c>
      <c r="D4" s="176" t="s">
        <v>1011</v>
      </c>
      <c r="E4" s="177">
        <v>5</v>
      </c>
      <c r="F4" s="177">
        <v>2</v>
      </c>
      <c r="G4" s="178">
        <v>3517.9</v>
      </c>
      <c r="H4" s="179">
        <f t="shared" ref="H4:H67" si="0">G4</f>
        <v>3517.9</v>
      </c>
      <c r="I4" s="169">
        <v>18.13</v>
      </c>
      <c r="J4" s="169">
        <v>18.940000000000001</v>
      </c>
      <c r="K4" s="180">
        <f t="shared" ref="K4:K67" si="1">IF(C4="С",(G4*I4*6+G4*J4*6),0)</f>
        <v>782451.31799999997</v>
      </c>
      <c r="L4" s="180">
        <f t="shared" ref="L4:L67" si="2">IF(B4="ГБУ",(G4*I4*6+G4*J4*6),0)</f>
        <v>782451.31799999997</v>
      </c>
      <c r="M4" s="179">
        <f t="shared" ref="M4:M67" si="3">ROUND(G4*I4*6,2)+ROUND(G4*J4*6,2)</f>
        <v>782451.32</v>
      </c>
    </row>
    <row r="5" spans="1:13" ht="12.75" customHeight="1" x14ac:dyDescent="0.25">
      <c r="A5" s="174">
        <v>4134</v>
      </c>
      <c r="B5" s="175" t="s">
        <v>1116</v>
      </c>
      <c r="C5" s="175" t="s">
        <v>1117</v>
      </c>
      <c r="D5" s="176" t="s">
        <v>1011</v>
      </c>
      <c r="E5" s="177">
        <v>7</v>
      </c>
      <c r="F5" s="177">
        <v>1</v>
      </c>
      <c r="G5" s="178">
        <v>2493.6</v>
      </c>
      <c r="H5" s="179">
        <f t="shared" si="0"/>
        <v>2493.6</v>
      </c>
      <c r="I5" s="169">
        <v>18.13</v>
      </c>
      <c r="J5" s="169">
        <v>18.940000000000001</v>
      </c>
      <c r="K5" s="180">
        <f t="shared" si="1"/>
        <v>554626.51199999999</v>
      </c>
      <c r="L5" s="180">
        <f t="shared" si="2"/>
        <v>554626.51199999999</v>
      </c>
      <c r="M5" s="179">
        <f t="shared" si="3"/>
        <v>554626.51</v>
      </c>
    </row>
    <row r="6" spans="1:13" ht="15" x14ac:dyDescent="0.25">
      <c r="A6" s="174">
        <v>4135</v>
      </c>
      <c r="B6" s="175" t="s">
        <v>1116</v>
      </c>
      <c r="C6" s="175" t="s">
        <v>1117</v>
      </c>
      <c r="D6" s="176" t="s">
        <v>1011</v>
      </c>
      <c r="E6" s="177">
        <v>7</v>
      </c>
      <c r="F6" s="177">
        <v>2</v>
      </c>
      <c r="G6" s="178">
        <v>3273.3</v>
      </c>
      <c r="H6" s="179">
        <f t="shared" si="0"/>
        <v>3273.3</v>
      </c>
      <c r="I6" s="169">
        <v>18.13</v>
      </c>
      <c r="J6" s="169">
        <v>18.940000000000001</v>
      </c>
      <c r="K6" s="180">
        <f t="shared" si="1"/>
        <v>728047.38599999994</v>
      </c>
      <c r="L6" s="180">
        <f t="shared" si="2"/>
        <v>728047.38599999994</v>
      </c>
      <c r="M6" s="179">
        <f t="shared" si="3"/>
        <v>728047.38</v>
      </c>
    </row>
    <row r="7" spans="1:13" ht="12.75" customHeight="1" x14ac:dyDescent="0.25">
      <c r="A7" s="174">
        <v>4136</v>
      </c>
      <c r="B7" s="175" t="s">
        <v>1116</v>
      </c>
      <c r="C7" s="175" t="s">
        <v>1117</v>
      </c>
      <c r="D7" s="176" t="s">
        <v>1011</v>
      </c>
      <c r="E7" s="177">
        <v>9</v>
      </c>
      <c r="F7" s="177">
        <v>1</v>
      </c>
      <c r="G7" s="178">
        <v>2592</v>
      </c>
      <c r="H7" s="179">
        <f t="shared" si="0"/>
        <v>2592</v>
      </c>
      <c r="I7" s="169">
        <v>18.13</v>
      </c>
      <c r="J7" s="169">
        <v>18.940000000000001</v>
      </c>
      <c r="K7" s="180">
        <f t="shared" si="1"/>
        <v>576512.64</v>
      </c>
      <c r="L7" s="180">
        <f t="shared" si="2"/>
        <v>576512.64</v>
      </c>
      <c r="M7" s="179">
        <f t="shared" si="3"/>
        <v>576512.64</v>
      </c>
    </row>
    <row r="8" spans="1:13" ht="15" x14ac:dyDescent="0.25">
      <c r="A8" s="174">
        <v>4137</v>
      </c>
      <c r="B8" s="175" t="s">
        <v>1116</v>
      </c>
      <c r="C8" s="175" t="s">
        <v>1117</v>
      </c>
      <c r="D8" s="176" t="s">
        <v>1011</v>
      </c>
      <c r="E8" s="177">
        <v>9</v>
      </c>
      <c r="F8" s="177">
        <v>2</v>
      </c>
      <c r="G8" s="178">
        <v>3395.5000000000005</v>
      </c>
      <c r="H8" s="179">
        <f t="shared" si="0"/>
        <v>3395.5000000000005</v>
      </c>
      <c r="I8" s="169">
        <v>18.13</v>
      </c>
      <c r="J8" s="169">
        <v>18.940000000000001</v>
      </c>
      <c r="K8" s="180">
        <f t="shared" si="1"/>
        <v>755227.1100000001</v>
      </c>
      <c r="L8" s="180">
        <f t="shared" si="2"/>
        <v>755227.1100000001</v>
      </c>
      <c r="M8" s="179">
        <f t="shared" si="3"/>
        <v>755227.11</v>
      </c>
    </row>
    <row r="9" spans="1:13" ht="12.75" customHeight="1" x14ac:dyDescent="0.25">
      <c r="A9" s="174">
        <v>4138</v>
      </c>
      <c r="B9" s="175" t="s">
        <v>1116</v>
      </c>
      <c r="C9" s="175" t="s">
        <v>1117</v>
      </c>
      <c r="D9" s="176" t="s">
        <v>1011</v>
      </c>
      <c r="E9" s="177">
        <v>9</v>
      </c>
      <c r="F9" s="177">
        <v>3</v>
      </c>
      <c r="G9" s="178">
        <v>3394.3</v>
      </c>
      <c r="H9" s="179">
        <f t="shared" si="0"/>
        <v>3394.3</v>
      </c>
      <c r="I9" s="169">
        <v>18.13</v>
      </c>
      <c r="J9" s="169">
        <v>18.940000000000001</v>
      </c>
      <c r="K9" s="180">
        <f t="shared" si="1"/>
        <v>754960.20600000001</v>
      </c>
      <c r="L9" s="180">
        <f t="shared" si="2"/>
        <v>754960.20600000001</v>
      </c>
      <c r="M9" s="179">
        <f t="shared" si="3"/>
        <v>754960.2</v>
      </c>
    </row>
    <row r="10" spans="1:13" ht="15" x14ac:dyDescent="0.25">
      <c r="A10" s="174">
        <v>4139</v>
      </c>
      <c r="B10" s="175" t="s">
        <v>1116</v>
      </c>
      <c r="C10" s="175" t="s">
        <v>1117</v>
      </c>
      <c r="D10" s="176" t="s">
        <v>1011</v>
      </c>
      <c r="E10" s="177">
        <v>11</v>
      </c>
      <c r="F10" s="177">
        <v>1</v>
      </c>
      <c r="G10" s="178">
        <v>2527.1</v>
      </c>
      <c r="H10" s="179">
        <f t="shared" si="0"/>
        <v>2527.1</v>
      </c>
      <c r="I10" s="169">
        <v>18.13</v>
      </c>
      <c r="J10" s="169">
        <v>18.940000000000001</v>
      </c>
      <c r="K10" s="180">
        <f t="shared" si="1"/>
        <v>562077.58199999994</v>
      </c>
      <c r="L10" s="180">
        <f t="shared" si="2"/>
        <v>562077.58199999994</v>
      </c>
      <c r="M10" s="179">
        <f t="shared" si="3"/>
        <v>562077.58000000007</v>
      </c>
    </row>
    <row r="11" spans="1:13" ht="12.75" customHeight="1" x14ac:dyDescent="0.25">
      <c r="A11" s="174">
        <v>4140</v>
      </c>
      <c r="B11" s="175" t="s">
        <v>1116</v>
      </c>
      <c r="C11" s="175" t="s">
        <v>1117</v>
      </c>
      <c r="D11" s="176" t="s">
        <v>1011</v>
      </c>
      <c r="E11" s="177">
        <v>11</v>
      </c>
      <c r="F11" s="177">
        <v>2</v>
      </c>
      <c r="G11" s="178">
        <v>3511.2</v>
      </c>
      <c r="H11" s="179">
        <f t="shared" si="0"/>
        <v>3511.2</v>
      </c>
      <c r="I11" s="169">
        <v>18.13</v>
      </c>
      <c r="J11" s="169">
        <v>18.940000000000001</v>
      </c>
      <c r="K11" s="180">
        <f t="shared" si="1"/>
        <v>780961.10399999993</v>
      </c>
      <c r="L11" s="180">
        <f t="shared" si="2"/>
        <v>780961.10399999993</v>
      </c>
      <c r="M11" s="179">
        <f t="shared" si="3"/>
        <v>780961.1100000001</v>
      </c>
    </row>
    <row r="12" spans="1:13" ht="15" x14ac:dyDescent="0.25">
      <c r="A12" s="174">
        <v>4141</v>
      </c>
      <c r="B12" s="175" t="s">
        <v>1116</v>
      </c>
      <c r="C12" s="175" t="s">
        <v>1117</v>
      </c>
      <c r="D12" s="176" t="s">
        <v>1011</v>
      </c>
      <c r="E12" s="177">
        <v>11</v>
      </c>
      <c r="F12" s="177">
        <v>4</v>
      </c>
      <c r="G12" s="178">
        <v>3426.1</v>
      </c>
      <c r="H12" s="179">
        <f t="shared" si="0"/>
        <v>3426.1</v>
      </c>
      <c r="I12" s="169">
        <v>18.13</v>
      </c>
      <c r="J12" s="169">
        <v>18.940000000000001</v>
      </c>
      <c r="K12" s="180">
        <f t="shared" si="1"/>
        <v>762033.16200000001</v>
      </c>
      <c r="L12" s="180">
        <f t="shared" si="2"/>
        <v>762033.16200000001</v>
      </c>
      <c r="M12" s="179">
        <f t="shared" si="3"/>
        <v>762033.15999999992</v>
      </c>
    </row>
    <row r="13" spans="1:13" ht="12.75" customHeight="1" x14ac:dyDescent="0.25">
      <c r="A13" s="174">
        <v>4142</v>
      </c>
      <c r="B13" s="175" t="s">
        <v>1116</v>
      </c>
      <c r="C13" s="175" t="s">
        <v>1117</v>
      </c>
      <c r="D13" s="176" t="s">
        <v>1011</v>
      </c>
      <c r="E13" s="177">
        <v>13</v>
      </c>
      <c r="F13" s="177">
        <v>1</v>
      </c>
      <c r="G13" s="178">
        <v>2586.8000000000002</v>
      </c>
      <c r="H13" s="179">
        <f t="shared" si="0"/>
        <v>2586.8000000000002</v>
      </c>
      <c r="I13" s="169">
        <v>18.13</v>
      </c>
      <c r="J13" s="169">
        <v>18.940000000000001</v>
      </c>
      <c r="K13" s="180">
        <f t="shared" si="1"/>
        <v>575356.0560000001</v>
      </c>
      <c r="L13" s="180">
        <f t="shared" si="2"/>
        <v>575356.0560000001</v>
      </c>
      <c r="M13" s="179">
        <f t="shared" si="3"/>
        <v>575356.05000000005</v>
      </c>
    </row>
    <row r="14" spans="1:13" ht="15" x14ac:dyDescent="0.25">
      <c r="A14" s="174">
        <v>4143</v>
      </c>
      <c r="B14" s="175" t="s">
        <v>1116</v>
      </c>
      <c r="C14" s="175" t="s">
        <v>1117</v>
      </c>
      <c r="D14" s="176" t="s">
        <v>1011</v>
      </c>
      <c r="E14" s="177">
        <v>13</v>
      </c>
      <c r="F14" s="177">
        <v>2</v>
      </c>
      <c r="G14" s="178">
        <v>3560.5</v>
      </c>
      <c r="H14" s="179">
        <f t="shared" si="0"/>
        <v>3560.5</v>
      </c>
      <c r="I14" s="169">
        <v>18.13</v>
      </c>
      <c r="J14" s="169">
        <v>18.940000000000001</v>
      </c>
      <c r="K14" s="180">
        <f t="shared" si="1"/>
        <v>791926.41000000015</v>
      </c>
      <c r="L14" s="180">
        <f t="shared" si="2"/>
        <v>791926.41000000015</v>
      </c>
      <c r="M14" s="179">
        <f t="shared" si="3"/>
        <v>791926.40999999992</v>
      </c>
    </row>
    <row r="15" spans="1:13" ht="12.75" customHeight="1" x14ac:dyDescent="0.25">
      <c r="A15" s="174">
        <v>4144</v>
      </c>
      <c r="B15" s="175" t="s">
        <v>1116</v>
      </c>
      <c r="C15" s="175" t="s">
        <v>1117</v>
      </c>
      <c r="D15" s="176" t="s">
        <v>1011</v>
      </c>
      <c r="E15" s="177">
        <v>13</v>
      </c>
      <c r="F15" s="177">
        <v>4</v>
      </c>
      <c r="G15" s="178">
        <v>3412.2</v>
      </c>
      <c r="H15" s="179">
        <f t="shared" si="0"/>
        <v>3412.2</v>
      </c>
      <c r="I15" s="169">
        <v>18.13</v>
      </c>
      <c r="J15" s="169">
        <v>18.940000000000001</v>
      </c>
      <c r="K15" s="180">
        <f t="shared" si="1"/>
        <v>758941.52399999998</v>
      </c>
      <c r="L15" s="180">
        <f t="shared" si="2"/>
        <v>758941.52399999998</v>
      </c>
      <c r="M15" s="179">
        <f t="shared" si="3"/>
        <v>758941.53</v>
      </c>
    </row>
    <row r="16" spans="1:13" ht="15" x14ac:dyDescent="0.25">
      <c r="A16" s="174">
        <v>4145</v>
      </c>
      <c r="B16" s="175" t="s">
        <v>1116</v>
      </c>
      <c r="C16" s="175" t="s">
        <v>1117</v>
      </c>
      <c r="D16" s="176" t="s">
        <v>1011</v>
      </c>
      <c r="E16" s="177">
        <v>15</v>
      </c>
      <c r="F16" s="177">
        <v>1</v>
      </c>
      <c r="G16" s="178">
        <v>3548</v>
      </c>
      <c r="H16" s="179">
        <f t="shared" si="0"/>
        <v>3548</v>
      </c>
      <c r="I16" s="169">
        <v>18.13</v>
      </c>
      <c r="J16" s="169">
        <v>18.940000000000001</v>
      </c>
      <c r="K16" s="180">
        <f t="shared" si="1"/>
        <v>789146.16000000015</v>
      </c>
      <c r="L16" s="180">
        <f t="shared" si="2"/>
        <v>789146.16000000015</v>
      </c>
      <c r="M16" s="179">
        <f t="shared" si="3"/>
        <v>789146.15999999992</v>
      </c>
    </row>
    <row r="17" spans="1:13" ht="12.75" customHeight="1" x14ac:dyDescent="0.25">
      <c r="A17" s="174">
        <v>4146</v>
      </c>
      <c r="B17" s="175" t="s">
        <v>1116</v>
      </c>
      <c r="C17" s="175" t="s">
        <v>1117</v>
      </c>
      <c r="D17" s="176" t="s">
        <v>1011</v>
      </c>
      <c r="E17" s="177">
        <v>15</v>
      </c>
      <c r="F17" s="177">
        <v>3</v>
      </c>
      <c r="G17" s="178">
        <v>3513.4</v>
      </c>
      <c r="H17" s="179">
        <f t="shared" si="0"/>
        <v>3513.4</v>
      </c>
      <c r="I17" s="169">
        <v>18.13</v>
      </c>
      <c r="J17" s="169">
        <v>18.940000000000001</v>
      </c>
      <c r="K17" s="180">
        <f t="shared" si="1"/>
        <v>781450.42800000007</v>
      </c>
      <c r="L17" s="180">
        <f t="shared" si="2"/>
        <v>781450.42800000007</v>
      </c>
      <c r="M17" s="179">
        <f t="shared" si="3"/>
        <v>781450.43</v>
      </c>
    </row>
    <row r="18" spans="1:13" ht="15" x14ac:dyDescent="0.25">
      <c r="A18" s="174">
        <v>68141</v>
      </c>
      <c r="B18" s="175" t="s">
        <v>1116</v>
      </c>
      <c r="C18" s="175" t="s">
        <v>1117</v>
      </c>
      <c r="D18" s="176" t="s">
        <v>1011</v>
      </c>
      <c r="E18" s="177">
        <v>17</v>
      </c>
      <c r="F18" s="177">
        <v>1</v>
      </c>
      <c r="G18" s="178">
        <v>12621.7</v>
      </c>
      <c r="H18" s="179">
        <f t="shared" si="0"/>
        <v>12621.7</v>
      </c>
      <c r="I18" s="169">
        <v>23.35</v>
      </c>
      <c r="J18" s="169">
        <v>24.37</v>
      </c>
      <c r="K18" s="180">
        <f t="shared" si="1"/>
        <v>3613845.1440000003</v>
      </c>
      <c r="L18" s="180">
        <f t="shared" si="2"/>
        <v>3613845.1440000003</v>
      </c>
      <c r="M18" s="179">
        <f t="shared" si="3"/>
        <v>3613845.1399999997</v>
      </c>
    </row>
    <row r="19" spans="1:13" ht="22.5" customHeight="1" x14ac:dyDescent="0.25">
      <c r="A19" s="174">
        <v>4147</v>
      </c>
      <c r="B19" s="175" t="s">
        <v>1116</v>
      </c>
      <c r="C19" s="175" t="s">
        <v>1117</v>
      </c>
      <c r="D19" s="176" t="s">
        <v>1011</v>
      </c>
      <c r="E19" s="177">
        <v>17</v>
      </c>
      <c r="G19" s="178">
        <v>6383</v>
      </c>
      <c r="H19" s="179">
        <f t="shared" si="0"/>
        <v>6383</v>
      </c>
      <c r="I19" s="169">
        <v>23.35</v>
      </c>
      <c r="J19" s="169">
        <v>24.37</v>
      </c>
      <c r="K19" s="180">
        <f t="shared" si="1"/>
        <v>1827580.56</v>
      </c>
      <c r="L19" s="180">
        <f t="shared" si="2"/>
        <v>1827580.56</v>
      </c>
      <c r="M19" s="179">
        <f t="shared" si="3"/>
        <v>1827580.56</v>
      </c>
    </row>
    <row r="20" spans="1:13" ht="15" x14ac:dyDescent="0.25">
      <c r="A20" s="174">
        <v>4148</v>
      </c>
      <c r="B20" s="175" t="s">
        <v>1116</v>
      </c>
      <c r="C20" s="175" t="s">
        <v>1117</v>
      </c>
      <c r="D20" s="176" t="s">
        <v>1011</v>
      </c>
      <c r="E20" s="177">
        <v>19</v>
      </c>
      <c r="F20" s="177">
        <v>2</v>
      </c>
      <c r="G20" s="178">
        <v>2543</v>
      </c>
      <c r="H20" s="179">
        <f t="shared" si="0"/>
        <v>2543</v>
      </c>
      <c r="I20" s="169">
        <v>23.35</v>
      </c>
      <c r="J20" s="169">
        <v>24.37</v>
      </c>
      <c r="K20" s="180">
        <f t="shared" si="1"/>
        <v>728111.76</v>
      </c>
      <c r="L20" s="180">
        <f t="shared" si="2"/>
        <v>728111.76</v>
      </c>
      <c r="M20" s="179">
        <f t="shared" si="3"/>
        <v>728111.76</v>
      </c>
    </row>
    <row r="21" spans="1:13" ht="22.5" customHeight="1" x14ac:dyDescent="0.25">
      <c r="A21" s="174">
        <v>4149</v>
      </c>
      <c r="B21" s="175" t="s">
        <v>1116</v>
      </c>
      <c r="C21" s="175" t="s">
        <v>1117</v>
      </c>
      <c r="D21" s="176" t="s">
        <v>1011</v>
      </c>
      <c r="E21" s="177">
        <v>19</v>
      </c>
      <c r="F21" s="177">
        <v>3</v>
      </c>
      <c r="G21" s="178">
        <v>2573.5</v>
      </c>
      <c r="H21" s="179">
        <f t="shared" si="0"/>
        <v>2573.5</v>
      </c>
      <c r="I21" s="169">
        <v>23.35</v>
      </c>
      <c r="J21" s="169">
        <v>24.37</v>
      </c>
      <c r="K21" s="180">
        <f t="shared" si="1"/>
        <v>736844.52</v>
      </c>
      <c r="L21" s="180">
        <f t="shared" si="2"/>
        <v>736844.52</v>
      </c>
      <c r="M21" s="179">
        <f t="shared" si="3"/>
        <v>736844.52</v>
      </c>
    </row>
    <row r="22" spans="1:13" ht="15" x14ac:dyDescent="0.25">
      <c r="A22" s="174">
        <v>4150</v>
      </c>
      <c r="B22" s="175" t="s">
        <v>1116</v>
      </c>
      <c r="C22" s="175" t="s">
        <v>1117</v>
      </c>
      <c r="D22" s="176" t="s">
        <v>1011</v>
      </c>
      <c r="E22" s="177">
        <v>19</v>
      </c>
      <c r="F22" s="177">
        <v>4</v>
      </c>
      <c r="G22" s="178">
        <v>2586.4</v>
      </c>
      <c r="H22" s="179">
        <f t="shared" si="0"/>
        <v>2586.4</v>
      </c>
      <c r="I22" s="169">
        <v>23.35</v>
      </c>
      <c r="J22" s="169">
        <v>24.37</v>
      </c>
      <c r="K22" s="180">
        <f t="shared" si="1"/>
        <v>740538.04800000007</v>
      </c>
      <c r="L22" s="180">
        <f t="shared" si="2"/>
        <v>740538.04800000007</v>
      </c>
      <c r="M22" s="179">
        <f t="shared" si="3"/>
        <v>740538.05</v>
      </c>
    </row>
    <row r="23" spans="1:13" ht="22.5" customHeight="1" x14ac:dyDescent="0.25">
      <c r="A23" s="174">
        <v>4151</v>
      </c>
      <c r="B23" s="175" t="s">
        <v>1116</v>
      </c>
      <c r="C23" s="175" t="s">
        <v>1117</v>
      </c>
      <c r="D23" s="176" t="s">
        <v>1011</v>
      </c>
      <c r="E23" s="177">
        <v>19</v>
      </c>
      <c r="F23" s="177">
        <v>5</v>
      </c>
      <c r="G23" s="178">
        <v>2606.1999999999998</v>
      </c>
      <c r="H23" s="179">
        <f t="shared" si="0"/>
        <v>2606.1999999999998</v>
      </c>
      <c r="I23" s="169">
        <v>23.35</v>
      </c>
      <c r="J23" s="169">
        <v>24.37</v>
      </c>
      <c r="K23" s="180">
        <f t="shared" si="1"/>
        <v>746207.18400000001</v>
      </c>
      <c r="L23" s="180">
        <f t="shared" si="2"/>
        <v>746207.18400000001</v>
      </c>
      <c r="M23" s="179">
        <f t="shared" si="3"/>
        <v>746207.17999999993</v>
      </c>
    </row>
    <row r="24" spans="1:13" ht="15" x14ac:dyDescent="0.25">
      <c r="A24" s="174">
        <v>4152</v>
      </c>
      <c r="B24" s="175" t="s">
        <v>1116</v>
      </c>
      <c r="C24" s="175" t="s">
        <v>1117</v>
      </c>
      <c r="D24" s="176" t="s">
        <v>1011</v>
      </c>
      <c r="E24" s="177">
        <v>21</v>
      </c>
      <c r="F24" s="177">
        <v>1</v>
      </c>
      <c r="G24" s="178">
        <v>3504.1</v>
      </c>
      <c r="H24" s="179">
        <f t="shared" si="0"/>
        <v>3504.1</v>
      </c>
      <c r="I24" s="169">
        <v>18.13</v>
      </c>
      <c r="J24" s="169">
        <v>18.940000000000001</v>
      </c>
      <c r="K24" s="180">
        <f t="shared" si="1"/>
        <v>779381.92200000002</v>
      </c>
      <c r="L24" s="180">
        <f t="shared" si="2"/>
        <v>779381.92200000002</v>
      </c>
      <c r="M24" s="179">
        <f t="shared" si="3"/>
        <v>779381.91999999993</v>
      </c>
    </row>
    <row r="25" spans="1:13" ht="12.75" customHeight="1" x14ac:dyDescent="0.25">
      <c r="A25" s="174">
        <v>4153</v>
      </c>
      <c r="B25" s="175" t="s">
        <v>1116</v>
      </c>
      <c r="C25" s="175" t="s">
        <v>1117</v>
      </c>
      <c r="D25" s="176" t="s">
        <v>1011</v>
      </c>
      <c r="E25" s="177">
        <v>21</v>
      </c>
      <c r="F25" s="177">
        <v>2</v>
      </c>
      <c r="G25" s="178">
        <v>2593.6999999999998</v>
      </c>
      <c r="H25" s="179">
        <f t="shared" si="0"/>
        <v>2593.6999999999998</v>
      </c>
      <c r="I25" s="169">
        <v>18.13</v>
      </c>
      <c r="J25" s="169">
        <v>18.940000000000001</v>
      </c>
      <c r="K25" s="180">
        <f t="shared" si="1"/>
        <v>576890.75399999996</v>
      </c>
      <c r="L25" s="180">
        <f t="shared" si="2"/>
        <v>576890.75399999996</v>
      </c>
      <c r="M25" s="179">
        <f t="shared" si="3"/>
        <v>576890.76</v>
      </c>
    </row>
    <row r="26" spans="1:13" ht="15" x14ac:dyDescent="0.25">
      <c r="A26" s="174">
        <v>4154</v>
      </c>
      <c r="B26" s="175" t="s">
        <v>1116</v>
      </c>
      <c r="C26" s="175" t="s">
        <v>1117</v>
      </c>
      <c r="D26" s="176" t="s">
        <v>1011</v>
      </c>
      <c r="E26" s="177">
        <v>23</v>
      </c>
      <c r="F26" s="177">
        <v>1</v>
      </c>
      <c r="G26" s="178">
        <v>3473.9</v>
      </c>
      <c r="H26" s="179">
        <f t="shared" si="0"/>
        <v>3473.9</v>
      </c>
      <c r="I26" s="169">
        <v>18.13</v>
      </c>
      <c r="J26" s="169">
        <v>18.940000000000001</v>
      </c>
      <c r="K26" s="180">
        <f t="shared" si="1"/>
        <v>772664.83799999999</v>
      </c>
      <c r="L26" s="180">
        <f t="shared" si="2"/>
        <v>772664.83799999999</v>
      </c>
      <c r="M26" s="179">
        <f t="shared" si="3"/>
        <v>772664.84000000008</v>
      </c>
    </row>
    <row r="27" spans="1:13" ht="12.75" customHeight="1" x14ac:dyDescent="0.25">
      <c r="A27" s="174">
        <v>4155</v>
      </c>
      <c r="B27" s="175" t="s">
        <v>1116</v>
      </c>
      <c r="C27" s="175" t="s">
        <v>1117</v>
      </c>
      <c r="D27" s="176" t="s">
        <v>1011</v>
      </c>
      <c r="E27" s="177">
        <v>25</v>
      </c>
      <c r="F27" s="177">
        <v>1</v>
      </c>
      <c r="G27" s="178">
        <v>3425.6</v>
      </c>
      <c r="H27" s="179">
        <f t="shared" si="0"/>
        <v>3425.6</v>
      </c>
      <c r="I27" s="169">
        <v>18.13</v>
      </c>
      <c r="J27" s="169">
        <v>18.940000000000001</v>
      </c>
      <c r="K27" s="180">
        <f t="shared" si="1"/>
        <v>761921.95200000005</v>
      </c>
      <c r="L27" s="180">
        <f t="shared" si="2"/>
        <v>761921.95200000005</v>
      </c>
      <c r="M27" s="179">
        <f t="shared" si="3"/>
        <v>761921.95</v>
      </c>
    </row>
    <row r="28" spans="1:13" ht="15" x14ac:dyDescent="0.25">
      <c r="A28" s="174">
        <v>4156</v>
      </c>
      <c r="B28" s="175" t="s">
        <v>1116</v>
      </c>
      <c r="C28" s="175" t="s">
        <v>1117</v>
      </c>
      <c r="D28" s="176" t="s">
        <v>1011</v>
      </c>
      <c r="E28" s="177">
        <v>27</v>
      </c>
      <c r="G28" s="178">
        <v>3190.7</v>
      </c>
      <c r="H28" s="179">
        <f t="shared" si="0"/>
        <v>3190.7</v>
      </c>
      <c r="I28" s="169">
        <v>23.35</v>
      </c>
      <c r="J28" s="169">
        <v>24.37</v>
      </c>
      <c r="K28" s="180">
        <f t="shared" si="1"/>
        <v>913561.22399999993</v>
      </c>
      <c r="L28" s="180">
        <f t="shared" si="2"/>
        <v>913561.22399999993</v>
      </c>
      <c r="M28" s="179">
        <f t="shared" si="3"/>
        <v>913561.22</v>
      </c>
    </row>
    <row r="29" spans="1:13" ht="12.75" customHeight="1" x14ac:dyDescent="0.25">
      <c r="A29" s="174">
        <v>5226</v>
      </c>
      <c r="B29" s="175" t="s">
        <v>1116</v>
      </c>
      <c r="C29" s="175" t="s">
        <v>1117</v>
      </c>
      <c r="D29" s="176" t="s">
        <v>1039</v>
      </c>
      <c r="E29" s="177">
        <v>17</v>
      </c>
      <c r="F29" s="177">
        <v>1</v>
      </c>
      <c r="G29" s="178">
        <v>2511.1</v>
      </c>
      <c r="H29" s="179">
        <f t="shared" si="0"/>
        <v>2511.1</v>
      </c>
      <c r="I29" s="169">
        <v>18.13</v>
      </c>
      <c r="J29" s="169">
        <v>18.940000000000001</v>
      </c>
      <c r="K29" s="180">
        <f t="shared" si="1"/>
        <v>558518.86199999996</v>
      </c>
      <c r="L29" s="180">
        <f t="shared" si="2"/>
        <v>558518.86199999996</v>
      </c>
      <c r="M29" s="179">
        <f t="shared" si="3"/>
        <v>558518.8600000001</v>
      </c>
    </row>
    <row r="30" spans="1:13" ht="15" x14ac:dyDescent="0.25">
      <c r="A30" s="174">
        <v>5227</v>
      </c>
      <c r="B30" s="175" t="s">
        <v>1116</v>
      </c>
      <c r="C30" s="175" t="s">
        <v>1117</v>
      </c>
      <c r="D30" s="176" t="s">
        <v>1039</v>
      </c>
      <c r="E30" s="177">
        <v>17</v>
      </c>
      <c r="F30" s="177">
        <v>2</v>
      </c>
      <c r="G30" s="178">
        <v>3414.9</v>
      </c>
      <c r="H30" s="179">
        <f t="shared" si="0"/>
        <v>3414.9</v>
      </c>
      <c r="I30" s="169">
        <v>18.13</v>
      </c>
      <c r="J30" s="169">
        <v>18.940000000000001</v>
      </c>
      <c r="K30" s="180">
        <f t="shared" si="1"/>
        <v>759542.05799999996</v>
      </c>
      <c r="L30" s="180">
        <f t="shared" si="2"/>
        <v>759542.05799999996</v>
      </c>
      <c r="M30" s="179">
        <f t="shared" si="3"/>
        <v>759542.06</v>
      </c>
    </row>
    <row r="31" spans="1:13" ht="12.75" customHeight="1" x14ac:dyDescent="0.25">
      <c r="A31" s="174">
        <v>5228</v>
      </c>
      <c r="B31" s="175" t="s">
        <v>1116</v>
      </c>
      <c r="C31" s="175" t="s">
        <v>1117</v>
      </c>
      <c r="D31" s="176" t="s">
        <v>1039</v>
      </c>
      <c r="E31" s="177">
        <v>17</v>
      </c>
      <c r="F31" s="177">
        <v>3</v>
      </c>
      <c r="G31" s="178">
        <v>3430.9999999999995</v>
      </c>
      <c r="H31" s="179">
        <f t="shared" si="0"/>
        <v>3430.9999999999995</v>
      </c>
      <c r="I31" s="169">
        <v>18.13</v>
      </c>
      <c r="J31" s="169">
        <v>18.940000000000001</v>
      </c>
      <c r="K31" s="180">
        <f t="shared" si="1"/>
        <v>763123.0199999999</v>
      </c>
      <c r="L31" s="180">
        <f t="shared" si="2"/>
        <v>763123.0199999999</v>
      </c>
      <c r="M31" s="179">
        <f t="shared" si="3"/>
        <v>763123.02</v>
      </c>
    </row>
    <row r="32" spans="1:13" ht="15" x14ac:dyDescent="0.25">
      <c r="A32" s="174">
        <v>5229</v>
      </c>
      <c r="B32" s="175" t="s">
        <v>1116</v>
      </c>
      <c r="C32" s="175" t="s">
        <v>1117</v>
      </c>
      <c r="D32" s="176" t="s">
        <v>1039</v>
      </c>
      <c r="E32" s="177">
        <v>17</v>
      </c>
      <c r="F32" s="177">
        <v>4</v>
      </c>
      <c r="G32" s="178">
        <v>3445.2</v>
      </c>
      <c r="H32" s="179">
        <f t="shared" si="0"/>
        <v>3445.2</v>
      </c>
      <c r="I32" s="169">
        <v>18.13</v>
      </c>
      <c r="J32" s="169">
        <v>18.940000000000001</v>
      </c>
      <c r="K32" s="180">
        <f t="shared" si="1"/>
        <v>766281.38400000008</v>
      </c>
      <c r="L32" s="180">
        <f t="shared" si="2"/>
        <v>766281.38400000008</v>
      </c>
      <c r="M32" s="179">
        <f t="shared" si="3"/>
        <v>766281.39</v>
      </c>
    </row>
    <row r="33" spans="1:13" ht="12.75" customHeight="1" x14ac:dyDescent="0.25">
      <c r="A33" s="174">
        <v>5232</v>
      </c>
      <c r="B33" s="175" t="s">
        <v>1116</v>
      </c>
      <c r="C33" s="175" t="s">
        <v>1117</v>
      </c>
      <c r="D33" s="176" t="s">
        <v>1039</v>
      </c>
      <c r="E33" s="177">
        <v>21</v>
      </c>
      <c r="F33" s="177">
        <v>1</v>
      </c>
      <c r="G33" s="178">
        <v>3537.2</v>
      </c>
      <c r="H33" s="179">
        <f t="shared" si="0"/>
        <v>3537.2</v>
      </c>
      <c r="I33" s="169">
        <v>18.13</v>
      </c>
      <c r="J33" s="169">
        <v>18.940000000000001</v>
      </c>
      <c r="K33" s="180">
        <f t="shared" si="1"/>
        <v>786744.02399999998</v>
      </c>
      <c r="L33" s="180">
        <f t="shared" si="2"/>
        <v>786744.02399999998</v>
      </c>
      <c r="M33" s="179">
        <f t="shared" si="3"/>
        <v>786744.03</v>
      </c>
    </row>
    <row r="34" spans="1:13" ht="15" x14ac:dyDescent="0.25">
      <c r="A34" s="174">
        <v>5233</v>
      </c>
      <c r="B34" s="175" t="s">
        <v>1116</v>
      </c>
      <c r="C34" s="175" t="s">
        <v>1117</v>
      </c>
      <c r="D34" s="176" t="s">
        <v>1039</v>
      </c>
      <c r="E34" s="177">
        <v>21</v>
      </c>
      <c r="F34" s="177">
        <v>3</v>
      </c>
      <c r="G34" s="178">
        <v>3514.4</v>
      </c>
      <c r="H34" s="179">
        <f t="shared" si="0"/>
        <v>3514.4</v>
      </c>
      <c r="I34" s="169">
        <v>18.13</v>
      </c>
      <c r="J34" s="169">
        <v>18.940000000000001</v>
      </c>
      <c r="K34" s="180">
        <f t="shared" si="1"/>
        <v>781672.848</v>
      </c>
      <c r="L34" s="180">
        <f t="shared" si="2"/>
        <v>781672.848</v>
      </c>
      <c r="M34" s="179">
        <f t="shared" si="3"/>
        <v>781672.85</v>
      </c>
    </row>
    <row r="35" spans="1:13" ht="25.5" customHeight="1" x14ac:dyDescent="0.25">
      <c r="A35" s="174">
        <v>5234</v>
      </c>
      <c r="B35" s="175" t="s">
        <v>1116</v>
      </c>
      <c r="C35" s="175" t="s">
        <v>1117</v>
      </c>
      <c r="D35" s="176" t="s">
        <v>1039</v>
      </c>
      <c r="E35" s="177">
        <v>21</v>
      </c>
      <c r="F35" s="177">
        <v>4</v>
      </c>
      <c r="G35" s="178">
        <v>3500.5</v>
      </c>
      <c r="H35" s="179">
        <f t="shared" si="0"/>
        <v>3500.5</v>
      </c>
      <c r="I35" s="169">
        <v>18.13</v>
      </c>
      <c r="J35" s="169">
        <v>18.940000000000001</v>
      </c>
      <c r="K35" s="180">
        <f t="shared" si="1"/>
        <v>778581.21</v>
      </c>
      <c r="L35" s="180">
        <f t="shared" si="2"/>
        <v>778581.21</v>
      </c>
      <c r="M35" s="179">
        <f t="shared" si="3"/>
        <v>778581.21</v>
      </c>
    </row>
    <row r="36" spans="1:13" ht="15" x14ac:dyDescent="0.25">
      <c r="A36" s="174">
        <v>5235</v>
      </c>
      <c r="B36" s="175" t="s">
        <v>1116</v>
      </c>
      <c r="C36" s="175" t="s">
        <v>1117</v>
      </c>
      <c r="D36" s="176" t="s">
        <v>1039</v>
      </c>
      <c r="E36" s="177">
        <v>21</v>
      </c>
      <c r="F36" s="177">
        <v>5</v>
      </c>
      <c r="G36" s="178">
        <v>2546.4999999999991</v>
      </c>
      <c r="H36" s="179">
        <f t="shared" si="0"/>
        <v>2546.4999999999991</v>
      </c>
      <c r="I36" s="169">
        <v>18.13</v>
      </c>
      <c r="J36" s="169">
        <v>18.940000000000001</v>
      </c>
      <c r="K36" s="180">
        <f t="shared" si="1"/>
        <v>566392.5299999998</v>
      </c>
      <c r="L36" s="180">
        <f t="shared" si="2"/>
        <v>566392.5299999998</v>
      </c>
      <c r="M36" s="179">
        <f t="shared" si="3"/>
        <v>566392.53</v>
      </c>
    </row>
    <row r="37" spans="1:13" ht="12.75" customHeight="1" x14ac:dyDescent="0.25">
      <c r="A37" s="174">
        <v>5236</v>
      </c>
      <c r="B37" s="175" t="s">
        <v>1116</v>
      </c>
      <c r="C37" s="175" t="s">
        <v>1117</v>
      </c>
      <c r="D37" s="176" t="s">
        <v>1039</v>
      </c>
      <c r="E37" s="177">
        <v>21</v>
      </c>
      <c r="F37" s="177">
        <v>6</v>
      </c>
      <c r="G37" s="178">
        <v>3498.5</v>
      </c>
      <c r="H37" s="179">
        <f t="shared" si="0"/>
        <v>3498.5</v>
      </c>
      <c r="I37" s="169">
        <v>18.13</v>
      </c>
      <c r="J37" s="169">
        <v>18.940000000000001</v>
      </c>
      <c r="K37" s="180">
        <f t="shared" si="1"/>
        <v>778136.37</v>
      </c>
      <c r="L37" s="180">
        <f t="shared" si="2"/>
        <v>778136.37</v>
      </c>
      <c r="M37" s="179">
        <f t="shared" si="3"/>
        <v>778136.37</v>
      </c>
    </row>
    <row r="38" spans="1:13" ht="15" x14ac:dyDescent="0.25">
      <c r="A38" s="174">
        <v>5240</v>
      </c>
      <c r="B38" s="175" t="s">
        <v>1116</v>
      </c>
      <c r="C38" s="175" t="s">
        <v>1117</v>
      </c>
      <c r="D38" s="176" t="s">
        <v>1039</v>
      </c>
      <c r="E38" s="177">
        <v>23</v>
      </c>
      <c r="F38" s="177">
        <v>1</v>
      </c>
      <c r="G38" s="178">
        <v>3499.7</v>
      </c>
      <c r="H38" s="179">
        <f t="shared" si="0"/>
        <v>3499.7</v>
      </c>
      <c r="I38" s="169">
        <v>18.13</v>
      </c>
      <c r="J38" s="169">
        <v>18.940000000000001</v>
      </c>
      <c r="K38" s="180">
        <f t="shared" si="1"/>
        <v>778403.27399999998</v>
      </c>
      <c r="L38" s="180">
        <f t="shared" si="2"/>
        <v>778403.27399999998</v>
      </c>
      <c r="M38" s="179">
        <f t="shared" si="3"/>
        <v>778403.28</v>
      </c>
    </row>
    <row r="39" spans="1:13" ht="12.75" customHeight="1" x14ac:dyDescent="0.25">
      <c r="A39" s="174">
        <v>5241</v>
      </c>
      <c r="B39" s="175" t="s">
        <v>1116</v>
      </c>
      <c r="C39" s="175" t="s">
        <v>1117</v>
      </c>
      <c r="D39" s="176" t="s">
        <v>1039</v>
      </c>
      <c r="E39" s="177">
        <v>23</v>
      </c>
      <c r="F39" s="177">
        <v>3</v>
      </c>
      <c r="G39" s="178">
        <v>3493.4</v>
      </c>
      <c r="H39" s="179">
        <f t="shared" si="0"/>
        <v>3493.4</v>
      </c>
      <c r="I39" s="169">
        <v>18.13</v>
      </c>
      <c r="J39" s="169">
        <v>18.940000000000001</v>
      </c>
      <c r="K39" s="180">
        <f t="shared" si="1"/>
        <v>777002.02799999993</v>
      </c>
      <c r="L39" s="180">
        <f t="shared" si="2"/>
        <v>777002.02799999993</v>
      </c>
      <c r="M39" s="179">
        <f t="shared" si="3"/>
        <v>777002.03</v>
      </c>
    </row>
    <row r="40" spans="1:13" ht="15" x14ac:dyDescent="0.25">
      <c r="A40" s="174">
        <v>5242</v>
      </c>
      <c r="B40" s="175" t="s">
        <v>1116</v>
      </c>
      <c r="C40" s="175" t="s">
        <v>1117</v>
      </c>
      <c r="D40" s="176" t="s">
        <v>1039</v>
      </c>
      <c r="E40" s="177">
        <v>23</v>
      </c>
      <c r="F40" s="177">
        <v>5</v>
      </c>
      <c r="G40" s="178">
        <v>3532.7999999999997</v>
      </c>
      <c r="H40" s="179">
        <f t="shared" si="0"/>
        <v>3532.7999999999997</v>
      </c>
      <c r="I40" s="169">
        <v>18.13</v>
      </c>
      <c r="J40" s="169">
        <v>18.940000000000001</v>
      </c>
      <c r="K40" s="180">
        <f t="shared" si="1"/>
        <v>785765.37599999993</v>
      </c>
      <c r="L40" s="180">
        <f t="shared" si="2"/>
        <v>785765.37599999993</v>
      </c>
      <c r="M40" s="179">
        <f t="shared" si="3"/>
        <v>785765.37</v>
      </c>
    </row>
    <row r="41" spans="1:13" ht="12.75" customHeight="1" x14ac:dyDescent="0.25">
      <c r="A41" s="174">
        <v>5246</v>
      </c>
      <c r="B41" s="175" t="s">
        <v>1116</v>
      </c>
      <c r="C41" s="175" t="s">
        <v>1117</v>
      </c>
      <c r="D41" s="176" t="s">
        <v>1039</v>
      </c>
      <c r="E41" s="177">
        <v>25</v>
      </c>
      <c r="F41" s="177">
        <v>3</v>
      </c>
      <c r="G41" s="178">
        <v>3531.9</v>
      </c>
      <c r="H41" s="179">
        <f t="shared" si="0"/>
        <v>3531.9</v>
      </c>
      <c r="I41" s="169">
        <v>18.13</v>
      </c>
      <c r="J41" s="169">
        <v>18.940000000000001</v>
      </c>
      <c r="K41" s="180">
        <f t="shared" si="1"/>
        <v>785565.19800000009</v>
      </c>
      <c r="L41" s="180">
        <f t="shared" si="2"/>
        <v>785565.19800000009</v>
      </c>
      <c r="M41" s="179">
        <f t="shared" si="3"/>
        <v>785565.2</v>
      </c>
    </row>
    <row r="42" spans="1:13" ht="15" x14ac:dyDescent="0.25">
      <c r="A42" s="174">
        <v>5249</v>
      </c>
      <c r="B42" s="175" t="s">
        <v>1116</v>
      </c>
      <c r="C42" s="175" t="s">
        <v>1117</v>
      </c>
      <c r="D42" s="176" t="s">
        <v>1039</v>
      </c>
      <c r="E42" s="177">
        <v>27</v>
      </c>
      <c r="F42" s="177">
        <v>1</v>
      </c>
      <c r="G42" s="178">
        <v>3561.3</v>
      </c>
      <c r="H42" s="179">
        <f t="shared" si="0"/>
        <v>3561.3</v>
      </c>
      <c r="I42" s="169">
        <v>18.13</v>
      </c>
      <c r="J42" s="169">
        <v>18.940000000000001</v>
      </c>
      <c r="K42" s="180">
        <f t="shared" si="1"/>
        <v>792104.34600000014</v>
      </c>
      <c r="L42" s="180">
        <f t="shared" si="2"/>
        <v>792104.34600000014</v>
      </c>
      <c r="M42" s="179">
        <f t="shared" si="3"/>
        <v>792104.34000000008</v>
      </c>
    </row>
    <row r="43" spans="1:13" ht="12.75" customHeight="1" x14ac:dyDescent="0.25">
      <c r="A43" s="174">
        <v>5260</v>
      </c>
      <c r="B43" s="175" t="s">
        <v>1116</v>
      </c>
      <c r="C43" s="175" t="s">
        <v>1117</v>
      </c>
      <c r="D43" s="176" t="s">
        <v>1039</v>
      </c>
      <c r="E43" s="177">
        <v>31</v>
      </c>
      <c r="F43" s="177">
        <v>1</v>
      </c>
      <c r="G43" s="178">
        <v>3562.4</v>
      </c>
      <c r="H43" s="179">
        <f t="shared" si="0"/>
        <v>3562.4</v>
      </c>
      <c r="I43" s="169">
        <v>18.13</v>
      </c>
      <c r="J43" s="169">
        <v>18.940000000000001</v>
      </c>
      <c r="K43" s="180">
        <f t="shared" si="1"/>
        <v>792349.00799999991</v>
      </c>
      <c r="L43" s="180">
        <f t="shared" si="2"/>
        <v>792349.00799999991</v>
      </c>
      <c r="M43" s="179">
        <f t="shared" si="3"/>
        <v>792349.01</v>
      </c>
    </row>
    <row r="44" spans="1:13" ht="15" x14ac:dyDescent="0.25">
      <c r="A44" s="174">
        <v>5261</v>
      </c>
      <c r="B44" s="175" t="s">
        <v>1116</v>
      </c>
      <c r="C44" s="175" t="s">
        <v>1117</v>
      </c>
      <c r="D44" s="176" t="s">
        <v>1039</v>
      </c>
      <c r="E44" s="177">
        <v>31</v>
      </c>
      <c r="F44" s="177">
        <v>2</v>
      </c>
      <c r="G44" s="178">
        <v>3577.8</v>
      </c>
      <c r="H44" s="179">
        <f t="shared" si="0"/>
        <v>3577.8</v>
      </c>
      <c r="I44" s="169">
        <v>18.13</v>
      </c>
      <c r="J44" s="169">
        <v>18.940000000000001</v>
      </c>
      <c r="K44" s="180">
        <f t="shared" si="1"/>
        <v>795774.27600000007</v>
      </c>
      <c r="L44" s="180">
        <f t="shared" si="2"/>
        <v>795774.27600000007</v>
      </c>
      <c r="M44" s="179">
        <f t="shared" si="3"/>
        <v>795774.27</v>
      </c>
    </row>
    <row r="45" spans="1:13" ht="14.85" customHeight="1" x14ac:dyDescent="0.25">
      <c r="A45" s="174">
        <v>8532</v>
      </c>
      <c r="B45" s="175" t="s">
        <v>1116</v>
      </c>
      <c r="C45" s="175" t="s">
        <v>1117</v>
      </c>
      <c r="D45" s="176" t="s">
        <v>1041</v>
      </c>
      <c r="E45" s="177">
        <v>4</v>
      </c>
      <c r="F45" s="177">
        <v>1</v>
      </c>
      <c r="G45" s="178">
        <v>8220.1</v>
      </c>
      <c r="H45" s="179">
        <f t="shared" si="0"/>
        <v>8220.1</v>
      </c>
      <c r="I45" s="169">
        <v>23.35</v>
      </c>
      <c r="J45" s="169">
        <v>24.37</v>
      </c>
      <c r="K45" s="180">
        <f t="shared" si="1"/>
        <v>2353579.0320000006</v>
      </c>
      <c r="L45" s="180">
        <f t="shared" si="2"/>
        <v>2353579.0320000006</v>
      </c>
      <c r="M45" s="179">
        <f t="shared" si="3"/>
        <v>2353579.0300000003</v>
      </c>
    </row>
    <row r="46" spans="1:13" ht="15" x14ac:dyDescent="0.25">
      <c r="A46" s="174">
        <v>8533</v>
      </c>
      <c r="B46" s="175" t="s">
        <v>1116</v>
      </c>
      <c r="C46" s="175" t="s">
        <v>1117</v>
      </c>
      <c r="D46" s="176" t="s">
        <v>1041</v>
      </c>
      <c r="E46" s="177">
        <v>4</v>
      </c>
      <c r="F46" s="177">
        <v>2</v>
      </c>
      <c r="G46" s="178">
        <v>8184.3</v>
      </c>
      <c r="H46" s="179">
        <f t="shared" si="0"/>
        <v>8184.3</v>
      </c>
      <c r="I46" s="169">
        <v>23.35</v>
      </c>
      <c r="J46" s="169">
        <v>24.37</v>
      </c>
      <c r="K46" s="180">
        <f t="shared" si="1"/>
        <v>2343328.7760000001</v>
      </c>
      <c r="L46" s="180">
        <f t="shared" si="2"/>
        <v>2343328.7760000001</v>
      </c>
      <c r="M46" s="179">
        <f t="shared" si="3"/>
        <v>2343328.7800000003</v>
      </c>
    </row>
    <row r="47" spans="1:13" ht="22.5" customHeight="1" x14ac:dyDescent="0.25">
      <c r="A47" s="174">
        <v>8534</v>
      </c>
      <c r="B47" s="175" t="s">
        <v>1116</v>
      </c>
      <c r="C47" s="175" t="s">
        <v>1117</v>
      </c>
      <c r="D47" s="176" t="s">
        <v>1041</v>
      </c>
      <c r="E47" s="177">
        <v>4</v>
      </c>
      <c r="F47" s="177">
        <v>3</v>
      </c>
      <c r="G47" s="178">
        <v>8137.1000000000013</v>
      </c>
      <c r="H47" s="179">
        <f t="shared" si="0"/>
        <v>8137.1000000000013</v>
      </c>
      <c r="I47" s="169">
        <v>23.35</v>
      </c>
      <c r="J47" s="169">
        <v>24.37</v>
      </c>
      <c r="K47" s="180">
        <f t="shared" si="1"/>
        <v>2329814.4720000001</v>
      </c>
      <c r="L47" s="180">
        <f t="shared" si="2"/>
        <v>2329814.4720000001</v>
      </c>
      <c r="M47" s="179">
        <f t="shared" si="3"/>
        <v>2329814.4699999997</v>
      </c>
    </row>
    <row r="48" spans="1:13" ht="15" x14ac:dyDescent="0.25">
      <c r="A48" s="174">
        <v>8535</v>
      </c>
      <c r="B48" s="175" t="s">
        <v>1116</v>
      </c>
      <c r="C48" s="175" t="s">
        <v>1117</v>
      </c>
      <c r="D48" s="176" t="s">
        <v>1041</v>
      </c>
      <c r="E48" s="177">
        <v>4</v>
      </c>
      <c r="F48" s="177">
        <v>4</v>
      </c>
      <c r="G48" s="178">
        <v>7234.4</v>
      </c>
      <c r="H48" s="179">
        <f t="shared" si="0"/>
        <v>7234.4</v>
      </c>
      <c r="I48" s="169">
        <v>23.35</v>
      </c>
      <c r="J48" s="169">
        <v>24.37</v>
      </c>
      <c r="K48" s="180">
        <f t="shared" si="1"/>
        <v>2071353.4080000001</v>
      </c>
      <c r="L48" s="180">
        <f t="shared" si="2"/>
        <v>2071353.4080000001</v>
      </c>
      <c r="M48" s="179">
        <f t="shared" si="3"/>
        <v>2071353.41</v>
      </c>
    </row>
    <row r="49" spans="1:13" ht="22.5" customHeight="1" x14ac:dyDescent="0.25">
      <c r="A49" s="174">
        <v>8536</v>
      </c>
      <c r="B49" s="175" t="s">
        <v>1116</v>
      </c>
      <c r="C49" s="175" t="s">
        <v>1117</v>
      </c>
      <c r="D49" s="176" t="s">
        <v>1041</v>
      </c>
      <c r="E49" s="177">
        <v>4</v>
      </c>
      <c r="F49" s="177">
        <v>5</v>
      </c>
      <c r="G49" s="178">
        <v>7275.6</v>
      </c>
      <c r="H49" s="179">
        <f t="shared" si="0"/>
        <v>7275.6</v>
      </c>
      <c r="I49" s="169">
        <v>23.35</v>
      </c>
      <c r="J49" s="169">
        <v>24.37</v>
      </c>
      <c r="K49" s="180">
        <f t="shared" si="1"/>
        <v>2083149.7920000001</v>
      </c>
      <c r="L49" s="180">
        <f t="shared" si="2"/>
        <v>2083149.7920000001</v>
      </c>
      <c r="M49" s="179">
        <f t="shared" si="3"/>
        <v>2083149.79</v>
      </c>
    </row>
    <row r="50" spans="1:13" ht="15" x14ac:dyDescent="0.25">
      <c r="A50" s="174">
        <v>8537</v>
      </c>
      <c r="B50" s="175" t="s">
        <v>1116</v>
      </c>
      <c r="C50" s="175" t="s">
        <v>1117</v>
      </c>
      <c r="D50" s="176" t="s">
        <v>1041</v>
      </c>
      <c r="E50" s="177">
        <v>6</v>
      </c>
      <c r="G50" s="178">
        <v>6971.4000000000005</v>
      </c>
      <c r="H50" s="179">
        <f t="shared" si="0"/>
        <v>6971.4000000000005</v>
      </c>
      <c r="I50" s="169">
        <v>23.35</v>
      </c>
      <c r="J50" s="169">
        <v>24.37</v>
      </c>
      <c r="K50" s="180">
        <f t="shared" si="1"/>
        <v>1996051.2480000001</v>
      </c>
      <c r="L50" s="180">
        <f t="shared" si="2"/>
        <v>1996051.2480000001</v>
      </c>
      <c r="M50" s="179">
        <f t="shared" si="3"/>
        <v>1996051.25</v>
      </c>
    </row>
    <row r="51" spans="1:13" ht="22.5" customHeight="1" x14ac:dyDescent="0.25">
      <c r="A51" s="174">
        <v>8538</v>
      </c>
      <c r="B51" s="175" t="s">
        <v>1116</v>
      </c>
      <c r="C51" s="175" t="s">
        <v>1117</v>
      </c>
      <c r="D51" s="176" t="s">
        <v>1041</v>
      </c>
      <c r="E51" s="177">
        <v>8</v>
      </c>
      <c r="G51" s="178">
        <v>7127.8000000000029</v>
      </c>
      <c r="H51" s="179">
        <f t="shared" si="0"/>
        <v>7127.8000000000029</v>
      </c>
      <c r="I51" s="169">
        <v>23.35</v>
      </c>
      <c r="J51" s="169">
        <v>24.37</v>
      </c>
      <c r="K51" s="180">
        <f t="shared" si="1"/>
        <v>2040831.6960000009</v>
      </c>
      <c r="L51" s="180">
        <f t="shared" si="2"/>
        <v>2040831.6960000009</v>
      </c>
      <c r="M51" s="179">
        <f t="shared" si="3"/>
        <v>2040831.7000000002</v>
      </c>
    </row>
    <row r="52" spans="1:13" ht="22.5" customHeight="1" x14ac:dyDescent="0.25">
      <c r="A52" s="174">
        <v>280022</v>
      </c>
      <c r="B52" s="175" t="s">
        <v>1116</v>
      </c>
      <c r="C52" s="175" t="s">
        <v>1117</v>
      </c>
      <c r="D52" s="176" t="s">
        <v>1046</v>
      </c>
      <c r="E52" s="177">
        <v>18</v>
      </c>
      <c r="F52" s="177">
        <v>1</v>
      </c>
      <c r="G52" s="178">
        <v>36878.299999999996</v>
      </c>
      <c r="H52" s="179">
        <f t="shared" si="0"/>
        <v>36878.299999999996</v>
      </c>
      <c r="I52" s="169">
        <v>23.35</v>
      </c>
      <c r="J52" s="169">
        <v>24.37</v>
      </c>
      <c r="K52" s="180">
        <f t="shared" si="1"/>
        <v>10558994.855999999</v>
      </c>
      <c r="L52" s="180">
        <f t="shared" si="2"/>
        <v>10558994.855999999</v>
      </c>
      <c r="M52" s="179">
        <f t="shared" si="3"/>
        <v>10558994.859999999</v>
      </c>
    </row>
    <row r="53" spans="1:13" ht="15" x14ac:dyDescent="0.25">
      <c r="A53" s="174">
        <v>9731</v>
      </c>
      <c r="B53" s="175" t="s">
        <v>1116</v>
      </c>
      <c r="C53" s="175" t="s">
        <v>1117</v>
      </c>
      <c r="D53" s="176" t="s">
        <v>1046</v>
      </c>
      <c r="E53" s="177">
        <v>18</v>
      </c>
      <c r="F53" s="177">
        <v>3</v>
      </c>
      <c r="G53" s="178">
        <v>3499.1</v>
      </c>
      <c r="H53" s="179">
        <f t="shared" si="0"/>
        <v>3499.1</v>
      </c>
      <c r="I53" s="169">
        <v>18.13</v>
      </c>
      <c r="J53" s="169">
        <v>18.940000000000001</v>
      </c>
      <c r="K53" s="180">
        <f t="shared" si="1"/>
        <v>778269.82199999993</v>
      </c>
      <c r="L53" s="180">
        <f t="shared" si="2"/>
        <v>778269.82199999993</v>
      </c>
      <c r="M53" s="179">
        <f t="shared" si="3"/>
        <v>778269.82</v>
      </c>
    </row>
    <row r="54" spans="1:13" ht="12.75" customHeight="1" x14ac:dyDescent="0.25">
      <c r="A54" s="174">
        <v>9732</v>
      </c>
      <c r="B54" s="175" t="s">
        <v>1116</v>
      </c>
      <c r="C54" s="175" t="s">
        <v>1117</v>
      </c>
      <c r="D54" s="176" t="s">
        <v>1046</v>
      </c>
      <c r="E54" s="177">
        <v>18</v>
      </c>
      <c r="F54" s="177">
        <v>4</v>
      </c>
      <c r="G54" s="178">
        <v>3403.8000000000006</v>
      </c>
      <c r="H54" s="179">
        <f t="shared" si="0"/>
        <v>3403.8000000000006</v>
      </c>
      <c r="I54" s="169">
        <v>18.13</v>
      </c>
      <c r="J54" s="169">
        <v>18.940000000000001</v>
      </c>
      <c r="K54" s="180">
        <f t="shared" si="1"/>
        <v>757073.19600000023</v>
      </c>
      <c r="L54" s="180">
        <f t="shared" si="2"/>
        <v>757073.19600000023</v>
      </c>
      <c r="M54" s="179">
        <f t="shared" si="3"/>
        <v>757073.19</v>
      </c>
    </row>
    <row r="55" spans="1:13" ht="15" x14ac:dyDescent="0.25">
      <c r="A55" s="174">
        <v>9733</v>
      </c>
      <c r="B55" s="175" t="s">
        <v>1116</v>
      </c>
      <c r="C55" s="175" t="s">
        <v>1117</v>
      </c>
      <c r="D55" s="176" t="s">
        <v>1046</v>
      </c>
      <c r="E55" s="177">
        <v>18</v>
      </c>
      <c r="F55" s="177">
        <v>5</v>
      </c>
      <c r="G55" s="178">
        <v>3489.3</v>
      </c>
      <c r="H55" s="179">
        <f t="shared" si="0"/>
        <v>3489.3</v>
      </c>
      <c r="I55" s="169">
        <v>18.13</v>
      </c>
      <c r="J55" s="169">
        <v>18.940000000000001</v>
      </c>
      <c r="K55" s="180">
        <f t="shared" si="1"/>
        <v>776090.10600000003</v>
      </c>
      <c r="L55" s="180">
        <f t="shared" si="2"/>
        <v>776090.10600000003</v>
      </c>
      <c r="M55" s="179">
        <f t="shared" si="3"/>
        <v>776090.1</v>
      </c>
    </row>
    <row r="56" spans="1:13" ht="12.75" customHeight="1" x14ac:dyDescent="0.25">
      <c r="A56" s="174">
        <v>9738</v>
      </c>
      <c r="B56" s="175" t="s">
        <v>1116</v>
      </c>
      <c r="C56" s="175" t="s">
        <v>1117</v>
      </c>
      <c r="D56" s="176" t="s">
        <v>1046</v>
      </c>
      <c r="E56" s="177">
        <v>22</v>
      </c>
      <c r="F56" s="177">
        <v>1</v>
      </c>
      <c r="G56" s="178">
        <v>2558.3000000000002</v>
      </c>
      <c r="H56" s="179">
        <f t="shared" si="0"/>
        <v>2558.3000000000002</v>
      </c>
      <c r="I56" s="169">
        <v>18.13</v>
      </c>
      <c r="J56" s="169">
        <v>18.940000000000001</v>
      </c>
      <c r="K56" s="180">
        <f t="shared" si="1"/>
        <v>569017.08600000013</v>
      </c>
      <c r="L56" s="180">
        <f t="shared" si="2"/>
        <v>569017.08600000013</v>
      </c>
      <c r="M56" s="179">
        <f t="shared" si="3"/>
        <v>569017.08000000007</v>
      </c>
    </row>
    <row r="57" spans="1:13" ht="15" x14ac:dyDescent="0.25">
      <c r="A57" s="174">
        <v>9739</v>
      </c>
      <c r="B57" s="175" t="s">
        <v>1116</v>
      </c>
      <c r="C57" s="175" t="s">
        <v>1117</v>
      </c>
      <c r="D57" s="176" t="s">
        <v>1046</v>
      </c>
      <c r="E57" s="177">
        <v>22</v>
      </c>
      <c r="F57" s="177">
        <v>2</v>
      </c>
      <c r="G57" s="178">
        <v>3494.1</v>
      </c>
      <c r="H57" s="179">
        <f t="shared" si="0"/>
        <v>3494.1</v>
      </c>
      <c r="I57" s="169">
        <v>18.13</v>
      </c>
      <c r="J57" s="169">
        <v>18.940000000000001</v>
      </c>
      <c r="K57" s="180">
        <f t="shared" si="1"/>
        <v>777157.72199999995</v>
      </c>
      <c r="L57" s="180">
        <f t="shared" si="2"/>
        <v>777157.72199999995</v>
      </c>
      <c r="M57" s="179">
        <f t="shared" si="3"/>
        <v>777157.72</v>
      </c>
    </row>
    <row r="58" spans="1:13" ht="12.75" customHeight="1" x14ac:dyDescent="0.25">
      <c r="A58" s="174">
        <v>9740</v>
      </c>
      <c r="B58" s="175" t="s">
        <v>1116</v>
      </c>
      <c r="C58" s="175" t="s">
        <v>1117</v>
      </c>
      <c r="D58" s="176" t="s">
        <v>1046</v>
      </c>
      <c r="E58" s="177">
        <v>22</v>
      </c>
      <c r="F58" s="177">
        <v>3</v>
      </c>
      <c r="G58" s="178">
        <v>3501.7</v>
      </c>
      <c r="H58" s="179">
        <f t="shared" si="0"/>
        <v>3501.7</v>
      </c>
      <c r="I58" s="169">
        <v>18.13</v>
      </c>
      <c r="J58" s="169">
        <v>18.940000000000001</v>
      </c>
      <c r="K58" s="180">
        <f t="shared" si="1"/>
        <v>778848.11400000006</v>
      </c>
      <c r="L58" s="180">
        <f t="shared" si="2"/>
        <v>778848.11400000006</v>
      </c>
      <c r="M58" s="179">
        <f t="shared" si="3"/>
        <v>778848.12</v>
      </c>
    </row>
    <row r="59" spans="1:13" ht="15" x14ac:dyDescent="0.25">
      <c r="A59" s="174">
        <v>9741</v>
      </c>
      <c r="B59" s="175" t="s">
        <v>1116</v>
      </c>
      <c r="C59" s="175" t="s">
        <v>1117</v>
      </c>
      <c r="D59" s="176" t="s">
        <v>1046</v>
      </c>
      <c r="E59" s="177">
        <v>22</v>
      </c>
      <c r="F59" s="177">
        <v>4</v>
      </c>
      <c r="G59" s="178">
        <v>3510.6</v>
      </c>
      <c r="H59" s="179">
        <f t="shared" si="0"/>
        <v>3510.6</v>
      </c>
      <c r="I59" s="169">
        <v>18.13</v>
      </c>
      <c r="J59" s="169">
        <v>18.940000000000001</v>
      </c>
      <c r="K59" s="180">
        <f t="shared" si="1"/>
        <v>780827.652</v>
      </c>
      <c r="L59" s="180">
        <f t="shared" si="2"/>
        <v>780827.652</v>
      </c>
      <c r="M59" s="179">
        <f t="shared" si="3"/>
        <v>780827.65</v>
      </c>
    </row>
    <row r="60" spans="1:13" ht="15" x14ac:dyDescent="0.25">
      <c r="A60" s="174">
        <v>9742</v>
      </c>
      <c r="B60" s="175" t="s">
        <v>1116</v>
      </c>
      <c r="C60" s="175" t="s">
        <v>1117</v>
      </c>
      <c r="D60" s="176" t="s">
        <v>1046</v>
      </c>
      <c r="E60" s="177">
        <v>22</v>
      </c>
      <c r="F60" s="177">
        <v>5</v>
      </c>
      <c r="G60" s="178">
        <v>3630.8</v>
      </c>
      <c r="H60" s="179">
        <f t="shared" si="0"/>
        <v>3630.8</v>
      </c>
      <c r="I60" s="169">
        <v>23.35</v>
      </c>
      <c r="J60" s="169">
        <v>24.37</v>
      </c>
      <c r="K60" s="180">
        <f t="shared" si="1"/>
        <v>1039570.6560000001</v>
      </c>
      <c r="L60" s="180">
        <f t="shared" si="2"/>
        <v>1039570.6560000001</v>
      </c>
      <c r="M60" s="179">
        <f t="shared" si="3"/>
        <v>1039570.6599999999</v>
      </c>
    </row>
    <row r="61" spans="1:13" ht="12.75" customHeight="1" x14ac:dyDescent="0.25">
      <c r="A61" s="174">
        <v>9745</v>
      </c>
      <c r="B61" s="175" t="s">
        <v>1116</v>
      </c>
      <c r="C61" s="175" t="s">
        <v>1117</v>
      </c>
      <c r="D61" s="176" t="s">
        <v>1046</v>
      </c>
      <c r="E61" s="177">
        <v>24</v>
      </c>
      <c r="G61" s="178">
        <v>3487.1999999999994</v>
      </c>
      <c r="H61" s="179">
        <f t="shared" si="0"/>
        <v>3487.1999999999994</v>
      </c>
      <c r="I61" s="169">
        <v>18.13</v>
      </c>
      <c r="J61" s="169">
        <v>18.940000000000001</v>
      </c>
      <c r="K61" s="180">
        <f t="shared" si="1"/>
        <v>775623.02399999998</v>
      </c>
      <c r="L61" s="180">
        <f t="shared" si="2"/>
        <v>775623.02399999998</v>
      </c>
      <c r="M61" s="179">
        <f t="shared" si="3"/>
        <v>775623.03</v>
      </c>
    </row>
    <row r="62" spans="1:13" ht="15" x14ac:dyDescent="0.25">
      <c r="A62" s="174">
        <v>9748</v>
      </c>
      <c r="B62" s="175" t="s">
        <v>1116</v>
      </c>
      <c r="C62" s="175" t="s">
        <v>1117</v>
      </c>
      <c r="D62" s="176" t="s">
        <v>1046</v>
      </c>
      <c r="E62" s="177">
        <v>26</v>
      </c>
      <c r="G62" s="178">
        <v>2558.8000000000002</v>
      </c>
      <c r="H62" s="179">
        <f t="shared" si="0"/>
        <v>2558.8000000000002</v>
      </c>
      <c r="I62" s="169">
        <v>18.13</v>
      </c>
      <c r="J62" s="169">
        <v>18.940000000000001</v>
      </c>
      <c r="K62" s="180">
        <f t="shared" si="1"/>
        <v>569128.29600000009</v>
      </c>
      <c r="L62" s="180">
        <f t="shared" si="2"/>
        <v>569128.29600000009</v>
      </c>
      <c r="M62" s="179">
        <f t="shared" si="3"/>
        <v>569128.29</v>
      </c>
    </row>
    <row r="63" spans="1:13" ht="15" x14ac:dyDescent="0.25">
      <c r="A63" s="174">
        <v>9751</v>
      </c>
      <c r="B63" s="175" t="s">
        <v>1116</v>
      </c>
      <c r="C63" s="175" t="s">
        <v>1117</v>
      </c>
      <c r="D63" s="176" t="s">
        <v>1046</v>
      </c>
      <c r="E63" s="177">
        <v>29</v>
      </c>
      <c r="F63" s="177">
        <v>1</v>
      </c>
      <c r="G63" s="178">
        <v>3634.8000000000006</v>
      </c>
      <c r="H63" s="179">
        <f t="shared" si="0"/>
        <v>3634.8000000000006</v>
      </c>
      <c r="I63" s="169">
        <v>23.35</v>
      </c>
      <c r="J63" s="169">
        <v>24.37</v>
      </c>
      <c r="K63" s="180">
        <f t="shared" si="1"/>
        <v>1040715.9360000002</v>
      </c>
      <c r="L63" s="180">
        <f t="shared" si="2"/>
        <v>1040715.9360000002</v>
      </c>
      <c r="M63" s="179">
        <f t="shared" si="3"/>
        <v>1040715.94</v>
      </c>
    </row>
    <row r="64" spans="1:13" ht="15" x14ac:dyDescent="0.25">
      <c r="A64" s="174">
        <v>9752</v>
      </c>
      <c r="B64" s="175" t="s">
        <v>1116</v>
      </c>
      <c r="C64" s="175" t="s">
        <v>1117</v>
      </c>
      <c r="D64" s="176" t="s">
        <v>1046</v>
      </c>
      <c r="E64" s="177">
        <v>29</v>
      </c>
      <c r="F64" s="177">
        <v>2</v>
      </c>
      <c r="G64" s="178">
        <v>3658.3</v>
      </c>
      <c r="H64" s="179">
        <f t="shared" si="0"/>
        <v>3658.3</v>
      </c>
      <c r="I64" s="169">
        <v>23.35</v>
      </c>
      <c r="J64" s="169">
        <v>24.37</v>
      </c>
      <c r="K64" s="180">
        <f t="shared" si="1"/>
        <v>1047444.4560000001</v>
      </c>
      <c r="L64" s="180">
        <f t="shared" si="2"/>
        <v>1047444.4560000001</v>
      </c>
      <c r="M64" s="179">
        <f t="shared" si="3"/>
        <v>1047444.46</v>
      </c>
    </row>
    <row r="65" spans="1:13" ht="15" x14ac:dyDescent="0.25">
      <c r="A65" s="174">
        <v>9753</v>
      </c>
      <c r="B65" s="175" t="s">
        <v>1116</v>
      </c>
      <c r="C65" s="175" t="s">
        <v>1117</v>
      </c>
      <c r="D65" s="176" t="s">
        <v>1046</v>
      </c>
      <c r="E65" s="177">
        <v>31</v>
      </c>
      <c r="F65" s="177">
        <v>1</v>
      </c>
      <c r="G65" s="178">
        <v>3593.3999999999992</v>
      </c>
      <c r="H65" s="179">
        <f t="shared" si="0"/>
        <v>3593.3999999999992</v>
      </c>
      <c r="I65" s="169">
        <v>23.35</v>
      </c>
      <c r="J65" s="169">
        <v>24.37</v>
      </c>
      <c r="K65" s="180">
        <f t="shared" si="1"/>
        <v>1028862.2879999997</v>
      </c>
      <c r="L65" s="180">
        <f t="shared" si="2"/>
        <v>1028862.2879999997</v>
      </c>
      <c r="M65" s="179">
        <f t="shared" si="3"/>
        <v>1028862.29</v>
      </c>
    </row>
    <row r="66" spans="1:13" ht="15" x14ac:dyDescent="0.25">
      <c r="A66" s="174">
        <v>9754</v>
      </c>
      <c r="B66" s="175" t="s">
        <v>1116</v>
      </c>
      <c r="C66" s="175" t="s">
        <v>1117</v>
      </c>
      <c r="D66" s="176" t="s">
        <v>1046</v>
      </c>
      <c r="E66" s="177">
        <v>33</v>
      </c>
      <c r="F66" s="177">
        <v>1</v>
      </c>
      <c r="G66" s="178">
        <v>6582.4</v>
      </c>
      <c r="H66" s="179">
        <f t="shared" si="0"/>
        <v>6582.4</v>
      </c>
      <c r="I66" s="169">
        <v>23.35</v>
      </c>
      <c r="J66" s="169">
        <v>24.37</v>
      </c>
      <c r="K66" s="180">
        <f t="shared" si="1"/>
        <v>1884672.7679999999</v>
      </c>
      <c r="L66" s="180">
        <f t="shared" si="2"/>
        <v>1884672.7679999999</v>
      </c>
      <c r="M66" s="179">
        <f t="shared" si="3"/>
        <v>1884672.77</v>
      </c>
    </row>
    <row r="67" spans="1:13" ht="15" x14ac:dyDescent="0.25">
      <c r="A67" s="174">
        <v>9755</v>
      </c>
      <c r="B67" s="175" t="s">
        <v>1116</v>
      </c>
      <c r="C67" s="175" t="s">
        <v>1117</v>
      </c>
      <c r="D67" s="176" t="s">
        <v>1046</v>
      </c>
      <c r="E67" s="177">
        <v>35</v>
      </c>
      <c r="F67" s="177">
        <v>1</v>
      </c>
      <c r="G67" s="178">
        <v>3621.7</v>
      </c>
      <c r="H67" s="179">
        <f t="shared" si="0"/>
        <v>3621.7</v>
      </c>
      <c r="I67" s="169">
        <v>23.35</v>
      </c>
      <c r="J67" s="169">
        <v>24.37</v>
      </c>
      <c r="K67" s="180">
        <f t="shared" si="1"/>
        <v>1036965.144</v>
      </c>
      <c r="L67" s="180">
        <f t="shared" si="2"/>
        <v>1036965.144</v>
      </c>
      <c r="M67" s="179">
        <f t="shared" si="3"/>
        <v>1036965.1399999999</v>
      </c>
    </row>
    <row r="68" spans="1:13" ht="15" x14ac:dyDescent="0.25">
      <c r="A68" s="174">
        <v>9756</v>
      </c>
      <c r="B68" s="175" t="s">
        <v>1116</v>
      </c>
      <c r="C68" s="175" t="s">
        <v>1117</v>
      </c>
      <c r="D68" s="176" t="s">
        <v>1046</v>
      </c>
      <c r="E68" s="177">
        <v>35</v>
      </c>
      <c r="F68" s="177">
        <v>2</v>
      </c>
      <c r="G68" s="178">
        <v>3640.7000000000007</v>
      </c>
      <c r="H68" s="179">
        <f t="shared" ref="H68:H131" si="4">G68</f>
        <v>3640.7000000000007</v>
      </c>
      <c r="I68" s="169">
        <v>23.35</v>
      </c>
      <c r="J68" s="169">
        <v>24.37</v>
      </c>
      <c r="K68" s="180">
        <f t="shared" ref="K68:K131" si="5">IF(C68="С",(G68*I68*6+G68*J68*6),0)</f>
        <v>1042405.2240000002</v>
      </c>
      <c r="L68" s="180">
        <f t="shared" ref="L68:L131" si="6">IF(B68="ГБУ",(G68*I68*6+G68*J68*6),0)</f>
        <v>1042405.2240000002</v>
      </c>
      <c r="M68" s="179">
        <f t="shared" ref="M68:M131" si="7">ROUND(G68*I68*6,2)+ROUND(G68*J68*6,2)</f>
        <v>1042405.22</v>
      </c>
    </row>
    <row r="69" spans="1:13" ht="15" x14ac:dyDescent="0.25">
      <c r="A69" s="174">
        <v>9757</v>
      </c>
      <c r="B69" s="175" t="s">
        <v>1116</v>
      </c>
      <c r="C69" s="175" t="s">
        <v>1117</v>
      </c>
      <c r="D69" s="176" t="s">
        <v>1046</v>
      </c>
      <c r="E69" s="177">
        <v>39</v>
      </c>
      <c r="F69" s="177">
        <v>1</v>
      </c>
      <c r="G69" s="178">
        <v>3648.4</v>
      </c>
      <c r="H69" s="179">
        <f t="shared" si="4"/>
        <v>3648.4</v>
      </c>
      <c r="I69" s="169">
        <v>23.35</v>
      </c>
      <c r="J69" s="169">
        <v>24.37</v>
      </c>
      <c r="K69" s="180">
        <f t="shared" si="5"/>
        <v>1044609.888</v>
      </c>
      <c r="L69" s="180">
        <f t="shared" si="6"/>
        <v>1044609.888</v>
      </c>
      <c r="M69" s="179">
        <f t="shared" si="7"/>
        <v>1044609.8900000001</v>
      </c>
    </row>
    <row r="70" spans="1:13" ht="15" x14ac:dyDescent="0.25">
      <c r="A70" s="174">
        <v>9758</v>
      </c>
      <c r="B70" s="175" t="s">
        <v>1116</v>
      </c>
      <c r="C70" s="175" t="s">
        <v>1117</v>
      </c>
      <c r="D70" s="176" t="s">
        <v>1046</v>
      </c>
      <c r="E70" s="177">
        <v>39</v>
      </c>
      <c r="F70" s="177">
        <v>2</v>
      </c>
      <c r="G70" s="178">
        <v>3644.3</v>
      </c>
      <c r="H70" s="179">
        <f t="shared" si="4"/>
        <v>3644.3</v>
      </c>
      <c r="I70" s="169">
        <v>23.35</v>
      </c>
      <c r="J70" s="169">
        <v>24.37</v>
      </c>
      <c r="K70" s="180">
        <f t="shared" si="5"/>
        <v>1043435.9760000001</v>
      </c>
      <c r="L70" s="180">
        <f t="shared" si="6"/>
        <v>1043435.9760000001</v>
      </c>
      <c r="M70" s="179">
        <f t="shared" si="7"/>
        <v>1043435.98</v>
      </c>
    </row>
    <row r="71" spans="1:13" ht="15" x14ac:dyDescent="0.25">
      <c r="A71" s="174">
        <v>68066</v>
      </c>
      <c r="B71" s="175" t="s">
        <v>1116</v>
      </c>
      <c r="C71" s="175" t="s">
        <v>1117</v>
      </c>
      <c r="D71" s="176" t="s">
        <v>1050</v>
      </c>
      <c r="E71" s="177">
        <v>9</v>
      </c>
      <c r="F71" s="177">
        <v>1</v>
      </c>
      <c r="G71" s="178">
        <v>26043.200000000001</v>
      </c>
      <c r="H71" s="179">
        <f t="shared" si="4"/>
        <v>26043.200000000001</v>
      </c>
      <c r="I71" s="169">
        <v>23.35</v>
      </c>
      <c r="J71" s="169">
        <v>24.37</v>
      </c>
      <c r="K71" s="180">
        <f t="shared" si="5"/>
        <v>7456689.0240000011</v>
      </c>
      <c r="L71" s="180">
        <f t="shared" si="6"/>
        <v>7456689.0240000011</v>
      </c>
      <c r="M71" s="179">
        <f t="shared" si="7"/>
        <v>7456689.0199999996</v>
      </c>
    </row>
    <row r="72" spans="1:13" ht="15" x14ac:dyDescent="0.25">
      <c r="A72" s="174">
        <v>280060</v>
      </c>
      <c r="B72" s="175" t="s">
        <v>1116</v>
      </c>
      <c r="C72" s="175" t="s">
        <v>1117</v>
      </c>
      <c r="D72" s="176" t="s">
        <v>1050</v>
      </c>
      <c r="E72" s="177">
        <v>9</v>
      </c>
      <c r="F72" s="177">
        <v>3</v>
      </c>
      <c r="G72" s="178">
        <v>25801.599999999999</v>
      </c>
      <c r="H72" s="179">
        <f t="shared" si="4"/>
        <v>25801.599999999999</v>
      </c>
      <c r="I72" s="169">
        <v>23.35</v>
      </c>
      <c r="J72" s="169">
        <v>24.37</v>
      </c>
      <c r="K72" s="180">
        <f t="shared" si="5"/>
        <v>7387514.1119999997</v>
      </c>
      <c r="L72" s="180">
        <f t="shared" si="6"/>
        <v>7387514.1119999997</v>
      </c>
      <c r="M72" s="179">
        <f t="shared" si="7"/>
        <v>7387514.1100000003</v>
      </c>
    </row>
    <row r="73" spans="1:13" ht="15" x14ac:dyDescent="0.25">
      <c r="A73" s="174">
        <v>70231</v>
      </c>
      <c r="B73" s="175" t="s">
        <v>1116</v>
      </c>
      <c r="C73" s="175" t="s">
        <v>1117</v>
      </c>
      <c r="D73" s="176" t="s">
        <v>1050</v>
      </c>
      <c r="E73" s="177">
        <v>9</v>
      </c>
      <c r="G73" s="178">
        <v>21547.599999999999</v>
      </c>
      <c r="H73" s="179">
        <f t="shared" si="4"/>
        <v>21547.599999999999</v>
      </c>
      <c r="I73" s="169">
        <v>23.35</v>
      </c>
      <c r="J73" s="169">
        <v>24.37</v>
      </c>
      <c r="K73" s="180">
        <f t="shared" si="5"/>
        <v>6169508.8320000004</v>
      </c>
      <c r="L73" s="180">
        <f t="shared" si="6"/>
        <v>6169508.8320000004</v>
      </c>
      <c r="M73" s="179">
        <f t="shared" si="7"/>
        <v>6169508.8300000001</v>
      </c>
    </row>
    <row r="74" spans="1:13" ht="15" x14ac:dyDescent="0.25">
      <c r="A74" s="174">
        <v>70108</v>
      </c>
      <c r="B74" s="175" t="s">
        <v>1116</v>
      </c>
      <c r="C74" s="175" t="s">
        <v>1117</v>
      </c>
      <c r="D74" s="176" t="s">
        <v>1050</v>
      </c>
      <c r="E74" s="177">
        <v>11</v>
      </c>
      <c r="G74" s="178">
        <v>7032.9</v>
      </c>
      <c r="H74" s="179">
        <f t="shared" si="4"/>
        <v>7032.9</v>
      </c>
      <c r="I74" s="169">
        <v>23.35</v>
      </c>
      <c r="J74" s="169">
        <v>24.37</v>
      </c>
      <c r="K74" s="180">
        <f t="shared" si="5"/>
        <v>2013659.9279999998</v>
      </c>
      <c r="L74" s="180">
        <f t="shared" si="6"/>
        <v>2013659.9279999998</v>
      </c>
      <c r="M74" s="179">
        <f t="shared" si="7"/>
        <v>2013659.9300000002</v>
      </c>
    </row>
    <row r="75" spans="1:13" ht="15" x14ac:dyDescent="0.25">
      <c r="A75" s="174">
        <v>280071</v>
      </c>
      <c r="B75" s="175" t="s">
        <v>1116</v>
      </c>
      <c r="C75" s="175" t="s">
        <v>1117</v>
      </c>
      <c r="D75" s="176" t="s">
        <v>1050</v>
      </c>
      <c r="E75" s="177">
        <v>13</v>
      </c>
      <c r="F75" s="177">
        <v>1</v>
      </c>
      <c r="G75" s="178">
        <v>25984.599999999984</v>
      </c>
      <c r="H75" s="179">
        <f t="shared" si="4"/>
        <v>25984.599999999984</v>
      </c>
      <c r="I75" s="169">
        <v>23.35</v>
      </c>
      <c r="J75" s="169">
        <v>24.37</v>
      </c>
      <c r="K75" s="180">
        <f t="shared" si="5"/>
        <v>7439910.6719999956</v>
      </c>
      <c r="L75" s="180">
        <f t="shared" si="6"/>
        <v>7439910.6719999956</v>
      </c>
      <c r="M75" s="179">
        <f t="shared" si="7"/>
        <v>7439910.6699999999</v>
      </c>
    </row>
    <row r="76" spans="1:13" ht="15" x14ac:dyDescent="0.25">
      <c r="A76" s="174">
        <v>280055</v>
      </c>
      <c r="B76" s="175" t="s">
        <v>1116</v>
      </c>
      <c r="C76" s="175" t="s">
        <v>1117</v>
      </c>
      <c r="D76" s="176" t="s">
        <v>1050</v>
      </c>
      <c r="E76" s="177">
        <v>15</v>
      </c>
      <c r="G76" s="178">
        <v>14066.6</v>
      </c>
      <c r="H76" s="179">
        <f t="shared" si="4"/>
        <v>14066.6</v>
      </c>
      <c r="I76" s="169">
        <v>23.35</v>
      </c>
      <c r="J76" s="169">
        <v>24.37</v>
      </c>
      <c r="K76" s="180">
        <f t="shared" si="5"/>
        <v>4027548.9120000005</v>
      </c>
      <c r="L76" s="180">
        <f t="shared" si="6"/>
        <v>4027548.9120000005</v>
      </c>
      <c r="M76" s="179">
        <f t="shared" si="7"/>
        <v>4027548.91</v>
      </c>
    </row>
    <row r="77" spans="1:13" ht="15" x14ac:dyDescent="0.25">
      <c r="A77" s="174">
        <v>15687</v>
      </c>
      <c r="B77" s="175" t="s">
        <v>1116</v>
      </c>
      <c r="C77" s="175" t="s">
        <v>1117</v>
      </c>
      <c r="D77" s="176" t="s">
        <v>1050</v>
      </c>
      <c r="E77" s="177">
        <v>21</v>
      </c>
      <c r="F77" s="177">
        <v>3</v>
      </c>
      <c r="G77" s="178">
        <v>3570.5</v>
      </c>
      <c r="H77" s="179">
        <f t="shared" si="4"/>
        <v>3570.5</v>
      </c>
      <c r="I77" s="169">
        <v>18.13</v>
      </c>
      <c r="J77" s="169">
        <v>18.940000000000001</v>
      </c>
      <c r="K77" s="180">
        <f t="shared" si="5"/>
        <v>794150.61</v>
      </c>
      <c r="L77" s="180">
        <f t="shared" si="6"/>
        <v>794150.61</v>
      </c>
      <c r="M77" s="179">
        <f t="shared" si="7"/>
        <v>794150.61</v>
      </c>
    </row>
    <row r="78" spans="1:13" ht="15" x14ac:dyDescent="0.25">
      <c r="A78" s="174">
        <v>70086</v>
      </c>
      <c r="B78" s="175" t="s">
        <v>1116</v>
      </c>
      <c r="C78" s="175" t="s">
        <v>1117</v>
      </c>
      <c r="D78" s="176" t="s">
        <v>1050</v>
      </c>
      <c r="E78" s="177" t="s">
        <v>1052</v>
      </c>
      <c r="G78" s="178">
        <v>17686.099999999999</v>
      </c>
      <c r="H78" s="179">
        <f t="shared" si="4"/>
        <v>17686.099999999999</v>
      </c>
      <c r="I78" s="169">
        <v>23.35</v>
      </c>
      <c r="J78" s="169">
        <v>24.37</v>
      </c>
      <c r="K78" s="180">
        <f t="shared" si="5"/>
        <v>5063884.1519999998</v>
      </c>
      <c r="L78" s="180">
        <f t="shared" si="6"/>
        <v>5063884.1519999998</v>
      </c>
      <c r="M78" s="179">
        <f t="shared" si="7"/>
        <v>5063884.1500000004</v>
      </c>
    </row>
    <row r="79" spans="1:13" ht="15" x14ac:dyDescent="0.25">
      <c r="A79" s="174">
        <v>15907</v>
      </c>
      <c r="B79" s="175" t="s">
        <v>1116</v>
      </c>
      <c r="C79" s="175" t="s">
        <v>1117</v>
      </c>
      <c r="D79" s="176" t="s">
        <v>1053</v>
      </c>
      <c r="E79" s="177">
        <v>37</v>
      </c>
      <c r="F79" s="177">
        <v>1</v>
      </c>
      <c r="G79" s="178">
        <v>2613</v>
      </c>
      <c r="H79" s="179">
        <f t="shared" si="4"/>
        <v>2613</v>
      </c>
      <c r="I79" s="169">
        <v>23.35</v>
      </c>
      <c r="J79" s="169">
        <v>24.37</v>
      </c>
      <c r="K79" s="180">
        <f t="shared" si="5"/>
        <v>748154.16000000015</v>
      </c>
      <c r="L79" s="180">
        <f t="shared" si="6"/>
        <v>748154.16000000015</v>
      </c>
      <c r="M79" s="179">
        <f t="shared" si="7"/>
        <v>748154.15999999992</v>
      </c>
    </row>
    <row r="80" spans="1:13" ht="15" x14ac:dyDescent="0.25">
      <c r="A80" s="174">
        <v>15908</v>
      </c>
      <c r="B80" s="175" t="s">
        <v>1116</v>
      </c>
      <c r="C80" s="175" t="s">
        <v>1117</v>
      </c>
      <c r="D80" s="176" t="s">
        <v>1053</v>
      </c>
      <c r="E80" s="177">
        <v>37</v>
      </c>
      <c r="F80" s="177">
        <v>2</v>
      </c>
      <c r="G80" s="178">
        <v>2589.6</v>
      </c>
      <c r="H80" s="179">
        <f t="shared" si="4"/>
        <v>2589.6</v>
      </c>
      <c r="I80" s="169">
        <v>23.35</v>
      </c>
      <c r="J80" s="169">
        <v>24.37</v>
      </c>
      <c r="K80" s="180">
        <f t="shared" si="5"/>
        <v>741454.27200000011</v>
      </c>
      <c r="L80" s="180">
        <f t="shared" si="6"/>
        <v>741454.27200000011</v>
      </c>
      <c r="M80" s="179">
        <f t="shared" si="7"/>
        <v>741454.27</v>
      </c>
    </row>
    <row r="81" spans="1:13" ht="15" x14ac:dyDescent="0.25">
      <c r="A81" s="174">
        <v>15909</v>
      </c>
      <c r="B81" s="175" t="s">
        <v>1116</v>
      </c>
      <c r="C81" s="175" t="s">
        <v>1117</v>
      </c>
      <c r="D81" s="176" t="s">
        <v>1053</v>
      </c>
      <c r="E81" s="177">
        <v>39</v>
      </c>
      <c r="F81" s="177">
        <v>1</v>
      </c>
      <c r="G81" s="178">
        <v>2510.3999999999996</v>
      </c>
      <c r="H81" s="179">
        <f t="shared" si="4"/>
        <v>2510.3999999999996</v>
      </c>
      <c r="I81" s="169">
        <v>23.35</v>
      </c>
      <c r="J81" s="169">
        <v>24.37</v>
      </c>
      <c r="K81" s="180">
        <f t="shared" si="5"/>
        <v>718777.72799999989</v>
      </c>
      <c r="L81" s="180">
        <f t="shared" si="6"/>
        <v>718777.72799999989</v>
      </c>
      <c r="M81" s="179">
        <f t="shared" si="7"/>
        <v>718777.73</v>
      </c>
    </row>
    <row r="82" spans="1:13" ht="15" x14ac:dyDescent="0.25">
      <c r="A82" s="174">
        <v>15910</v>
      </c>
      <c r="B82" s="175" t="s">
        <v>1116</v>
      </c>
      <c r="C82" s="175" t="s">
        <v>1117</v>
      </c>
      <c r="D82" s="176" t="s">
        <v>1053</v>
      </c>
      <c r="E82" s="177">
        <v>39</v>
      </c>
      <c r="F82" s="177">
        <v>2</v>
      </c>
      <c r="G82" s="178">
        <v>2596</v>
      </c>
      <c r="H82" s="179">
        <f t="shared" si="4"/>
        <v>2596</v>
      </c>
      <c r="I82" s="169">
        <v>23.35</v>
      </c>
      <c r="J82" s="169">
        <v>24.37</v>
      </c>
      <c r="K82" s="180">
        <f t="shared" si="5"/>
        <v>743286.72</v>
      </c>
      <c r="L82" s="180">
        <f t="shared" si="6"/>
        <v>743286.72</v>
      </c>
      <c r="M82" s="179">
        <f t="shared" si="7"/>
        <v>743286.72</v>
      </c>
    </row>
    <row r="83" spans="1:13" ht="15" x14ac:dyDescent="0.25">
      <c r="A83" s="174">
        <v>11376</v>
      </c>
      <c r="B83" s="175" t="s">
        <v>1116</v>
      </c>
      <c r="C83" s="175" t="s">
        <v>1117</v>
      </c>
      <c r="D83" s="176" t="s">
        <v>1053</v>
      </c>
      <c r="E83" s="177">
        <v>59</v>
      </c>
      <c r="G83" s="178">
        <v>2238</v>
      </c>
      <c r="H83" s="179">
        <f t="shared" si="4"/>
        <v>2238</v>
      </c>
      <c r="I83" s="169">
        <v>23.35</v>
      </c>
      <c r="J83" s="169">
        <v>24.37</v>
      </c>
      <c r="K83" s="180">
        <f t="shared" si="5"/>
        <v>640784.16000000015</v>
      </c>
      <c r="L83" s="180">
        <f t="shared" si="6"/>
        <v>640784.16000000015</v>
      </c>
      <c r="M83" s="179">
        <f t="shared" si="7"/>
        <v>640784.15999999992</v>
      </c>
    </row>
    <row r="84" spans="1:13" ht="15" x14ac:dyDescent="0.25">
      <c r="A84" s="174">
        <v>68184</v>
      </c>
      <c r="B84" s="175" t="s">
        <v>1116</v>
      </c>
      <c r="C84" s="175" t="s">
        <v>1117</v>
      </c>
      <c r="D84" s="176" t="s">
        <v>1053</v>
      </c>
      <c r="E84" s="177">
        <v>61</v>
      </c>
      <c r="F84" s="177">
        <v>1</v>
      </c>
      <c r="G84" s="178">
        <v>8371.2000000000007</v>
      </c>
      <c r="H84" s="179">
        <f t="shared" si="4"/>
        <v>8371.2000000000007</v>
      </c>
      <c r="I84" s="169">
        <v>23.35</v>
      </c>
      <c r="J84" s="169">
        <v>24.37</v>
      </c>
      <c r="K84" s="180">
        <f t="shared" si="5"/>
        <v>2396841.9840000002</v>
      </c>
      <c r="L84" s="180">
        <f t="shared" si="6"/>
        <v>2396841.9840000002</v>
      </c>
      <c r="M84" s="179">
        <f t="shared" si="7"/>
        <v>2396841.9800000004</v>
      </c>
    </row>
    <row r="85" spans="1:13" ht="15" x14ac:dyDescent="0.25">
      <c r="A85" s="174">
        <v>11368</v>
      </c>
      <c r="B85" s="175" t="s">
        <v>1116</v>
      </c>
      <c r="C85" s="175" t="s">
        <v>1117</v>
      </c>
      <c r="D85" s="176" t="s">
        <v>1053</v>
      </c>
      <c r="E85" s="177">
        <v>61</v>
      </c>
      <c r="F85" s="177">
        <v>2</v>
      </c>
      <c r="G85" s="178">
        <v>2211</v>
      </c>
      <c r="H85" s="179">
        <f t="shared" si="4"/>
        <v>2211</v>
      </c>
      <c r="I85" s="169">
        <v>23.35</v>
      </c>
      <c r="J85" s="169">
        <v>24.37</v>
      </c>
      <c r="K85" s="180">
        <f t="shared" si="5"/>
        <v>633053.52</v>
      </c>
      <c r="L85" s="180">
        <f t="shared" si="6"/>
        <v>633053.52</v>
      </c>
      <c r="M85" s="179">
        <f t="shared" si="7"/>
        <v>633053.52</v>
      </c>
    </row>
    <row r="86" spans="1:13" ht="15" x14ac:dyDescent="0.25">
      <c r="A86" s="174">
        <v>11370</v>
      </c>
      <c r="B86" s="175" t="s">
        <v>1116</v>
      </c>
      <c r="C86" s="175" t="s">
        <v>1117</v>
      </c>
      <c r="D86" s="176" t="s">
        <v>1053</v>
      </c>
      <c r="E86" s="177">
        <v>61</v>
      </c>
      <c r="F86" s="177">
        <v>4</v>
      </c>
      <c r="G86" s="178">
        <v>3387.6</v>
      </c>
      <c r="H86" s="179">
        <f t="shared" si="4"/>
        <v>3387.6</v>
      </c>
      <c r="I86" s="169">
        <v>18.13</v>
      </c>
      <c r="J86" s="169">
        <v>18.940000000000001</v>
      </c>
      <c r="K86" s="180">
        <f t="shared" si="5"/>
        <v>753469.99199999997</v>
      </c>
      <c r="L86" s="180">
        <f t="shared" si="6"/>
        <v>753469.99199999997</v>
      </c>
      <c r="M86" s="179">
        <f t="shared" si="7"/>
        <v>753469.99</v>
      </c>
    </row>
    <row r="87" spans="1:13" ht="15" x14ac:dyDescent="0.25">
      <c r="A87" s="174">
        <v>11371</v>
      </c>
      <c r="B87" s="175" t="s">
        <v>1116</v>
      </c>
      <c r="C87" s="175" t="s">
        <v>1117</v>
      </c>
      <c r="D87" s="176" t="s">
        <v>1053</v>
      </c>
      <c r="E87" s="177">
        <v>61</v>
      </c>
      <c r="F87" s="177">
        <v>5</v>
      </c>
      <c r="G87" s="178">
        <v>3400.8</v>
      </c>
      <c r="H87" s="179">
        <f t="shared" si="4"/>
        <v>3400.8</v>
      </c>
      <c r="I87" s="169">
        <v>18.13</v>
      </c>
      <c r="J87" s="169">
        <v>18.940000000000001</v>
      </c>
      <c r="K87" s="180">
        <f t="shared" si="5"/>
        <v>756405.93599999999</v>
      </c>
      <c r="L87" s="180">
        <f t="shared" si="6"/>
        <v>756405.93599999999</v>
      </c>
      <c r="M87" s="179">
        <f t="shared" si="7"/>
        <v>756405.92999999993</v>
      </c>
    </row>
    <row r="88" spans="1:13" ht="15" x14ac:dyDescent="0.25">
      <c r="A88" s="174">
        <v>11372</v>
      </c>
      <c r="B88" s="175" t="s">
        <v>1116</v>
      </c>
      <c r="C88" s="175" t="s">
        <v>1117</v>
      </c>
      <c r="D88" s="176" t="s">
        <v>1053</v>
      </c>
      <c r="E88" s="177">
        <v>61</v>
      </c>
      <c r="F88" s="177">
        <v>6</v>
      </c>
      <c r="G88" s="178">
        <v>3401</v>
      </c>
      <c r="H88" s="179">
        <f t="shared" si="4"/>
        <v>3401</v>
      </c>
      <c r="I88" s="169">
        <v>18.13</v>
      </c>
      <c r="J88" s="169">
        <v>18.940000000000001</v>
      </c>
      <c r="K88" s="180">
        <f t="shared" si="5"/>
        <v>756450.41999999993</v>
      </c>
      <c r="L88" s="180">
        <f t="shared" si="6"/>
        <v>756450.41999999993</v>
      </c>
      <c r="M88" s="179">
        <f t="shared" si="7"/>
        <v>756450.42</v>
      </c>
    </row>
    <row r="89" spans="1:13" ht="15" x14ac:dyDescent="0.25">
      <c r="A89" s="174">
        <v>11364</v>
      </c>
      <c r="B89" s="175" t="s">
        <v>1116</v>
      </c>
      <c r="C89" s="175" t="s">
        <v>1117</v>
      </c>
      <c r="D89" s="176" t="s">
        <v>1053</v>
      </c>
      <c r="E89" s="177">
        <v>63</v>
      </c>
      <c r="F89" s="177">
        <v>1</v>
      </c>
      <c r="G89" s="178">
        <v>2170.4</v>
      </c>
      <c r="H89" s="179">
        <f t="shared" si="4"/>
        <v>2170.4</v>
      </c>
      <c r="I89" s="169">
        <v>23.35</v>
      </c>
      <c r="J89" s="169">
        <v>24.37</v>
      </c>
      <c r="K89" s="180">
        <f t="shared" si="5"/>
        <v>621428.92800000007</v>
      </c>
      <c r="L89" s="180">
        <f t="shared" si="6"/>
        <v>621428.92800000007</v>
      </c>
      <c r="M89" s="179">
        <f t="shared" si="7"/>
        <v>621428.92999999993</v>
      </c>
    </row>
    <row r="90" spans="1:13" ht="15" x14ac:dyDescent="0.25">
      <c r="A90" s="174">
        <v>280215</v>
      </c>
      <c r="B90" s="175" t="s">
        <v>1116</v>
      </c>
      <c r="C90" s="175" t="s">
        <v>1117</v>
      </c>
      <c r="D90" s="176" t="s">
        <v>1053</v>
      </c>
      <c r="E90" s="177">
        <v>63</v>
      </c>
      <c r="F90" s="177">
        <v>2</v>
      </c>
      <c r="G90" s="178">
        <v>7413.6</v>
      </c>
      <c r="H90" s="179">
        <f t="shared" si="4"/>
        <v>7413.6</v>
      </c>
      <c r="I90" s="169">
        <v>23.35</v>
      </c>
      <c r="J90" s="169">
        <v>24.37</v>
      </c>
      <c r="K90" s="180">
        <f t="shared" si="5"/>
        <v>2122661.9520000005</v>
      </c>
      <c r="L90" s="180">
        <f t="shared" si="6"/>
        <v>2122661.9520000005</v>
      </c>
      <c r="M90" s="179">
        <f t="shared" si="7"/>
        <v>2122661.9500000002</v>
      </c>
    </row>
    <row r="91" spans="1:13" ht="15" x14ac:dyDescent="0.25">
      <c r="A91" s="174">
        <v>11366</v>
      </c>
      <c r="B91" s="175" t="s">
        <v>1116</v>
      </c>
      <c r="C91" s="175" t="s">
        <v>1117</v>
      </c>
      <c r="D91" s="176" t="s">
        <v>1053</v>
      </c>
      <c r="E91" s="177">
        <v>63</v>
      </c>
      <c r="F91" s="177">
        <v>3</v>
      </c>
      <c r="G91" s="178">
        <v>3381.2</v>
      </c>
      <c r="H91" s="179">
        <f t="shared" si="4"/>
        <v>3381.2</v>
      </c>
      <c r="I91" s="169">
        <v>18.13</v>
      </c>
      <c r="J91" s="169">
        <v>18.940000000000001</v>
      </c>
      <c r="K91" s="180">
        <f t="shared" si="5"/>
        <v>752046.50399999996</v>
      </c>
      <c r="L91" s="180">
        <f t="shared" si="6"/>
        <v>752046.50399999996</v>
      </c>
      <c r="M91" s="179">
        <f t="shared" si="7"/>
        <v>752046.51</v>
      </c>
    </row>
    <row r="92" spans="1:13" ht="15" x14ac:dyDescent="0.25">
      <c r="A92" s="174">
        <v>31544</v>
      </c>
      <c r="B92" s="175" t="s">
        <v>1116</v>
      </c>
      <c r="C92" s="175" t="s">
        <v>1117</v>
      </c>
      <c r="D92" s="176" t="s">
        <v>1053</v>
      </c>
      <c r="E92" s="177">
        <v>63</v>
      </c>
      <c r="G92" s="178">
        <v>16487</v>
      </c>
      <c r="H92" s="179">
        <f t="shared" si="4"/>
        <v>16487</v>
      </c>
      <c r="I92" s="169">
        <v>23.35</v>
      </c>
      <c r="J92" s="169">
        <v>24.37</v>
      </c>
      <c r="K92" s="180">
        <f t="shared" si="5"/>
        <v>4720557.84</v>
      </c>
      <c r="L92" s="180">
        <f t="shared" si="6"/>
        <v>4720557.84</v>
      </c>
      <c r="M92" s="179">
        <f t="shared" si="7"/>
        <v>4720557.84</v>
      </c>
    </row>
    <row r="93" spans="1:13" ht="15" x14ac:dyDescent="0.25">
      <c r="A93" s="174">
        <v>11361</v>
      </c>
      <c r="B93" s="175" t="s">
        <v>1116</v>
      </c>
      <c r="C93" s="175" t="s">
        <v>1117</v>
      </c>
      <c r="D93" s="176" t="s">
        <v>1053</v>
      </c>
      <c r="E93" s="177">
        <v>67</v>
      </c>
      <c r="F93" s="177">
        <v>1</v>
      </c>
      <c r="G93" s="178">
        <v>2173.9</v>
      </c>
      <c r="H93" s="179">
        <f t="shared" si="4"/>
        <v>2173.9</v>
      </c>
      <c r="I93" s="169">
        <v>23.35</v>
      </c>
      <c r="J93" s="169">
        <v>24.37</v>
      </c>
      <c r="K93" s="180">
        <f t="shared" si="5"/>
        <v>622431.04800000007</v>
      </c>
      <c r="L93" s="180">
        <f t="shared" si="6"/>
        <v>622431.04800000007</v>
      </c>
      <c r="M93" s="179">
        <f t="shared" si="7"/>
        <v>622431.05000000005</v>
      </c>
    </row>
    <row r="94" spans="1:13" ht="15" x14ac:dyDescent="0.25">
      <c r="A94" s="174">
        <v>280214</v>
      </c>
      <c r="B94" s="175" t="s">
        <v>1116</v>
      </c>
      <c r="C94" s="175" t="s">
        <v>1117</v>
      </c>
      <c r="D94" s="176" t="s">
        <v>1053</v>
      </c>
      <c r="E94" s="177">
        <v>67</v>
      </c>
      <c r="F94" s="177">
        <v>2</v>
      </c>
      <c r="G94" s="178">
        <v>7389.9</v>
      </c>
      <c r="H94" s="179">
        <f t="shared" si="4"/>
        <v>7389.9</v>
      </c>
      <c r="I94" s="169">
        <v>23.35</v>
      </c>
      <c r="J94" s="169">
        <v>24.37</v>
      </c>
      <c r="K94" s="180">
        <f t="shared" si="5"/>
        <v>2115876.1680000001</v>
      </c>
      <c r="L94" s="180">
        <f t="shared" si="6"/>
        <v>2115876.1680000001</v>
      </c>
      <c r="M94" s="179">
        <f t="shared" si="7"/>
        <v>2115876.17</v>
      </c>
    </row>
    <row r="95" spans="1:13" ht="15" x14ac:dyDescent="0.25">
      <c r="A95" s="174">
        <v>11356</v>
      </c>
      <c r="B95" s="175" t="s">
        <v>1116</v>
      </c>
      <c r="C95" s="175" t="s">
        <v>1117</v>
      </c>
      <c r="D95" s="176" t="s">
        <v>1053</v>
      </c>
      <c r="E95" s="177">
        <v>67</v>
      </c>
      <c r="F95" s="177">
        <v>3</v>
      </c>
      <c r="G95" s="178">
        <v>2183.4999999999995</v>
      </c>
      <c r="H95" s="179">
        <f t="shared" si="4"/>
        <v>2183.4999999999995</v>
      </c>
      <c r="I95" s="169">
        <v>23.35</v>
      </c>
      <c r="J95" s="169">
        <v>24.37</v>
      </c>
      <c r="K95" s="180">
        <f t="shared" si="5"/>
        <v>625179.72</v>
      </c>
      <c r="L95" s="180">
        <f t="shared" si="6"/>
        <v>625179.72</v>
      </c>
      <c r="M95" s="179">
        <f t="shared" si="7"/>
        <v>625179.72</v>
      </c>
    </row>
    <row r="96" spans="1:13" ht="28.5" customHeight="1" x14ac:dyDescent="0.25">
      <c r="A96" s="174">
        <v>280183</v>
      </c>
      <c r="B96" s="175" t="s">
        <v>1116</v>
      </c>
      <c r="C96" s="175" t="s">
        <v>1117</v>
      </c>
      <c r="D96" s="176" t="s">
        <v>1053</v>
      </c>
      <c r="E96" s="177">
        <v>67</v>
      </c>
      <c r="F96" s="177">
        <v>4</v>
      </c>
      <c r="G96" s="178">
        <v>7174.3</v>
      </c>
      <c r="H96" s="179">
        <f t="shared" si="4"/>
        <v>7174.3</v>
      </c>
      <c r="I96" s="169">
        <v>23.35</v>
      </c>
      <c r="J96" s="169">
        <v>24.37</v>
      </c>
      <c r="K96" s="180">
        <f t="shared" si="5"/>
        <v>2054145.5760000004</v>
      </c>
      <c r="L96" s="180">
        <f t="shared" si="6"/>
        <v>2054145.5760000004</v>
      </c>
      <c r="M96" s="179">
        <f t="shared" si="7"/>
        <v>2054145.58</v>
      </c>
    </row>
    <row r="97" spans="1:13" ht="15" x14ac:dyDescent="0.25">
      <c r="A97" s="174">
        <v>68097</v>
      </c>
      <c r="B97" s="175" t="s">
        <v>1116</v>
      </c>
      <c r="C97" s="175" t="s">
        <v>1117</v>
      </c>
      <c r="D97" s="176" t="s">
        <v>1053</v>
      </c>
      <c r="E97" s="177" t="s">
        <v>1059</v>
      </c>
      <c r="G97" s="178">
        <v>32853.199999999997</v>
      </c>
      <c r="H97" s="179">
        <f t="shared" si="4"/>
        <v>32853.199999999997</v>
      </c>
      <c r="I97" s="169">
        <v>23.35</v>
      </c>
      <c r="J97" s="169">
        <v>24.37</v>
      </c>
      <c r="K97" s="180">
        <f t="shared" si="5"/>
        <v>9406528.2239999995</v>
      </c>
      <c r="L97" s="180">
        <f t="shared" si="6"/>
        <v>9406528.2239999995</v>
      </c>
      <c r="M97" s="179">
        <f t="shared" si="7"/>
        <v>9406528.2200000007</v>
      </c>
    </row>
    <row r="98" spans="1:13" ht="15" x14ac:dyDescent="0.25">
      <c r="A98" s="174">
        <v>15911</v>
      </c>
      <c r="B98" s="175" t="s">
        <v>1116</v>
      </c>
      <c r="C98" s="175" t="s">
        <v>1117</v>
      </c>
      <c r="D98" s="176" t="s">
        <v>1053</v>
      </c>
      <c r="E98" s="177" t="s">
        <v>1060</v>
      </c>
      <c r="F98" s="177">
        <v>1</v>
      </c>
      <c r="G98" s="178">
        <v>2526.6999999999994</v>
      </c>
      <c r="H98" s="179">
        <f t="shared" si="4"/>
        <v>2526.6999999999994</v>
      </c>
      <c r="I98" s="169">
        <v>23.35</v>
      </c>
      <c r="J98" s="169">
        <v>24.37</v>
      </c>
      <c r="K98" s="180">
        <f t="shared" si="5"/>
        <v>723444.74399999983</v>
      </c>
      <c r="L98" s="180">
        <f t="shared" si="6"/>
        <v>723444.74399999983</v>
      </c>
      <c r="M98" s="179">
        <f t="shared" si="7"/>
        <v>723444.74</v>
      </c>
    </row>
    <row r="99" spans="1:13" ht="15" x14ac:dyDescent="0.25">
      <c r="A99" s="174">
        <v>15912</v>
      </c>
      <c r="B99" s="175" t="s">
        <v>1116</v>
      </c>
      <c r="C99" s="175" t="s">
        <v>1117</v>
      </c>
      <c r="D99" s="176" t="s">
        <v>1053</v>
      </c>
      <c r="E99" s="177" t="s">
        <v>1060</v>
      </c>
      <c r="F99" s="177">
        <v>2</v>
      </c>
      <c r="G99" s="178">
        <v>2513.3999999999992</v>
      </c>
      <c r="H99" s="179">
        <f t="shared" si="4"/>
        <v>2513.3999999999992</v>
      </c>
      <c r="I99" s="169">
        <v>23.35</v>
      </c>
      <c r="J99" s="169">
        <v>24.37</v>
      </c>
      <c r="K99" s="180">
        <f t="shared" si="5"/>
        <v>719636.68799999985</v>
      </c>
      <c r="L99" s="180">
        <f t="shared" si="6"/>
        <v>719636.68799999985</v>
      </c>
      <c r="M99" s="179">
        <f t="shared" si="7"/>
        <v>719636.69</v>
      </c>
    </row>
    <row r="100" spans="1:13" ht="15" x14ac:dyDescent="0.25">
      <c r="A100" s="174">
        <v>16990</v>
      </c>
      <c r="B100" s="175" t="s">
        <v>1116</v>
      </c>
      <c r="C100" s="175" t="s">
        <v>1117</v>
      </c>
      <c r="D100" s="176" t="s">
        <v>1061</v>
      </c>
      <c r="E100" s="177">
        <v>38</v>
      </c>
      <c r="F100" s="177">
        <v>1</v>
      </c>
      <c r="G100" s="178">
        <v>3257.9</v>
      </c>
      <c r="H100" s="179">
        <f t="shared" si="4"/>
        <v>3257.9</v>
      </c>
      <c r="I100" s="169">
        <v>18.13</v>
      </c>
      <c r="J100" s="169">
        <v>18.940000000000001</v>
      </c>
      <c r="K100" s="180">
        <f t="shared" si="5"/>
        <v>724622.11800000002</v>
      </c>
      <c r="L100" s="180">
        <f t="shared" si="6"/>
        <v>724622.11800000002</v>
      </c>
      <c r="M100" s="179">
        <f t="shared" si="7"/>
        <v>724622.12</v>
      </c>
    </row>
    <row r="101" spans="1:13" ht="15" x14ac:dyDescent="0.25">
      <c r="A101" s="174">
        <v>16993</v>
      </c>
      <c r="B101" s="175" t="s">
        <v>1116</v>
      </c>
      <c r="C101" s="175" t="s">
        <v>1117</v>
      </c>
      <c r="D101" s="176" t="s">
        <v>1061</v>
      </c>
      <c r="E101" s="177">
        <v>40</v>
      </c>
      <c r="F101" s="177">
        <v>1</v>
      </c>
      <c r="G101" s="178">
        <v>3450.2</v>
      </c>
      <c r="H101" s="179">
        <f t="shared" si="4"/>
        <v>3450.2</v>
      </c>
      <c r="I101" s="169">
        <v>18.13</v>
      </c>
      <c r="J101" s="169">
        <v>18.940000000000001</v>
      </c>
      <c r="K101" s="180">
        <f t="shared" si="5"/>
        <v>767393.48399999994</v>
      </c>
      <c r="L101" s="180">
        <f t="shared" si="6"/>
        <v>767393.48399999994</v>
      </c>
      <c r="M101" s="179">
        <f t="shared" si="7"/>
        <v>767393.49</v>
      </c>
    </row>
    <row r="102" spans="1:13" ht="15" x14ac:dyDescent="0.25">
      <c r="A102" s="174">
        <v>16996</v>
      </c>
      <c r="B102" s="175" t="s">
        <v>1116</v>
      </c>
      <c r="C102" s="175" t="s">
        <v>1117</v>
      </c>
      <c r="D102" s="176" t="s">
        <v>1061</v>
      </c>
      <c r="E102" s="177">
        <v>42</v>
      </c>
      <c r="F102" s="177">
        <v>1</v>
      </c>
      <c r="G102" s="178">
        <v>3433.2</v>
      </c>
      <c r="H102" s="179">
        <f t="shared" si="4"/>
        <v>3433.2</v>
      </c>
      <c r="I102" s="169">
        <v>18.13</v>
      </c>
      <c r="J102" s="169">
        <v>18.940000000000001</v>
      </c>
      <c r="K102" s="180">
        <f t="shared" si="5"/>
        <v>763612.34399999992</v>
      </c>
      <c r="L102" s="180">
        <f t="shared" si="6"/>
        <v>763612.34399999992</v>
      </c>
      <c r="M102" s="179">
        <f t="shared" si="7"/>
        <v>763612.35</v>
      </c>
    </row>
    <row r="103" spans="1:13" ht="15" x14ac:dyDescent="0.25">
      <c r="A103" s="174">
        <v>17001</v>
      </c>
      <c r="B103" s="175" t="s">
        <v>1116</v>
      </c>
      <c r="C103" s="175" t="s">
        <v>1117</v>
      </c>
      <c r="D103" s="176" t="s">
        <v>1061</v>
      </c>
      <c r="E103" s="177">
        <v>48</v>
      </c>
      <c r="F103" s="177">
        <v>2</v>
      </c>
      <c r="G103" s="178">
        <v>3469.7999999999997</v>
      </c>
      <c r="H103" s="179">
        <f t="shared" si="4"/>
        <v>3469.7999999999997</v>
      </c>
      <c r="I103" s="169">
        <v>18.13</v>
      </c>
      <c r="J103" s="169">
        <v>18.940000000000001</v>
      </c>
      <c r="K103" s="180">
        <f t="shared" si="5"/>
        <v>771752.91599999997</v>
      </c>
      <c r="L103" s="180">
        <f t="shared" si="6"/>
        <v>771752.91599999997</v>
      </c>
      <c r="M103" s="179">
        <f t="shared" si="7"/>
        <v>771752.91</v>
      </c>
    </row>
    <row r="104" spans="1:13" ht="15" x14ac:dyDescent="0.25">
      <c r="A104" s="174">
        <v>68125</v>
      </c>
      <c r="B104" s="175" t="s">
        <v>1116</v>
      </c>
      <c r="C104" s="175" t="s">
        <v>1117</v>
      </c>
      <c r="D104" s="176" t="s">
        <v>1061</v>
      </c>
      <c r="E104" s="177">
        <v>49</v>
      </c>
      <c r="F104" s="177">
        <v>1</v>
      </c>
      <c r="G104" s="178">
        <v>26034.400000000001</v>
      </c>
      <c r="H104" s="179">
        <f t="shared" si="4"/>
        <v>26034.400000000001</v>
      </c>
      <c r="I104" s="169">
        <v>23.35</v>
      </c>
      <c r="J104" s="169">
        <v>24.37</v>
      </c>
      <c r="K104" s="180">
        <f t="shared" si="5"/>
        <v>7454169.4080000008</v>
      </c>
      <c r="L104" s="180">
        <f t="shared" si="6"/>
        <v>7454169.4080000008</v>
      </c>
      <c r="M104" s="179">
        <f t="shared" si="7"/>
        <v>7454169.4100000001</v>
      </c>
    </row>
    <row r="105" spans="1:13" ht="15" x14ac:dyDescent="0.25">
      <c r="A105" s="174">
        <v>68137</v>
      </c>
      <c r="B105" s="175" t="s">
        <v>1116</v>
      </c>
      <c r="C105" s="175" t="s">
        <v>1117</v>
      </c>
      <c r="D105" s="176" t="s">
        <v>1061</v>
      </c>
      <c r="E105" s="177">
        <v>49</v>
      </c>
      <c r="G105" s="178">
        <v>43366.2</v>
      </c>
      <c r="H105" s="179">
        <f t="shared" si="4"/>
        <v>43366.2</v>
      </c>
      <c r="I105" s="169">
        <v>23.35</v>
      </c>
      <c r="J105" s="169">
        <v>24.37</v>
      </c>
      <c r="K105" s="180">
        <f t="shared" si="5"/>
        <v>12416610.384</v>
      </c>
      <c r="L105" s="180">
        <f t="shared" si="6"/>
        <v>12416610.384</v>
      </c>
      <c r="M105" s="179">
        <f t="shared" si="7"/>
        <v>12416610.379999999</v>
      </c>
    </row>
    <row r="106" spans="1:13" ht="15" x14ac:dyDescent="0.25">
      <c r="A106" s="174">
        <v>61053</v>
      </c>
      <c r="B106" s="175" t="s">
        <v>1116</v>
      </c>
      <c r="C106" s="175" t="s">
        <v>1117</v>
      </c>
      <c r="D106" s="176" t="s">
        <v>1061</v>
      </c>
      <c r="E106" s="177">
        <v>50</v>
      </c>
      <c r="F106" s="177">
        <v>3</v>
      </c>
      <c r="G106" s="178">
        <v>25528.400000000001</v>
      </c>
      <c r="H106" s="179">
        <f t="shared" si="4"/>
        <v>25528.400000000001</v>
      </c>
      <c r="I106" s="169">
        <v>23.35</v>
      </c>
      <c r="J106" s="169">
        <v>24.37</v>
      </c>
      <c r="K106" s="180">
        <f t="shared" si="5"/>
        <v>7309291.4879999999</v>
      </c>
      <c r="L106" s="180">
        <f t="shared" si="6"/>
        <v>7309291.4879999999</v>
      </c>
      <c r="M106" s="179">
        <f t="shared" si="7"/>
        <v>7309291.4900000002</v>
      </c>
    </row>
    <row r="107" spans="1:13" ht="15" x14ac:dyDescent="0.25">
      <c r="A107" s="174">
        <v>280058</v>
      </c>
      <c r="B107" s="175" t="s">
        <v>1116</v>
      </c>
      <c r="C107" s="175" t="s">
        <v>1117</v>
      </c>
      <c r="D107" s="176" t="s">
        <v>1061</v>
      </c>
      <c r="E107" s="177">
        <v>50</v>
      </c>
      <c r="G107" s="178">
        <v>52877.599999999999</v>
      </c>
      <c r="H107" s="179">
        <f t="shared" si="4"/>
        <v>52877.599999999999</v>
      </c>
      <c r="I107" s="169">
        <v>23.35</v>
      </c>
      <c r="J107" s="169">
        <v>24.37</v>
      </c>
      <c r="K107" s="180">
        <f t="shared" si="5"/>
        <v>15139914.432</v>
      </c>
      <c r="L107" s="180">
        <f t="shared" si="6"/>
        <v>15139914.432</v>
      </c>
      <c r="M107" s="179">
        <f t="shared" si="7"/>
        <v>15139914.43</v>
      </c>
    </row>
    <row r="108" spans="1:13" ht="15" x14ac:dyDescent="0.25">
      <c r="A108" s="174">
        <v>61052</v>
      </c>
      <c r="B108" s="175" t="s">
        <v>1116</v>
      </c>
      <c r="C108" s="175" t="s">
        <v>1117</v>
      </c>
      <c r="D108" s="176" t="s">
        <v>1061</v>
      </c>
      <c r="E108" s="177">
        <v>52</v>
      </c>
      <c r="F108" s="177">
        <v>2</v>
      </c>
      <c r="G108" s="178">
        <v>18283.5</v>
      </c>
      <c r="H108" s="179">
        <f t="shared" si="4"/>
        <v>18283.5</v>
      </c>
      <c r="I108" s="169">
        <v>23.35</v>
      </c>
      <c r="J108" s="169">
        <v>24.37</v>
      </c>
      <c r="K108" s="180">
        <f t="shared" si="5"/>
        <v>5234931.7200000007</v>
      </c>
      <c r="L108" s="180">
        <f t="shared" si="6"/>
        <v>5234931.7200000007</v>
      </c>
      <c r="M108" s="179">
        <f t="shared" si="7"/>
        <v>5234931.7200000007</v>
      </c>
    </row>
    <row r="109" spans="1:13" ht="15" x14ac:dyDescent="0.25">
      <c r="A109" s="174">
        <v>17011</v>
      </c>
      <c r="B109" s="175" t="s">
        <v>1116</v>
      </c>
      <c r="C109" s="175" t="s">
        <v>1117</v>
      </c>
      <c r="D109" s="176" t="s">
        <v>1061</v>
      </c>
      <c r="E109" s="177">
        <v>53</v>
      </c>
      <c r="F109" s="177">
        <v>1</v>
      </c>
      <c r="G109" s="178">
        <v>2590.1</v>
      </c>
      <c r="H109" s="179">
        <f t="shared" si="4"/>
        <v>2590.1</v>
      </c>
      <c r="I109" s="169">
        <v>23.35</v>
      </c>
      <c r="J109" s="169">
        <v>24.37</v>
      </c>
      <c r="K109" s="180">
        <f t="shared" si="5"/>
        <v>741597.43200000003</v>
      </c>
      <c r="L109" s="180">
        <f t="shared" si="6"/>
        <v>741597.43200000003</v>
      </c>
      <c r="M109" s="179">
        <f t="shared" si="7"/>
        <v>741597.42999999993</v>
      </c>
    </row>
    <row r="110" spans="1:13" ht="15" x14ac:dyDescent="0.25">
      <c r="A110" s="174">
        <v>17012</v>
      </c>
      <c r="B110" s="175" t="s">
        <v>1116</v>
      </c>
      <c r="C110" s="175" t="s">
        <v>1117</v>
      </c>
      <c r="D110" s="176" t="s">
        <v>1061</v>
      </c>
      <c r="E110" s="177">
        <v>53</v>
      </c>
      <c r="F110" s="177">
        <v>2</v>
      </c>
      <c r="G110" s="178">
        <v>2583.6</v>
      </c>
      <c r="H110" s="179">
        <f t="shared" si="4"/>
        <v>2583.6</v>
      </c>
      <c r="I110" s="169">
        <v>23.35</v>
      </c>
      <c r="J110" s="169">
        <v>24.37</v>
      </c>
      <c r="K110" s="180">
        <f t="shared" si="5"/>
        <v>739736.35200000007</v>
      </c>
      <c r="L110" s="180">
        <f t="shared" si="6"/>
        <v>739736.35200000007</v>
      </c>
      <c r="M110" s="179">
        <f t="shared" si="7"/>
        <v>739736.35</v>
      </c>
    </row>
    <row r="111" spans="1:13" ht="15" x14ac:dyDescent="0.25">
      <c r="A111" s="174">
        <v>17013</v>
      </c>
      <c r="B111" s="175" t="s">
        <v>1116</v>
      </c>
      <c r="C111" s="175" t="s">
        <v>1117</v>
      </c>
      <c r="D111" s="176" t="s">
        <v>1061</v>
      </c>
      <c r="E111" s="177">
        <v>53</v>
      </c>
      <c r="F111" s="177">
        <v>3</v>
      </c>
      <c r="G111" s="178">
        <v>2555.3999999999996</v>
      </c>
      <c r="H111" s="179">
        <f t="shared" si="4"/>
        <v>2555.3999999999996</v>
      </c>
      <c r="I111" s="169">
        <v>23.35</v>
      </c>
      <c r="J111" s="169">
        <v>24.37</v>
      </c>
      <c r="K111" s="180">
        <f t="shared" si="5"/>
        <v>731662.12799999991</v>
      </c>
      <c r="L111" s="180">
        <f t="shared" si="6"/>
        <v>731662.12799999991</v>
      </c>
      <c r="M111" s="179">
        <f t="shared" si="7"/>
        <v>731662.13</v>
      </c>
    </row>
    <row r="112" spans="1:13" ht="15" x14ac:dyDescent="0.25">
      <c r="A112" s="174">
        <v>70007</v>
      </c>
      <c r="B112" s="175" t="s">
        <v>1116</v>
      </c>
      <c r="C112" s="175" t="s">
        <v>1117</v>
      </c>
      <c r="D112" s="176" t="s">
        <v>1061</v>
      </c>
      <c r="E112" s="177">
        <v>53</v>
      </c>
      <c r="F112" s="177">
        <v>4</v>
      </c>
      <c r="G112" s="178">
        <v>7413.0000000000018</v>
      </c>
      <c r="H112" s="179">
        <f t="shared" si="4"/>
        <v>7413.0000000000018</v>
      </c>
      <c r="I112" s="169">
        <v>23.35</v>
      </c>
      <c r="J112" s="169">
        <v>24.37</v>
      </c>
      <c r="K112" s="180">
        <f t="shared" si="5"/>
        <v>2122490.1600000006</v>
      </c>
      <c r="L112" s="180">
        <f t="shared" si="6"/>
        <v>2122490.1600000006</v>
      </c>
      <c r="M112" s="179">
        <f t="shared" si="7"/>
        <v>2122490.16</v>
      </c>
    </row>
    <row r="113" spans="1:13" ht="15" x14ac:dyDescent="0.25">
      <c r="A113" s="174">
        <v>17017</v>
      </c>
      <c r="B113" s="175" t="s">
        <v>1116</v>
      </c>
      <c r="C113" s="175" t="s">
        <v>1117</v>
      </c>
      <c r="D113" s="176" t="s">
        <v>1061</v>
      </c>
      <c r="E113" s="177">
        <v>55</v>
      </c>
      <c r="F113" s="177">
        <v>1</v>
      </c>
      <c r="G113" s="178">
        <v>2527.9999999999995</v>
      </c>
      <c r="H113" s="179">
        <f t="shared" si="4"/>
        <v>2527.9999999999995</v>
      </c>
      <c r="I113" s="169">
        <v>23.35</v>
      </c>
      <c r="J113" s="169">
        <v>24.37</v>
      </c>
      <c r="K113" s="180">
        <f t="shared" si="5"/>
        <v>723816.95999999996</v>
      </c>
      <c r="L113" s="180">
        <f t="shared" si="6"/>
        <v>723816.95999999996</v>
      </c>
      <c r="M113" s="179">
        <f t="shared" si="7"/>
        <v>723816.95999999996</v>
      </c>
    </row>
    <row r="114" spans="1:13" ht="15" x14ac:dyDescent="0.25">
      <c r="A114" s="174">
        <v>68167</v>
      </c>
      <c r="B114" s="175" t="s">
        <v>1116</v>
      </c>
      <c r="C114" s="175" t="s">
        <v>1117</v>
      </c>
      <c r="D114" s="176" t="s">
        <v>1061</v>
      </c>
      <c r="E114" s="177">
        <v>57</v>
      </c>
      <c r="F114" s="177">
        <v>1</v>
      </c>
      <c r="G114" s="178">
        <v>11418.70000000001</v>
      </c>
      <c r="H114" s="179">
        <f t="shared" si="4"/>
        <v>11418.70000000001</v>
      </c>
      <c r="I114" s="169">
        <v>23.35</v>
      </c>
      <c r="J114" s="169">
        <v>24.37</v>
      </c>
      <c r="K114" s="180">
        <f t="shared" si="5"/>
        <v>3269402.1840000032</v>
      </c>
      <c r="L114" s="180">
        <f t="shared" si="6"/>
        <v>3269402.1840000032</v>
      </c>
      <c r="M114" s="179">
        <f t="shared" si="7"/>
        <v>3269402.18</v>
      </c>
    </row>
    <row r="115" spans="1:13" ht="15" x14ac:dyDescent="0.25">
      <c r="A115" s="174">
        <v>70008</v>
      </c>
      <c r="B115" s="175" t="s">
        <v>1116</v>
      </c>
      <c r="C115" s="175" t="s">
        <v>1117</v>
      </c>
      <c r="D115" s="176" t="s">
        <v>1061</v>
      </c>
      <c r="E115" s="177">
        <v>57</v>
      </c>
      <c r="F115" s="177">
        <v>2</v>
      </c>
      <c r="G115" s="178">
        <v>14473.4</v>
      </c>
      <c r="H115" s="179">
        <f t="shared" si="4"/>
        <v>14473.4</v>
      </c>
      <c r="I115" s="169">
        <v>23.35</v>
      </c>
      <c r="J115" s="169">
        <v>24.37</v>
      </c>
      <c r="K115" s="180">
        <f t="shared" si="5"/>
        <v>4144023.8880000003</v>
      </c>
      <c r="L115" s="180">
        <f t="shared" si="6"/>
        <v>4144023.8880000003</v>
      </c>
      <c r="M115" s="179">
        <f t="shared" si="7"/>
        <v>4144023.8899999997</v>
      </c>
    </row>
    <row r="116" spans="1:13" ht="15" x14ac:dyDescent="0.25">
      <c r="A116" s="174">
        <v>68172</v>
      </c>
      <c r="B116" s="175" t="s">
        <v>1116</v>
      </c>
      <c r="C116" s="175" t="s">
        <v>1117</v>
      </c>
      <c r="D116" s="176" t="s">
        <v>1061</v>
      </c>
      <c r="E116" s="177">
        <v>57</v>
      </c>
      <c r="G116" s="178">
        <v>25291.7</v>
      </c>
      <c r="H116" s="179">
        <f t="shared" si="4"/>
        <v>25291.7</v>
      </c>
      <c r="I116" s="169">
        <v>23.35</v>
      </c>
      <c r="J116" s="169">
        <v>24.37</v>
      </c>
      <c r="K116" s="180">
        <f t="shared" si="5"/>
        <v>7241519.5440000007</v>
      </c>
      <c r="L116" s="180">
        <f t="shared" si="6"/>
        <v>7241519.5440000007</v>
      </c>
      <c r="M116" s="179">
        <f t="shared" si="7"/>
        <v>7241519.54</v>
      </c>
    </row>
    <row r="117" spans="1:13" ht="15" x14ac:dyDescent="0.25">
      <c r="A117" s="174">
        <v>280083</v>
      </c>
      <c r="B117" s="175" t="s">
        <v>1116</v>
      </c>
      <c r="C117" s="175" t="s">
        <v>1117</v>
      </c>
      <c r="D117" s="176" t="s">
        <v>1061</v>
      </c>
      <c r="E117" s="177">
        <v>59</v>
      </c>
      <c r="F117" s="177">
        <v>1</v>
      </c>
      <c r="G117" s="178">
        <v>8228.6</v>
      </c>
      <c r="H117" s="179">
        <f t="shared" si="4"/>
        <v>8228.6</v>
      </c>
      <c r="I117" s="169">
        <v>23.35</v>
      </c>
      <c r="J117" s="169">
        <v>24.37</v>
      </c>
      <c r="K117" s="180">
        <f t="shared" si="5"/>
        <v>2356012.7520000003</v>
      </c>
      <c r="L117" s="180">
        <f t="shared" si="6"/>
        <v>2356012.7520000003</v>
      </c>
      <c r="M117" s="179">
        <f t="shared" si="7"/>
        <v>2356012.75</v>
      </c>
    </row>
    <row r="118" spans="1:13" ht="15" x14ac:dyDescent="0.25">
      <c r="A118" s="174">
        <v>370004</v>
      </c>
      <c r="B118" s="175" t="s">
        <v>1116</v>
      </c>
      <c r="C118" s="175" t="s">
        <v>1117</v>
      </c>
      <c r="D118" s="176" t="s">
        <v>1061</v>
      </c>
      <c r="E118" s="177">
        <v>59</v>
      </c>
      <c r="G118" s="178">
        <v>22805</v>
      </c>
      <c r="H118" s="179">
        <f t="shared" si="4"/>
        <v>22805</v>
      </c>
      <c r="I118" s="169">
        <v>23.35</v>
      </c>
      <c r="J118" s="169">
        <v>24.37</v>
      </c>
      <c r="K118" s="180">
        <f t="shared" si="5"/>
        <v>6529527.5999999996</v>
      </c>
      <c r="L118" s="180">
        <f t="shared" si="6"/>
        <v>6529527.5999999996</v>
      </c>
      <c r="M118" s="179">
        <f t="shared" si="7"/>
        <v>6529527.5999999996</v>
      </c>
    </row>
    <row r="119" spans="1:13" ht="15" x14ac:dyDescent="0.25">
      <c r="A119" s="174">
        <v>280009</v>
      </c>
      <c r="B119" s="175" t="s">
        <v>1116</v>
      </c>
      <c r="C119" s="175" t="s">
        <v>1118</v>
      </c>
      <c r="D119" s="177" t="s">
        <v>1061</v>
      </c>
      <c r="E119" s="177">
        <v>63</v>
      </c>
      <c r="F119" s="177">
        <v>1</v>
      </c>
      <c r="G119" s="178">
        <v>12789.899999999994</v>
      </c>
      <c r="H119" s="179"/>
      <c r="I119" s="169">
        <v>23.35</v>
      </c>
      <c r="J119" s="169">
        <v>24.37</v>
      </c>
      <c r="K119" s="180">
        <f t="shared" si="5"/>
        <v>0</v>
      </c>
      <c r="L119" s="180">
        <f t="shared" si="6"/>
        <v>3662004.1679999987</v>
      </c>
      <c r="M119" s="179">
        <f t="shared" si="7"/>
        <v>3662004.17</v>
      </c>
    </row>
    <row r="120" spans="1:13" ht="15" x14ac:dyDescent="0.25">
      <c r="A120" s="174">
        <v>280005</v>
      </c>
      <c r="B120" s="175" t="s">
        <v>1116</v>
      </c>
      <c r="C120" s="175" t="s">
        <v>1117</v>
      </c>
      <c r="D120" s="177" t="s">
        <v>1061</v>
      </c>
      <c r="E120" s="177">
        <v>63</v>
      </c>
      <c r="F120" s="177">
        <v>2</v>
      </c>
      <c r="G120" s="178">
        <v>16941.400000000009</v>
      </c>
      <c r="H120" s="179">
        <f t="shared" si="4"/>
        <v>16941.400000000009</v>
      </c>
      <c r="I120" s="169">
        <v>23.35</v>
      </c>
      <c r="J120" s="169">
        <v>24.37</v>
      </c>
      <c r="K120" s="180">
        <f t="shared" si="5"/>
        <v>4850661.6480000028</v>
      </c>
      <c r="L120" s="180">
        <f t="shared" si="6"/>
        <v>4850661.6480000028</v>
      </c>
      <c r="M120" s="179">
        <f t="shared" si="7"/>
        <v>4850661.6500000004</v>
      </c>
    </row>
    <row r="121" spans="1:13" ht="15" x14ac:dyDescent="0.25">
      <c r="A121" s="174">
        <v>61049</v>
      </c>
      <c r="B121" s="175" t="s">
        <v>1116</v>
      </c>
      <c r="C121" s="175" t="s">
        <v>1117</v>
      </c>
      <c r="D121" s="176" t="s">
        <v>1061</v>
      </c>
      <c r="E121" s="177">
        <v>64</v>
      </c>
      <c r="F121" s="177">
        <v>1</v>
      </c>
      <c r="G121" s="178">
        <v>11088.400000000009</v>
      </c>
      <c r="H121" s="179">
        <f t="shared" si="4"/>
        <v>11088.400000000009</v>
      </c>
      <c r="I121" s="169">
        <v>23.35</v>
      </c>
      <c r="J121" s="169">
        <v>24.37</v>
      </c>
      <c r="K121" s="180">
        <f t="shared" si="5"/>
        <v>3174830.6880000029</v>
      </c>
      <c r="L121" s="180">
        <f t="shared" si="6"/>
        <v>3174830.6880000029</v>
      </c>
      <c r="M121" s="179">
        <f t="shared" si="7"/>
        <v>3174830.6900000004</v>
      </c>
    </row>
    <row r="122" spans="1:13" ht="15" x14ac:dyDescent="0.25">
      <c r="A122" s="174">
        <v>61050</v>
      </c>
      <c r="B122" s="175" t="s">
        <v>1116</v>
      </c>
      <c r="C122" s="175" t="s">
        <v>1117</v>
      </c>
      <c r="D122" s="176" t="s">
        <v>1061</v>
      </c>
      <c r="E122" s="177">
        <v>66</v>
      </c>
      <c r="F122" s="177">
        <v>1</v>
      </c>
      <c r="G122" s="178">
        <v>10579</v>
      </c>
      <c r="H122" s="179">
        <f t="shared" si="4"/>
        <v>10579</v>
      </c>
      <c r="I122" s="169">
        <v>23.35</v>
      </c>
      <c r="J122" s="169">
        <v>24.37</v>
      </c>
      <c r="K122" s="180">
        <f t="shared" si="5"/>
        <v>3028979.2800000003</v>
      </c>
      <c r="L122" s="180">
        <f t="shared" si="6"/>
        <v>3028979.2800000003</v>
      </c>
      <c r="M122" s="179">
        <f t="shared" si="7"/>
        <v>3028979.28</v>
      </c>
    </row>
    <row r="123" spans="1:13" ht="15" x14ac:dyDescent="0.25">
      <c r="A123" s="174">
        <v>17192</v>
      </c>
      <c r="B123" s="175" t="s">
        <v>1116</v>
      </c>
      <c r="C123" s="175" t="s">
        <v>1117</v>
      </c>
      <c r="D123" s="176" t="s">
        <v>1066</v>
      </c>
      <c r="E123" s="177">
        <v>35</v>
      </c>
      <c r="F123" s="177">
        <v>1</v>
      </c>
      <c r="G123" s="178">
        <v>3662.8999999999992</v>
      </c>
      <c r="H123" s="179">
        <f t="shared" si="4"/>
        <v>3662.8999999999992</v>
      </c>
      <c r="I123" s="169">
        <v>23.35</v>
      </c>
      <c r="J123" s="169">
        <v>24.37</v>
      </c>
      <c r="K123" s="180">
        <f t="shared" si="5"/>
        <v>1048761.5279999999</v>
      </c>
      <c r="L123" s="180">
        <f t="shared" si="6"/>
        <v>1048761.5279999999</v>
      </c>
      <c r="M123" s="179">
        <f t="shared" si="7"/>
        <v>1048761.53</v>
      </c>
    </row>
    <row r="124" spans="1:13" ht="15" x14ac:dyDescent="0.25">
      <c r="A124" s="174">
        <v>17193</v>
      </c>
      <c r="B124" s="175" t="s">
        <v>1116</v>
      </c>
      <c r="C124" s="175" t="s">
        <v>1117</v>
      </c>
      <c r="D124" s="176" t="s">
        <v>1066</v>
      </c>
      <c r="E124" s="177">
        <v>35</v>
      </c>
      <c r="F124" s="177">
        <v>2</v>
      </c>
      <c r="G124" s="178">
        <v>6194.7</v>
      </c>
      <c r="H124" s="179">
        <f t="shared" si="4"/>
        <v>6194.7</v>
      </c>
      <c r="I124" s="169">
        <v>23.35</v>
      </c>
      <c r="J124" s="169">
        <v>24.37</v>
      </c>
      <c r="K124" s="180">
        <f t="shared" si="5"/>
        <v>1773666.504</v>
      </c>
      <c r="L124" s="180">
        <f t="shared" si="6"/>
        <v>1773666.504</v>
      </c>
      <c r="M124" s="179">
        <f t="shared" si="7"/>
        <v>1773666.5</v>
      </c>
    </row>
    <row r="125" spans="1:13" ht="15" x14ac:dyDescent="0.25">
      <c r="A125" s="174">
        <v>31611</v>
      </c>
      <c r="B125" s="175" t="s">
        <v>1116</v>
      </c>
      <c r="C125" s="175" t="s">
        <v>1117</v>
      </c>
      <c r="D125" s="176" t="s">
        <v>1066</v>
      </c>
      <c r="E125" s="177">
        <v>35</v>
      </c>
      <c r="F125" s="177">
        <v>3</v>
      </c>
      <c r="G125" s="178">
        <v>11303.699999999997</v>
      </c>
      <c r="H125" s="179">
        <f t="shared" si="4"/>
        <v>11303.699999999997</v>
      </c>
      <c r="I125" s="169">
        <v>23.35</v>
      </c>
      <c r="J125" s="169">
        <v>24.37</v>
      </c>
      <c r="K125" s="180">
        <f t="shared" si="5"/>
        <v>3236475.3839999991</v>
      </c>
      <c r="L125" s="180">
        <f t="shared" si="6"/>
        <v>3236475.3839999991</v>
      </c>
      <c r="M125" s="179">
        <f t="shared" si="7"/>
        <v>3236475.38</v>
      </c>
    </row>
    <row r="126" spans="1:13" ht="15" x14ac:dyDescent="0.25">
      <c r="A126" s="174">
        <v>17194</v>
      </c>
      <c r="B126" s="175" t="s">
        <v>1116</v>
      </c>
      <c r="C126" s="175" t="s">
        <v>1117</v>
      </c>
      <c r="D126" s="176" t="s">
        <v>1066</v>
      </c>
      <c r="E126" s="177">
        <v>37</v>
      </c>
      <c r="G126" s="178">
        <v>3699.5000000000009</v>
      </c>
      <c r="H126" s="179">
        <f t="shared" si="4"/>
        <v>3699.5000000000009</v>
      </c>
      <c r="I126" s="169">
        <v>23.35</v>
      </c>
      <c r="J126" s="169">
        <v>24.37</v>
      </c>
      <c r="K126" s="180">
        <f t="shared" si="5"/>
        <v>1059240.8400000003</v>
      </c>
      <c r="L126" s="180">
        <f t="shared" si="6"/>
        <v>1059240.8400000003</v>
      </c>
      <c r="M126" s="179">
        <f t="shared" si="7"/>
        <v>1059240.8400000001</v>
      </c>
    </row>
    <row r="127" spans="1:13" ht="15" x14ac:dyDescent="0.25">
      <c r="A127" s="174">
        <v>17195</v>
      </c>
      <c r="B127" s="175" t="s">
        <v>1116</v>
      </c>
      <c r="C127" s="175" t="s">
        <v>1117</v>
      </c>
      <c r="D127" s="176" t="s">
        <v>1066</v>
      </c>
      <c r="E127" s="177">
        <v>39</v>
      </c>
      <c r="G127" s="178">
        <v>3651.5999999999995</v>
      </c>
      <c r="H127" s="179">
        <f t="shared" si="4"/>
        <v>3651.5999999999995</v>
      </c>
      <c r="I127" s="169">
        <v>23.35</v>
      </c>
      <c r="J127" s="169">
        <v>24.37</v>
      </c>
      <c r="K127" s="180">
        <f t="shared" si="5"/>
        <v>1045526.1119999998</v>
      </c>
      <c r="L127" s="180">
        <f t="shared" si="6"/>
        <v>1045526.1119999998</v>
      </c>
      <c r="M127" s="179">
        <f t="shared" si="7"/>
        <v>1045526.1099999999</v>
      </c>
    </row>
    <row r="128" spans="1:13" ht="15" x14ac:dyDescent="0.25">
      <c r="A128" s="174">
        <v>17196</v>
      </c>
      <c r="B128" s="175" t="s">
        <v>1116</v>
      </c>
      <c r="C128" s="175" t="s">
        <v>1117</v>
      </c>
      <c r="D128" s="176" t="s">
        <v>1066</v>
      </c>
      <c r="E128" s="177">
        <v>41</v>
      </c>
      <c r="G128" s="178">
        <v>3661.6</v>
      </c>
      <c r="H128" s="179">
        <f t="shared" si="4"/>
        <v>3661.6</v>
      </c>
      <c r="I128" s="169">
        <v>23.35</v>
      </c>
      <c r="J128" s="169">
        <v>24.37</v>
      </c>
      <c r="K128" s="180">
        <f t="shared" si="5"/>
        <v>1048389.312</v>
      </c>
      <c r="L128" s="180">
        <f t="shared" si="6"/>
        <v>1048389.312</v>
      </c>
      <c r="M128" s="179">
        <f t="shared" si="7"/>
        <v>1048389.31</v>
      </c>
    </row>
    <row r="129" spans="1:13" ht="15" x14ac:dyDescent="0.25">
      <c r="A129" s="174">
        <v>17197</v>
      </c>
      <c r="B129" s="175" t="s">
        <v>1116</v>
      </c>
      <c r="C129" s="175" t="s">
        <v>1117</v>
      </c>
      <c r="D129" s="176" t="s">
        <v>1066</v>
      </c>
      <c r="E129" s="177">
        <v>47</v>
      </c>
      <c r="G129" s="178">
        <v>3697.1000000000004</v>
      </c>
      <c r="H129" s="179">
        <f t="shared" si="4"/>
        <v>3697.1000000000004</v>
      </c>
      <c r="I129" s="169">
        <v>23.35</v>
      </c>
      <c r="J129" s="169">
        <v>24.37</v>
      </c>
      <c r="K129" s="180">
        <f t="shared" si="5"/>
        <v>1058553.6720000003</v>
      </c>
      <c r="L129" s="180">
        <f t="shared" si="6"/>
        <v>1058553.6720000003</v>
      </c>
      <c r="M129" s="179">
        <f t="shared" si="7"/>
        <v>1058553.67</v>
      </c>
    </row>
    <row r="130" spans="1:13" ht="15" x14ac:dyDescent="0.25">
      <c r="A130" s="174">
        <v>17198</v>
      </c>
      <c r="B130" s="175" t="s">
        <v>1116</v>
      </c>
      <c r="C130" s="175" t="s">
        <v>1117</v>
      </c>
      <c r="D130" s="176" t="s">
        <v>1066</v>
      </c>
      <c r="E130" s="177">
        <v>49</v>
      </c>
      <c r="G130" s="178">
        <v>3673.0000000000018</v>
      </c>
      <c r="H130" s="179">
        <f t="shared" si="4"/>
        <v>3673.0000000000018</v>
      </c>
      <c r="I130" s="169">
        <v>23.35</v>
      </c>
      <c r="J130" s="169">
        <v>24.37</v>
      </c>
      <c r="K130" s="180">
        <f t="shared" si="5"/>
        <v>1051653.3600000006</v>
      </c>
      <c r="L130" s="180">
        <f t="shared" si="6"/>
        <v>1051653.3600000006</v>
      </c>
      <c r="M130" s="179">
        <f t="shared" si="7"/>
        <v>1051653.3600000001</v>
      </c>
    </row>
    <row r="131" spans="1:13" ht="15" x14ac:dyDescent="0.25">
      <c r="A131" s="174">
        <v>17199</v>
      </c>
      <c r="B131" s="175" t="s">
        <v>1116</v>
      </c>
      <c r="C131" s="175" t="s">
        <v>1117</v>
      </c>
      <c r="D131" s="176" t="s">
        <v>1066</v>
      </c>
      <c r="E131" s="177">
        <v>51</v>
      </c>
      <c r="G131" s="178">
        <v>3698.099999999999</v>
      </c>
      <c r="H131" s="179">
        <f t="shared" si="4"/>
        <v>3698.099999999999</v>
      </c>
      <c r="I131" s="169">
        <v>23.35</v>
      </c>
      <c r="J131" s="169">
        <v>24.37</v>
      </c>
      <c r="K131" s="180">
        <f t="shared" si="5"/>
        <v>1058839.9919999999</v>
      </c>
      <c r="L131" s="180">
        <f t="shared" si="6"/>
        <v>1058839.9919999999</v>
      </c>
      <c r="M131" s="179">
        <f t="shared" si="7"/>
        <v>1058839.99</v>
      </c>
    </row>
    <row r="132" spans="1:13" ht="15" x14ac:dyDescent="0.25">
      <c r="A132" s="174">
        <v>17200</v>
      </c>
      <c r="B132" s="175" t="s">
        <v>1116</v>
      </c>
      <c r="C132" s="175" t="s">
        <v>1117</v>
      </c>
      <c r="D132" s="176" t="s">
        <v>1066</v>
      </c>
      <c r="E132" s="177">
        <v>53</v>
      </c>
      <c r="G132" s="178">
        <v>3683.1</v>
      </c>
      <c r="H132" s="179">
        <f t="shared" ref="H132:H195" si="8">G132</f>
        <v>3683.1</v>
      </c>
      <c r="I132" s="169">
        <v>23.35</v>
      </c>
      <c r="J132" s="169">
        <v>24.37</v>
      </c>
      <c r="K132" s="180">
        <f t="shared" ref="K132:K195" si="9">IF(C132="С",(G132*I132*6+G132*J132*6),0)</f>
        <v>1054545.192</v>
      </c>
      <c r="L132" s="180">
        <f t="shared" ref="L132:L195" si="10">IF(B132="ГБУ",(G132*I132*6+G132*J132*6),0)</f>
        <v>1054545.192</v>
      </c>
      <c r="M132" s="179">
        <f t="shared" ref="M132:M195" si="11">ROUND(G132*I132*6,2)+ROUND(G132*J132*6,2)</f>
        <v>1054545.19</v>
      </c>
    </row>
    <row r="133" spans="1:13" ht="15" x14ac:dyDescent="0.25">
      <c r="A133" s="174">
        <v>17201</v>
      </c>
      <c r="B133" s="175" t="s">
        <v>1116</v>
      </c>
      <c r="C133" s="175" t="s">
        <v>1117</v>
      </c>
      <c r="D133" s="176" t="s">
        <v>1066</v>
      </c>
      <c r="E133" s="177">
        <v>57</v>
      </c>
      <c r="G133" s="178">
        <v>3639.7</v>
      </c>
      <c r="H133" s="179">
        <f t="shared" si="8"/>
        <v>3639.7</v>
      </c>
      <c r="I133" s="169">
        <v>23.35</v>
      </c>
      <c r="J133" s="169">
        <v>24.37</v>
      </c>
      <c r="K133" s="180">
        <f t="shared" si="9"/>
        <v>1042118.904</v>
      </c>
      <c r="L133" s="180">
        <f t="shared" si="10"/>
        <v>1042118.904</v>
      </c>
      <c r="M133" s="179">
        <f t="shared" si="11"/>
        <v>1042118.9</v>
      </c>
    </row>
    <row r="134" spans="1:13" ht="15" x14ac:dyDescent="0.25">
      <c r="A134" s="174">
        <v>17202</v>
      </c>
      <c r="B134" s="175" t="s">
        <v>1116</v>
      </c>
      <c r="C134" s="175" t="s">
        <v>1117</v>
      </c>
      <c r="D134" s="176" t="s">
        <v>1066</v>
      </c>
      <c r="E134" s="177">
        <v>59</v>
      </c>
      <c r="G134" s="178">
        <v>3654.1000000000004</v>
      </c>
      <c r="H134" s="179">
        <f t="shared" si="8"/>
        <v>3654.1000000000004</v>
      </c>
      <c r="I134" s="169">
        <v>23.35</v>
      </c>
      <c r="J134" s="169">
        <v>24.37</v>
      </c>
      <c r="K134" s="180">
        <f t="shared" si="9"/>
        <v>1046241.9120000002</v>
      </c>
      <c r="L134" s="180">
        <f t="shared" si="10"/>
        <v>1046241.9120000002</v>
      </c>
      <c r="M134" s="179">
        <f t="shared" si="11"/>
        <v>1046241.9099999999</v>
      </c>
    </row>
    <row r="135" spans="1:13" ht="15" x14ac:dyDescent="0.25">
      <c r="A135" s="174">
        <v>17203</v>
      </c>
      <c r="B135" s="175" t="s">
        <v>1116</v>
      </c>
      <c r="C135" s="175" t="s">
        <v>1117</v>
      </c>
      <c r="D135" s="176" t="s">
        <v>1066</v>
      </c>
      <c r="E135" s="177">
        <v>61</v>
      </c>
      <c r="G135" s="178">
        <v>3650.5999999999995</v>
      </c>
      <c r="H135" s="179">
        <f t="shared" si="8"/>
        <v>3650.5999999999995</v>
      </c>
      <c r="I135" s="169">
        <v>23.35</v>
      </c>
      <c r="J135" s="169">
        <v>24.37</v>
      </c>
      <c r="K135" s="180">
        <f t="shared" si="9"/>
        <v>1045239.7919999999</v>
      </c>
      <c r="L135" s="180">
        <f t="shared" si="10"/>
        <v>1045239.7919999999</v>
      </c>
      <c r="M135" s="179">
        <f t="shared" si="11"/>
        <v>1045239.79</v>
      </c>
    </row>
    <row r="136" spans="1:13" ht="15" x14ac:dyDescent="0.25">
      <c r="A136" s="174">
        <v>17204</v>
      </c>
      <c r="B136" s="175" t="s">
        <v>1116</v>
      </c>
      <c r="C136" s="175" t="s">
        <v>1117</v>
      </c>
      <c r="D136" s="176" t="s">
        <v>1066</v>
      </c>
      <c r="E136" s="177">
        <v>63</v>
      </c>
      <c r="G136" s="178">
        <v>3638.1</v>
      </c>
      <c r="H136" s="179">
        <f t="shared" si="8"/>
        <v>3638.1</v>
      </c>
      <c r="I136" s="169">
        <v>23.35</v>
      </c>
      <c r="J136" s="169">
        <v>24.37</v>
      </c>
      <c r="K136" s="180">
        <f t="shared" si="9"/>
        <v>1041660.7920000001</v>
      </c>
      <c r="L136" s="180">
        <f t="shared" si="10"/>
        <v>1041660.7920000001</v>
      </c>
      <c r="M136" s="179">
        <f t="shared" si="11"/>
        <v>1041660.79</v>
      </c>
    </row>
    <row r="137" spans="1:13" ht="15" x14ac:dyDescent="0.25">
      <c r="A137" s="174">
        <v>17205</v>
      </c>
      <c r="B137" s="175" t="s">
        <v>1116</v>
      </c>
      <c r="C137" s="175" t="s">
        <v>1117</v>
      </c>
      <c r="D137" s="176" t="s">
        <v>1066</v>
      </c>
      <c r="E137" s="177" t="s">
        <v>1070</v>
      </c>
      <c r="G137" s="178">
        <v>5233.2999999999993</v>
      </c>
      <c r="H137" s="179">
        <f t="shared" si="8"/>
        <v>5233.2999999999993</v>
      </c>
      <c r="I137" s="169">
        <v>23.35</v>
      </c>
      <c r="J137" s="169">
        <v>24.37</v>
      </c>
      <c r="K137" s="180">
        <f t="shared" si="9"/>
        <v>1498398.4559999998</v>
      </c>
      <c r="L137" s="180">
        <f t="shared" si="10"/>
        <v>1498398.4559999998</v>
      </c>
      <c r="M137" s="179">
        <f t="shared" si="11"/>
        <v>1498398.46</v>
      </c>
    </row>
    <row r="138" spans="1:13" ht="15" x14ac:dyDescent="0.25">
      <c r="A138" s="174">
        <v>19360</v>
      </c>
      <c r="B138" s="175" t="s">
        <v>1116</v>
      </c>
      <c r="C138" s="175" t="s">
        <v>1117</v>
      </c>
      <c r="D138" s="176" t="s">
        <v>1071</v>
      </c>
      <c r="E138" s="177">
        <v>17</v>
      </c>
      <c r="F138" s="177">
        <v>1</v>
      </c>
      <c r="G138" s="178">
        <v>3474.8000000000006</v>
      </c>
      <c r="H138" s="179">
        <f t="shared" si="8"/>
        <v>3474.8000000000006</v>
      </c>
      <c r="I138" s="169">
        <v>18.13</v>
      </c>
      <c r="J138" s="169">
        <v>18.940000000000001</v>
      </c>
      <c r="K138" s="180">
        <f t="shared" si="9"/>
        <v>772865.01600000018</v>
      </c>
      <c r="L138" s="180">
        <f t="shared" si="10"/>
        <v>772865.01600000018</v>
      </c>
      <c r="M138" s="179">
        <f t="shared" si="11"/>
        <v>772865.01</v>
      </c>
    </row>
    <row r="139" spans="1:13" ht="15" x14ac:dyDescent="0.25">
      <c r="A139" s="174">
        <v>19361</v>
      </c>
      <c r="B139" s="175" t="s">
        <v>1116</v>
      </c>
      <c r="C139" s="175" t="s">
        <v>1117</v>
      </c>
      <c r="D139" s="176" t="s">
        <v>1071</v>
      </c>
      <c r="E139" s="177">
        <v>17</v>
      </c>
      <c r="F139" s="177">
        <v>2</v>
      </c>
      <c r="G139" s="178">
        <v>3522.8</v>
      </c>
      <c r="H139" s="179">
        <f t="shared" si="8"/>
        <v>3522.8</v>
      </c>
      <c r="I139" s="169">
        <v>18.13</v>
      </c>
      <c r="J139" s="169">
        <v>18.940000000000001</v>
      </c>
      <c r="K139" s="180">
        <f t="shared" si="9"/>
        <v>783541.17600000009</v>
      </c>
      <c r="L139" s="180">
        <f t="shared" si="10"/>
        <v>783541.17600000009</v>
      </c>
      <c r="M139" s="179">
        <f t="shared" si="11"/>
        <v>783541.16999999993</v>
      </c>
    </row>
    <row r="140" spans="1:13" ht="15" x14ac:dyDescent="0.25">
      <c r="A140" s="174">
        <v>19362</v>
      </c>
      <c r="B140" s="175" t="s">
        <v>1116</v>
      </c>
      <c r="C140" s="175" t="s">
        <v>1117</v>
      </c>
      <c r="D140" s="176" t="s">
        <v>1071</v>
      </c>
      <c r="E140" s="177">
        <v>17</v>
      </c>
      <c r="F140" s="177">
        <v>3</v>
      </c>
      <c r="G140" s="178">
        <v>3528.099999999999</v>
      </c>
      <c r="H140" s="179">
        <f t="shared" si="8"/>
        <v>3528.099999999999</v>
      </c>
      <c r="I140" s="169">
        <v>18.13</v>
      </c>
      <c r="J140" s="169">
        <v>18.940000000000001</v>
      </c>
      <c r="K140" s="180">
        <f t="shared" si="9"/>
        <v>784720.00199999986</v>
      </c>
      <c r="L140" s="180">
        <f t="shared" si="10"/>
        <v>784720.00199999986</v>
      </c>
      <c r="M140" s="179">
        <f t="shared" si="11"/>
        <v>784720</v>
      </c>
    </row>
    <row r="141" spans="1:13" ht="15" x14ac:dyDescent="0.25">
      <c r="A141" s="174">
        <v>19363</v>
      </c>
      <c r="B141" s="175" t="s">
        <v>1116</v>
      </c>
      <c r="C141" s="175" t="s">
        <v>1117</v>
      </c>
      <c r="D141" s="176" t="s">
        <v>1071</v>
      </c>
      <c r="E141" s="177">
        <v>17</v>
      </c>
      <c r="F141" s="177">
        <v>4</v>
      </c>
      <c r="G141" s="178">
        <v>3500.9999999999995</v>
      </c>
      <c r="H141" s="179">
        <f t="shared" si="8"/>
        <v>3500.9999999999995</v>
      </c>
      <c r="I141" s="169">
        <v>18.13</v>
      </c>
      <c r="J141" s="169">
        <v>18.940000000000001</v>
      </c>
      <c r="K141" s="180">
        <f t="shared" si="9"/>
        <v>778692.41999999993</v>
      </c>
      <c r="L141" s="180">
        <f t="shared" si="10"/>
        <v>778692.41999999993</v>
      </c>
      <c r="M141" s="179">
        <f t="shared" si="11"/>
        <v>778692.42</v>
      </c>
    </row>
    <row r="142" spans="1:13" ht="15" x14ac:dyDescent="0.25">
      <c r="A142" s="174">
        <v>19364</v>
      </c>
      <c r="B142" s="175" t="s">
        <v>1116</v>
      </c>
      <c r="C142" s="175" t="s">
        <v>1117</v>
      </c>
      <c r="D142" s="176" t="s">
        <v>1071</v>
      </c>
      <c r="E142" s="177">
        <v>17</v>
      </c>
      <c r="F142" s="177">
        <v>5</v>
      </c>
      <c r="G142" s="178">
        <v>3633.5</v>
      </c>
      <c r="H142" s="179">
        <f t="shared" si="8"/>
        <v>3633.5</v>
      </c>
      <c r="I142" s="169">
        <v>23.35</v>
      </c>
      <c r="J142" s="169">
        <v>24.37</v>
      </c>
      <c r="K142" s="180">
        <f t="shared" si="9"/>
        <v>1040343.72</v>
      </c>
      <c r="L142" s="180">
        <f t="shared" si="10"/>
        <v>1040343.72</v>
      </c>
      <c r="M142" s="179">
        <f t="shared" si="11"/>
        <v>1040343.72</v>
      </c>
    </row>
    <row r="143" spans="1:13" ht="15" x14ac:dyDescent="0.25">
      <c r="A143" s="174">
        <v>19366</v>
      </c>
      <c r="B143" s="175" t="s">
        <v>1116</v>
      </c>
      <c r="C143" s="175" t="s">
        <v>1117</v>
      </c>
      <c r="D143" s="176" t="s">
        <v>1071</v>
      </c>
      <c r="E143" s="177">
        <v>21</v>
      </c>
      <c r="F143" s="177">
        <v>1</v>
      </c>
      <c r="G143" s="178">
        <v>9540.1</v>
      </c>
      <c r="H143" s="179">
        <f t="shared" si="8"/>
        <v>9540.1</v>
      </c>
      <c r="I143" s="169">
        <v>23.35</v>
      </c>
      <c r="J143" s="169">
        <v>24.37</v>
      </c>
      <c r="K143" s="180">
        <f t="shared" si="9"/>
        <v>2731521.4320000005</v>
      </c>
      <c r="L143" s="180">
        <f t="shared" si="10"/>
        <v>2731521.4320000005</v>
      </c>
      <c r="M143" s="179">
        <f t="shared" si="11"/>
        <v>2731521.4299999997</v>
      </c>
    </row>
    <row r="144" spans="1:13" ht="15" x14ac:dyDescent="0.25">
      <c r="A144" s="174">
        <v>19367</v>
      </c>
      <c r="B144" s="175" t="s">
        <v>1116</v>
      </c>
      <c r="C144" s="175" t="s">
        <v>1117</v>
      </c>
      <c r="D144" s="176" t="s">
        <v>1071</v>
      </c>
      <c r="E144" s="177">
        <v>21</v>
      </c>
      <c r="F144" s="177">
        <v>2</v>
      </c>
      <c r="G144" s="178">
        <v>5406.6999999999971</v>
      </c>
      <c r="H144" s="179">
        <f t="shared" si="8"/>
        <v>5406.6999999999971</v>
      </c>
      <c r="I144" s="169">
        <v>23.35</v>
      </c>
      <c r="J144" s="169">
        <v>24.37</v>
      </c>
      <c r="K144" s="180">
        <f t="shared" si="9"/>
        <v>1548046.3439999991</v>
      </c>
      <c r="L144" s="180">
        <f t="shared" si="10"/>
        <v>1548046.3439999991</v>
      </c>
      <c r="M144" s="179">
        <f t="shared" si="11"/>
        <v>1548046.34</v>
      </c>
    </row>
    <row r="145" spans="1:13" ht="15" x14ac:dyDescent="0.25">
      <c r="A145" s="174">
        <v>31191</v>
      </c>
      <c r="B145" s="175" t="s">
        <v>1116</v>
      </c>
      <c r="C145" s="175" t="s">
        <v>1117</v>
      </c>
      <c r="D145" s="181" t="s">
        <v>1071</v>
      </c>
      <c r="E145" s="177">
        <v>22</v>
      </c>
      <c r="F145" s="177">
        <v>1</v>
      </c>
      <c r="G145" s="178">
        <v>13879.5</v>
      </c>
      <c r="H145" s="179">
        <f t="shared" si="8"/>
        <v>13879.5</v>
      </c>
      <c r="I145" s="169">
        <v>23.35</v>
      </c>
      <c r="J145" s="169">
        <v>24.37</v>
      </c>
      <c r="K145" s="180">
        <f t="shared" si="9"/>
        <v>3973978.4400000004</v>
      </c>
      <c r="L145" s="180">
        <f t="shared" si="10"/>
        <v>3973978.4400000004</v>
      </c>
      <c r="M145" s="179">
        <f t="shared" si="11"/>
        <v>3973978.44</v>
      </c>
    </row>
    <row r="146" spans="1:13" ht="15" x14ac:dyDescent="0.25">
      <c r="A146" s="174">
        <v>31192</v>
      </c>
      <c r="B146" s="175" t="s">
        <v>1116</v>
      </c>
      <c r="C146" s="175" t="s">
        <v>1117</v>
      </c>
      <c r="D146" s="181" t="s">
        <v>1071</v>
      </c>
      <c r="E146" s="177">
        <v>22</v>
      </c>
      <c r="G146" s="178">
        <v>13868.1</v>
      </c>
      <c r="H146" s="179">
        <f t="shared" si="8"/>
        <v>13868.1</v>
      </c>
      <c r="I146" s="169">
        <v>23.35</v>
      </c>
      <c r="J146" s="169">
        <v>24.37</v>
      </c>
      <c r="K146" s="180">
        <f t="shared" si="9"/>
        <v>3970714.392</v>
      </c>
      <c r="L146" s="180">
        <f t="shared" si="10"/>
        <v>3970714.392</v>
      </c>
      <c r="M146" s="179">
        <f t="shared" si="11"/>
        <v>3970714.39</v>
      </c>
    </row>
    <row r="147" spans="1:13" ht="15" x14ac:dyDescent="0.25">
      <c r="A147" s="174">
        <v>31193</v>
      </c>
      <c r="B147" s="175" t="s">
        <v>1116</v>
      </c>
      <c r="C147" s="175" t="s">
        <v>1117</v>
      </c>
      <c r="D147" s="181" t="s">
        <v>1071</v>
      </c>
      <c r="E147" s="177">
        <v>24</v>
      </c>
      <c r="G147" s="178">
        <v>7117.6000000000022</v>
      </c>
      <c r="H147" s="179">
        <f t="shared" si="8"/>
        <v>7117.6000000000022</v>
      </c>
      <c r="I147" s="169">
        <v>23.35</v>
      </c>
      <c r="J147" s="169">
        <v>24.37</v>
      </c>
      <c r="K147" s="180">
        <f t="shared" si="9"/>
        <v>2037911.2320000008</v>
      </c>
      <c r="L147" s="180">
        <f t="shared" si="10"/>
        <v>2037911.2320000008</v>
      </c>
      <c r="M147" s="179">
        <f t="shared" si="11"/>
        <v>2037911.23</v>
      </c>
    </row>
    <row r="148" spans="1:13" ht="15" x14ac:dyDescent="0.25">
      <c r="A148" s="174">
        <v>19368</v>
      </c>
      <c r="B148" s="175" t="s">
        <v>1116</v>
      </c>
      <c r="C148" s="175" t="s">
        <v>1117</v>
      </c>
      <c r="D148" s="176" t="s">
        <v>1071</v>
      </c>
      <c r="E148" s="177">
        <v>25</v>
      </c>
      <c r="F148" s="177">
        <v>1</v>
      </c>
      <c r="G148" s="178">
        <v>2580.3000000000002</v>
      </c>
      <c r="H148" s="179">
        <f t="shared" si="8"/>
        <v>2580.3000000000002</v>
      </c>
      <c r="I148" s="169">
        <v>18.13</v>
      </c>
      <c r="J148" s="169">
        <v>18.940000000000001</v>
      </c>
      <c r="K148" s="180">
        <f t="shared" si="9"/>
        <v>573910.326</v>
      </c>
      <c r="L148" s="180">
        <f t="shared" si="10"/>
        <v>573910.326</v>
      </c>
      <c r="M148" s="179">
        <f t="shared" si="11"/>
        <v>573910.32000000007</v>
      </c>
    </row>
    <row r="149" spans="1:13" ht="15" x14ac:dyDescent="0.25">
      <c r="A149" s="174">
        <v>19369</v>
      </c>
      <c r="B149" s="175" t="s">
        <v>1116</v>
      </c>
      <c r="C149" s="175" t="s">
        <v>1117</v>
      </c>
      <c r="D149" s="176" t="s">
        <v>1071</v>
      </c>
      <c r="E149" s="177">
        <v>25</v>
      </c>
      <c r="F149" s="177">
        <v>2</v>
      </c>
      <c r="G149" s="178">
        <v>2584.2999999999993</v>
      </c>
      <c r="H149" s="179">
        <f t="shared" si="8"/>
        <v>2584.2999999999993</v>
      </c>
      <c r="I149" s="169">
        <v>18.13</v>
      </c>
      <c r="J149" s="169">
        <v>18.940000000000001</v>
      </c>
      <c r="K149" s="180">
        <f t="shared" si="9"/>
        <v>574800.00599999982</v>
      </c>
      <c r="L149" s="180">
        <f t="shared" si="10"/>
        <v>574800.00599999982</v>
      </c>
      <c r="M149" s="179">
        <f t="shared" si="11"/>
        <v>574800</v>
      </c>
    </row>
    <row r="150" spans="1:13" ht="15" x14ac:dyDescent="0.25">
      <c r="A150" s="174">
        <v>31190</v>
      </c>
      <c r="B150" s="175" t="s">
        <v>1119</v>
      </c>
      <c r="C150" s="175" t="s">
        <v>1118</v>
      </c>
      <c r="D150" s="181" t="s">
        <v>1071</v>
      </c>
      <c r="E150" s="177">
        <v>26</v>
      </c>
      <c r="F150" s="177">
        <v>1</v>
      </c>
      <c r="G150" s="178">
        <v>8134.3</v>
      </c>
      <c r="H150" s="179"/>
      <c r="I150" s="169">
        <v>23.35</v>
      </c>
      <c r="J150" s="169">
        <v>24.37</v>
      </c>
      <c r="K150" s="180">
        <f t="shared" si="9"/>
        <v>0</v>
      </c>
      <c r="L150" s="180">
        <f t="shared" si="10"/>
        <v>0</v>
      </c>
      <c r="M150" s="179">
        <f t="shared" si="11"/>
        <v>2329012.7800000003</v>
      </c>
    </row>
    <row r="151" spans="1:13" ht="15" x14ac:dyDescent="0.25">
      <c r="A151" s="174">
        <v>31189</v>
      </c>
      <c r="B151" s="175" t="s">
        <v>1116</v>
      </c>
      <c r="C151" s="175" t="s">
        <v>1117</v>
      </c>
      <c r="D151" s="181" t="s">
        <v>1071</v>
      </c>
      <c r="E151" s="177">
        <v>26</v>
      </c>
      <c r="G151" s="178">
        <v>6895.2000000000025</v>
      </c>
      <c r="H151" s="179">
        <f t="shared" si="8"/>
        <v>6895.2000000000025</v>
      </c>
      <c r="I151" s="169">
        <v>23.35</v>
      </c>
      <c r="J151" s="169">
        <v>24.37</v>
      </c>
      <c r="K151" s="180">
        <f t="shared" si="9"/>
        <v>1974233.6640000008</v>
      </c>
      <c r="L151" s="180">
        <f t="shared" si="10"/>
        <v>1974233.6640000008</v>
      </c>
      <c r="M151" s="179">
        <f t="shared" si="11"/>
        <v>1974233.6600000001</v>
      </c>
    </row>
    <row r="152" spans="1:13" ht="15" x14ac:dyDescent="0.25">
      <c r="A152" s="174">
        <v>19370</v>
      </c>
      <c r="B152" s="175" t="s">
        <v>1116</v>
      </c>
      <c r="C152" s="175" t="s">
        <v>1117</v>
      </c>
      <c r="D152" s="176" t="s">
        <v>1071</v>
      </c>
      <c r="E152" s="177">
        <v>27</v>
      </c>
      <c r="F152" s="177">
        <v>1</v>
      </c>
      <c r="G152" s="178">
        <v>1637.6</v>
      </c>
      <c r="H152" s="179">
        <f t="shared" si="8"/>
        <v>1637.6</v>
      </c>
      <c r="I152" s="169">
        <v>18.13</v>
      </c>
      <c r="J152" s="169">
        <v>18.940000000000001</v>
      </c>
      <c r="K152" s="180">
        <f t="shared" si="9"/>
        <v>364234.99199999997</v>
      </c>
      <c r="L152" s="180">
        <f t="shared" si="10"/>
        <v>364234.99199999997</v>
      </c>
      <c r="M152" s="179">
        <f t="shared" si="11"/>
        <v>364234.99</v>
      </c>
    </row>
    <row r="153" spans="1:13" ht="15" x14ac:dyDescent="0.25">
      <c r="A153" s="174">
        <v>19371</v>
      </c>
      <c r="B153" s="175" t="s">
        <v>1116</v>
      </c>
      <c r="C153" s="175" t="s">
        <v>1117</v>
      </c>
      <c r="D153" s="176" t="s">
        <v>1071</v>
      </c>
      <c r="E153" s="177">
        <v>27</v>
      </c>
      <c r="F153" s="177">
        <v>2</v>
      </c>
      <c r="G153" s="178">
        <v>2574.8000000000002</v>
      </c>
      <c r="H153" s="179">
        <f t="shared" si="8"/>
        <v>2574.8000000000002</v>
      </c>
      <c r="I153" s="169">
        <v>18.13</v>
      </c>
      <c r="J153" s="169">
        <v>18.940000000000001</v>
      </c>
      <c r="K153" s="180">
        <f t="shared" si="9"/>
        <v>572687.01600000006</v>
      </c>
      <c r="L153" s="180">
        <f t="shared" si="10"/>
        <v>572687.01600000006</v>
      </c>
      <c r="M153" s="179">
        <f t="shared" si="11"/>
        <v>572687.01</v>
      </c>
    </row>
    <row r="154" spans="1:13" ht="15" x14ac:dyDescent="0.25">
      <c r="A154" s="174">
        <v>19372</v>
      </c>
      <c r="B154" s="175" t="s">
        <v>1116</v>
      </c>
      <c r="C154" s="175" t="s">
        <v>1117</v>
      </c>
      <c r="D154" s="176" t="s">
        <v>1071</v>
      </c>
      <c r="E154" s="177">
        <v>29</v>
      </c>
      <c r="G154" s="178">
        <v>2569</v>
      </c>
      <c r="H154" s="179">
        <f t="shared" si="8"/>
        <v>2569</v>
      </c>
      <c r="I154" s="169">
        <v>18.13</v>
      </c>
      <c r="J154" s="169">
        <v>18.940000000000001</v>
      </c>
      <c r="K154" s="180">
        <f t="shared" si="9"/>
        <v>571396.98</v>
      </c>
      <c r="L154" s="180">
        <f t="shared" si="10"/>
        <v>571396.98</v>
      </c>
      <c r="M154" s="179">
        <f t="shared" si="11"/>
        <v>571396.98</v>
      </c>
    </row>
    <row r="155" spans="1:13" ht="15" x14ac:dyDescent="0.25">
      <c r="A155" s="174">
        <v>31187</v>
      </c>
      <c r="B155" s="175" t="s">
        <v>1116</v>
      </c>
      <c r="C155" s="175" t="s">
        <v>1117</v>
      </c>
      <c r="D155" s="181" t="s">
        <v>1071</v>
      </c>
      <c r="E155" s="177">
        <v>30</v>
      </c>
      <c r="G155" s="178">
        <v>6934.4</v>
      </c>
      <c r="H155" s="179">
        <f t="shared" si="8"/>
        <v>6934.4</v>
      </c>
      <c r="I155" s="169">
        <v>23.35</v>
      </c>
      <c r="J155" s="169">
        <v>24.37</v>
      </c>
      <c r="K155" s="180">
        <f t="shared" si="9"/>
        <v>1985457.4080000001</v>
      </c>
      <c r="L155" s="180">
        <f t="shared" si="10"/>
        <v>1985457.4080000001</v>
      </c>
      <c r="M155" s="179">
        <f t="shared" si="11"/>
        <v>1985457.41</v>
      </c>
    </row>
    <row r="156" spans="1:13" ht="15" x14ac:dyDescent="0.25">
      <c r="A156" s="174">
        <v>31185</v>
      </c>
      <c r="B156" s="175" t="s">
        <v>1116</v>
      </c>
      <c r="C156" s="175" t="s">
        <v>1117</v>
      </c>
      <c r="D156" s="181" t="s">
        <v>1071</v>
      </c>
      <c r="E156" s="177">
        <v>34</v>
      </c>
      <c r="F156" s="177">
        <v>1</v>
      </c>
      <c r="G156" s="178">
        <v>10529.1</v>
      </c>
      <c r="H156" s="179">
        <f t="shared" si="8"/>
        <v>10529.1</v>
      </c>
      <c r="I156" s="169">
        <v>23.35</v>
      </c>
      <c r="J156" s="169">
        <v>24.37</v>
      </c>
      <c r="K156" s="180">
        <f t="shared" si="9"/>
        <v>3014691.9120000005</v>
      </c>
      <c r="L156" s="180">
        <f t="shared" si="10"/>
        <v>3014691.9120000005</v>
      </c>
      <c r="M156" s="179">
        <f t="shared" si="11"/>
        <v>3014691.91</v>
      </c>
    </row>
    <row r="157" spans="1:13" ht="15" x14ac:dyDescent="0.25">
      <c r="A157" s="174">
        <v>280208</v>
      </c>
      <c r="B157" s="175" t="s">
        <v>1116</v>
      </c>
      <c r="C157" s="175" t="s">
        <v>1117</v>
      </c>
      <c r="D157" s="181" t="s">
        <v>1071</v>
      </c>
      <c r="E157" s="177">
        <v>34</v>
      </c>
      <c r="F157" s="177">
        <v>2</v>
      </c>
      <c r="G157" s="178">
        <v>9668.7000000000007</v>
      </c>
      <c r="H157" s="179">
        <f t="shared" si="8"/>
        <v>9668.7000000000007</v>
      </c>
      <c r="I157" s="169">
        <v>23.35</v>
      </c>
      <c r="J157" s="169">
        <v>24.37</v>
      </c>
      <c r="K157" s="180">
        <f t="shared" si="9"/>
        <v>2768342.1840000004</v>
      </c>
      <c r="L157" s="180">
        <f t="shared" si="10"/>
        <v>2768342.1840000004</v>
      </c>
      <c r="M157" s="179">
        <f t="shared" si="11"/>
        <v>2768342.18</v>
      </c>
    </row>
    <row r="158" spans="1:13" ht="15" x14ac:dyDescent="0.25">
      <c r="A158" s="174">
        <v>280209</v>
      </c>
      <c r="B158" s="175" t="s">
        <v>1116</v>
      </c>
      <c r="C158" s="175" t="s">
        <v>1117</v>
      </c>
      <c r="D158" s="181" t="s">
        <v>1071</v>
      </c>
      <c r="E158" s="177">
        <v>34</v>
      </c>
      <c r="F158" s="177">
        <v>3</v>
      </c>
      <c r="G158" s="178">
        <v>17115.7</v>
      </c>
      <c r="H158" s="179">
        <f t="shared" si="8"/>
        <v>17115.7</v>
      </c>
      <c r="I158" s="169">
        <v>23.35</v>
      </c>
      <c r="J158" s="169">
        <v>24.37</v>
      </c>
      <c r="K158" s="180">
        <f t="shared" si="9"/>
        <v>4900567.2240000004</v>
      </c>
      <c r="L158" s="180">
        <f t="shared" si="10"/>
        <v>4900567.2240000004</v>
      </c>
      <c r="M158" s="179">
        <f t="shared" si="11"/>
        <v>4900567.22</v>
      </c>
    </row>
    <row r="159" spans="1:13" ht="15" x14ac:dyDescent="0.25">
      <c r="A159" s="174">
        <v>280210</v>
      </c>
      <c r="B159" s="175" t="s">
        <v>1116</v>
      </c>
      <c r="C159" s="175" t="s">
        <v>1117</v>
      </c>
      <c r="D159" s="181" t="s">
        <v>1071</v>
      </c>
      <c r="E159" s="177">
        <v>34</v>
      </c>
      <c r="F159" s="177">
        <v>4</v>
      </c>
      <c r="G159" s="178">
        <v>9668.7999999999993</v>
      </c>
      <c r="H159" s="179">
        <f t="shared" si="8"/>
        <v>9668.7999999999993</v>
      </c>
      <c r="I159" s="169">
        <v>23.35</v>
      </c>
      <c r="J159" s="169">
        <v>24.37</v>
      </c>
      <c r="K159" s="180">
        <f t="shared" si="9"/>
        <v>2768370.8160000001</v>
      </c>
      <c r="L159" s="180">
        <f t="shared" si="10"/>
        <v>2768370.8160000001</v>
      </c>
      <c r="M159" s="179">
        <f t="shared" si="11"/>
        <v>2768370.82</v>
      </c>
    </row>
    <row r="160" spans="1:13" ht="15" x14ac:dyDescent="0.25">
      <c r="A160" s="174">
        <v>31184</v>
      </c>
      <c r="B160" s="175" t="s">
        <v>1116</v>
      </c>
      <c r="C160" s="175" t="s">
        <v>1117</v>
      </c>
      <c r="D160" s="181" t="s">
        <v>1071</v>
      </c>
      <c r="E160" s="177">
        <v>34</v>
      </c>
      <c r="G160" s="178">
        <v>8141.7</v>
      </c>
      <c r="H160" s="179">
        <f t="shared" si="8"/>
        <v>8141.7</v>
      </c>
      <c r="I160" s="169">
        <v>23.35</v>
      </c>
      <c r="J160" s="169">
        <v>24.37</v>
      </c>
      <c r="K160" s="180">
        <f t="shared" si="9"/>
        <v>2331131.5439999998</v>
      </c>
      <c r="L160" s="180">
        <f t="shared" si="10"/>
        <v>2331131.5439999998</v>
      </c>
      <c r="M160" s="179">
        <f t="shared" si="11"/>
        <v>2331131.54</v>
      </c>
    </row>
    <row r="161" spans="1:13" ht="15" x14ac:dyDescent="0.25">
      <c r="A161" s="174">
        <v>280149</v>
      </c>
      <c r="B161" s="175" t="s">
        <v>1116</v>
      </c>
      <c r="C161" s="175" t="s">
        <v>1117</v>
      </c>
      <c r="D161" s="176" t="s">
        <v>1075</v>
      </c>
      <c r="E161" s="177">
        <v>25</v>
      </c>
      <c r="G161" s="178">
        <v>15275.4</v>
      </c>
      <c r="H161" s="179">
        <f t="shared" si="8"/>
        <v>15275.4</v>
      </c>
      <c r="I161" s="169">
        <v>23.35</v>
      </c>
      <c r="J161" s="169">
        <v>24.37</v>
      </c>
      <c r="K161" s="180">
        <f t="shared" si="9"/>
        <v>4373652.5279999999</v>
      </c>
      <c r="L161" s="180">
        <f t="shared" si="10"/>
        <v>4373652.5279999999</v>
      </c>
      <c r="M161" s="179">
        <f t="shared" si="11"/>
        <v>4373652.53</v>
      </c>
    </row>
    <row r="162" spans="1:13" ht="15" x14ac:dyDescent="0.25">
      <c r="A162" s="174">
        <v>20947</v>
      </c>
      <c r="B162" s="175" t="s">
        <v>1116</v>
      </c>
      <c r="C162" s="175" t="s">
        <v>1117</v>
      </c>
      <c r="D162" s="176" t="s">
        <v>1075</v>
      </c>
      <c r="E162" s="177">
        <v>27</v>
      </c>
      <c r="F162" s="177">
        <v>5</v>
      </c>
      <c r="G162" s="178">
        <v>3469.4999999999991</v>
      </c>
      <c r="H162" s="179">
        <f t="shared" si="8"/>
        <v>3469.4999999999991</v>
      </c>
      <c r="I162" s="169">
        <v>18.13</v>
      </c>
      <c r="J162" s="169">
        <v>18.940000000000001</v>
      </c>
      <c r="K162" s="180">
        <f t="shared" si="9"/>
        <v>771686.18999999983</v>
      </c>
      <c r="L162" s="180">
        <f t="shared" si="10"/>
        <v>771686.18999999983</v>
      </c>
      <c r="M162" s="179">
        <f t="shared" si="11"/>
        <v>771686.19</v>
      </c>
    </row>
    <row r="163" spans="1:13" ht="15" x14ac:dyDescent="0.25">
      <c r="A163" s="174">
        <v>20948</v>
      </c>
      <c r="B163" s="175" t="s">
        <v>1116</v>
      </c>
      <c r="C163" s="175" t="s">
        <v>1117</v>
      </c>
      <c r="D163" s="176" t="s">
        <v>1075</v>
      </c>
      <c r="E163" s="177">
        <v>27</v>
      </c>
      <c r="F163" s="177">
        <v>6</v>
      </c>
      <c r="G163" s="178">
        <v>3512.0000000000009</v>
      </c>
      <c r="H163" s="179">
        <f t="shared" si="8"/>
        <v>3512.0000000000009</v>
      </c>
      <c r="I163" s="169">
        <v>18.13</v>
      </c>
      <c r="J163" s="169">
        <v>18.940000000000001</v>
      </c>
      <c r="K163" s="180">
        <f t="shared" si="9"/>
        <v>781139.04000000027</v>
      </c>
      <c r="L163" s="180">
        <f t="shared" si="10"/>
        <v>781139.04000000027</v>
      </c>
      <c r="M163" s="179">
        <f t="shared" si="11"/>
        <v>781139.04</v>
      </c>
    </row>
    <row r="164" spans="1:13" ht="15" x14ac:dyDescent="0.25">
      <c r="A164" s="174">
        <v>20949</v>
      </c>
      <c r="B164" s="175" t="s">
        <v>1116</v>
      </c>
      <c r="C164" s="175" t="s">
        <v>1117</v>
      </c>
      <c r="D164" s="176" t="s">
        <v>1075</v>
      </c>
      <c r="E164" s="177">
        <v>27</v>
      </c>
      <c r="F164" s="177">
        <v>7</v>
      </c>
      <c r="G164" s="178">
        <v>3539.0000000000023</v>
      </c>
      <c r="H164" s="179">
        <f t="shared" si="8"/>
        <v>3539.0000000000023</v>
      </c>
      <c r="I164" s="169">
        <v>18.13</v>
      </c>
      <c r="J164" s="169">
        <v>18.940000000000001</v>
      </c>
      <c r="K164" s="180">
        <f t="shared" si="9"/>
        <v>787144.38000000059</v>
      </c>
      <c r="L164" s="180">
        <f t="shared" si="10"/>
        <v>787144.38000000059</v>
      </c>
      <c r="M164" s="179">
        <f t="shared" si="11"/>
        <v>787144.38</v>
      </c>
    </row>
    <row r="165" spans="1:13" ht="15" x14ac:dyDescent="0.25">
      <c r="A165" s="174">
        <v>20951</v>
      </c>
      <c r="B165" s="175" t="s">
        <v>1116</v>
      </c>
      <c r="C165" s="175" t="s">
        <v>1117</v>
      </c>
      <c r="D165" s="176" t="s">
        <v>1075</v>
      </c>
      <c r="E165" s="177">
        <v>29</v>
      </c>
      <c r="F165" s="177">
        <v>1</v>
      </c>
      <c r="G165" s="178">
        <v>3591.3</v>
      </c>
      <c r="H165" s="179">
        <f t="shared" si="8"/>
        <v>3591.3</v>
      </c>
      <c r="I165" s="169">
        <v>18.13</v>
      </c>
      <c r="J165" s="169">
        <v>18.940000000000001</v>
      </c>
      <c r="K165" s="180">
        <f t="shared" si="9"/>
        <v>798776.946</v>
      </c>
      <c r="L165" s="180">
        <f t="shared" si="10"/>
        <v>798776.946</v>
      </c>
      <c r="M165" s="179">
        <f t="shared" si="11"/>
        <v>798776.94</v>
      </c>
    </row>
    <row r="166" spans="1:13" ht="15" x14ac:dyDescent="0.25">
      <c r="A166" s="174">
        <v>20952</v>
      </c>
      <c r="B166" s="175" t="s">
        <v>1116</v>
      </c>
      <c r="C166" s="175" t="s">
        <v>1117</v>
      </c>
      <c r="D166" s="176" t="s">
        <v>1075</v>
      </c>
      <c r="E166" s="177">
        <v>29</v>
      </c>
      <c r="F166" s="177">
        <v>2</v>
      </c>
      <c r="G166" s="178">
        <v>3550.4</v>
      </c>
      <c r="H166" s="179">
        <f t="shared" si="8"/>
        <v>3550.4</v>
      </c>
      <c r="I166" s="169">
        <v>18.13</v>
      </c>
      <c r="J166" s="169">
        <v>18.940000000000001</v>
      </c>
      <c r="K166" s="180">
        <f t="shared" si="9"/>
        <v>789679.96799999999</v>
      </c>
      <c r="L166" s="180">
        <f t="shared" si="10"/>
        <v>789679.96799999999</v>
      </c>
      <c r="M166" s="179">
        <f t="shared" si="11"/>
        <v>789679.97</v>
      </c>
    </row>
    <row r="167" spans="1:13" ht="15" x14ac:dyDescent="0.25">
      <c r="A167" s="174">
        <v>20953</v>
      </c>
      <c r="B167" s="175" t="s">
        <v>1116</v>
      </c>
      <c r="C167" s="175" t="s">
        <v>1117</v>
      </c>
      <c r="D167" s="176" t="s">
        <v>1075</v>
      </c>
      <c r="E167" s="177">
        <v>29</v>
      </c>
      <c r="F167" s="177">
        <v>3</v>
      </c>
      <c r="G167" s="178">
        <v>3559.6</v>
      </c>
      <c r="H167" s="179">
        <f t="shared" si="8"/>
        <v>3559.6</v>
      </c>
      <c r="I167" s="169">
        <v>18.13</v>
      </c>
      <c r="J167" s="169">
        <v>18.940000000000001</v>
      </c>
      <c r="K167" s="180">
        <f t="shared" si="9"/>
        <v>791726.23199999996</v>
      </c>
      <c r="L167" s="180">
        <f t="shared" si="10"/>
        <v>791726.23199999996</v>
      </c>
      <c r="M167" s="179">
        <f t="shared" si="11"/>
        <v>791726.23</v>
      </c>
    </row>
    <row r="168" spans="1:13" ht="15" x14ac:dyDescent="0.25">
      <c r="A168" s="174">
        <v>280046</v>
      </c>
      <c r="B168" s="175" t="s">
        <v>1116</v>
      </c>
      <c r="C168" s="175" t="s">
        <v>1117</v>
      </c>
      <c r="D168" s="176" t="s">
        <v>1075</v>
      </c>
      <c r="E168" s="177">
        <v>30</v>
      </c>
      <c r="F168" s="177">
        <v>2</v>
      </c>
      <c r="G168" s="178">
        <v>7914.3000000000047</v>
      </c>
      <c r="H168" s="179">
        <f t="shared" si="8"/>
        <v>7914.3000000000047</v>
      </c>
      <c r="I168" s="169">
        <v>23.35</v>
      </c>
      <c r="J168" s="169">
        <v>24.37</v>
      </c>
      <c r="K168" s="180">
        <f t="shared" si="9"/>
        <v>2266022.3760000011</v>
      </c>
      <c r="L168" s="180">
        <f t="shared" si="10"/>
        <v>2266022.3760000011</v>
      </c>
      <c r="M168" s="179">
        <f t="shared" si="11"/>
        <v>2266022.38</v>
      </c>
    </row>
    <row r="169" spans="1:13" ht="15" x14ac:dyDescent="0.25">
      <c r="A169" s="174">
        <v>68192</v>
      </c>
      <c r="B169" s="175" t="s">
        <v>1116</v>
      </c>
      <c r="C169" s="175" t="s">
        <v>1117</v>
      </c>
      <c r="D169" s="176" t="s">
        <v>1075</v>
      </c>
      <c r="E169" s="177">
        <v>30</v>
      </c>
      <c r="F169" s="177">
        <v>4</v>
      </c>
      <c r="G169" s="178">
        <v>8275.7000000000007</v>
      </c>
      <c r="H169" s="179">
        <f t="shared" si="8"/>
        <v>8275.7000000000007</v>
      </c>
      <c r="I169" s="169">
        <v>23.35</v>
      </c>
      <c r="J169" s="169">
        <v>24.37</v>
      </c>
      <c r="K169" s="180">
        <f t="shared" si="9"/>
        <v>2369498.4240000006</v>
      </c>
      <c r="L169" s="180">
        <f t="shared" si="10"/>
        <v>2369498.4240000006</v>
      </c>
      <c r="M169" s="179">
        <f t="shared" si="11"/>
        <v>2369498.42</v>
      </c>
    </row>
    <row r="170" spans="1:13" ht="15" x14ac:dyDescent="0.25">
      <c r="A170" s="174">
        <v>20956</v>
      </c>
      <c r="B170" s="175" t="s">
        <v>1116</v>
      </c>
      <c r="C170" s="175" t="s">
        <v>1117</v>
      </c>
      <c r="D170" s="176" t="s">
        <v>1075</v>
      </c>
      <c r="E170" s="177">
        <v>31</v>
      </c>
      <c r="F170" s="177">
        <v>3</v>
      </c>
      <c r="G170" s="178">
        <v>3531.7000000000003</v>
      </c>
      <c r="H170" s="179">
        <f t="shared" si="8"/>
        <v>3531.7000000000003</v>
      </c>
      <c r="I170" s="169">
        <v>18.13</v>
      </c>
      <c r="J170" s="169">
        <v>18.940000000000001</v>
      </c>
      <c r="K170" s="180">
        <f t="shared" si="9"/>
        <v>785520.71400000015</v>
      </c>
      <c r="L170" s="180">
        <f t="shared" si="10"/>
        <v>785520.71400000015</v>
      </c>
      <c r="M170" s="179">
        <f t="shared" si="11"/>
        <v>785520.72</v>
      </c>
    </row>
    <row r="171" spans="1:13" ht="15" x14ac:dyDescent="0.25">
      <c r="A171" s="174">
        <v>20957</v>
      </c>
      <c r="B171" s="175" t="s">
        <v>1116</v>
      </c>
      <c r="C171" s="175" t="s">
        <v>1117</v>
      </c>
      <c r="D171" s="176" t="s">
        <v>1075</v>
      </c>
      <c r="E171" s="177">
        <v>31</v>
      </c>
      <c r="F171" s="177">
        <v>4</v>
      </c>
      <c r="G171" s="178">
        <v>3553.7</v>
      </c>
      <c r="H171" s="179">
        <f t="shared" si="8"/>
        <v>3553.7</v>
      </c>
      <c r="I171" s="169">
        <v>18.13</v>
      </c>
      <c r="J171" s="169">
        <v>18.940000000000001</v>
      </c>
      <c r="K171" s="180">
        <f t="shared" si="9"/>
        <v>790413.95399999991</v>
      </c>
      <c r="L171" s="180">
        <f t="shared" si="10"/>
        <v>790413.95399999991</v>
      </c>
      <c r="M171" s="179">
        <f t="shared" si="11"/>
        <v>790413.96</v>
      </c>
    </row>
    <row r="172" spans="1:13" ht="15" x14ac:dyDescent="0.25">
      <c r="A172" s="174">
        <v>20959</v>
      </c>
      <c r="B172" s="175" t="s">
        <v>1116</v>
      </c>
      <c r="C172" s="175" t="s">
        <v>1117</v>
      </c>
      <c r="D172" s="176" t="s">
        <v>1075</v>
      </c>
      <c r="E172" s="177">
        <v>33</v>
      </c>
      <c r="F172" s="177">
        <v>1</v>
      </c>
      <c r="G172" s="178">
        <v>3486.4000000000005</v>
      </c>
      <c r="H172" s="179">
        <f t="shared" si="8"/>
        <v>3486.4000000000005</v>
      </c>
      <c r="I172" s="169">
        <v>18.13</v>
      </c>
      <c r="J172" s="169">
        <v>18.940000000000001</v>
      </c>
      <c r="K172" s="180">
        <f t="shared" si="9"/>
        <v>775445.08800000011</v>
      </c>
      <c r="L172" s="180">
        <f t="shared" si="10"/>
        <v>775445.08800000011</v>
      </c>
      <c r="M172" s="179">
        <f t="shared" si="11"/>
        <v>775445.09000000008</v>
      </c>
    </row>
    <row r="173" spans="1:13" ht="15" x14ac:dyDescent="0.25">
      <c r="A173" s="174">
        <v>20960</v>
      </c>
      <c r="B173" s="175" t="s">
        <v>1116</v>
      </c>
      <c r="C173" s="175" t="s">
        <v>1117</v>
      </c>
      <c r="D173" s="176" t="s">
        <v>1075</v>
      </c>
      <c r="E173" s="177">
        <v>33</v>
      </c>
      <c r="F173" s="177">
        <v>2</v>
      </c>
      <c r="G173" s="178">
        <v>3555.6999999999994</v>
      </c>
      <c r="H173" s="179">
        <f t="shared" si="8"/>
        <v>3555.6999999999994</v>
      </c>
      <c r="I173" s="169">
        <v>18.13</v>
      </c>
      <c r="J173" s="169">
        <v>18.940000000000001</v>
      </c>
      <c r="K173" s="180">
        <f t="shared" si="9"/>
        <v>790858.79399999999</v>
      </c>
      <c r="L173" s="180">
        <f t="shared" si="10"/>
        <v>790858.79399999999</v>
      </c>
      <c r="M173" s="179">
        <f t="shared" si="11"/>
        <v>790858.8</v>
      </c>
    </row>
    <row r="174" spans="1:13" ht="15" x14ac:dyDescent="0.25">
      <c r="A174" s="174">
        <v>20961</v>
      </c>
      <c r="B174" s="175" t="s">
        <v>1116</v>
      </c>
      <c r="C174" s="175" t="s">
        <v>1117</v>
      </c>
      <c r="D174" s="176" t="s">
        <v>1075</v>
      </c>
      <c r="E174" s="177">
        <v>33</v>
      </c>
      <c r="F174" s="177">
        <v>3</v>
      </c>
      <c r="G174" s="178">
        <v>3510.5000000000014</v>
      </c>
      <c r="H174" s="179">
        <f t="shared" si="8"/>
        <v>3510.5000000000014</v>
      </c>
      <c r="I174" s="169">
        <v>18.13</v>
      </c>
      <c r="J174" s="169">
        <v>18.940000000000001</v>
      </c>
      <c r="K174" s="180">
        <f t="shared" si="9"/>
        <v>780805.41000000027</v>
      </c>
      <c r="L174" s="180">
        <f t="shared" si="10"/>
        <v>780805.41000000027</v>
      </c>
      <c r="M174" s="179">
        <f t="shared" si="11"/>
        <v>780805.40999999992</v>
      </c>
    </row>
    <row r="175" spans="1:13" ht="15" x14ac:dyDescent="0.25">
      <c r="A175" s="174">
        <v>20962</v>
      </c>
      <c r="B175" s="175" t="s">
        <v>1116</v>
      </c>
      <c r="C175" s="175" t="s">
        <v>1117</v>
      </c>
      <c r="D175" s="176" t="s">
        <v>1075</v>
      </c>
      <c r="E175" s="177">
        <v>34</v>
      </c>
      <c r="F175" s="177">
        <v>1</v>
      </c>
      <c r="G175" s="178">
        <v>3537.2</v>
      </c>
      <c r="H175" s="179">
        <f t="shared" si="8"/>
        <v>3537.2</v>
      </c>
      <c r="I175" s="169">
        <v>18.13</v>
      </c>
      <c r="J175" s="169">
        <v>18.940000000000001</v>
      </c>
      <c r="K175" s="180">
        <f t="shared" si="9"/>
        <v>786744.02399999998</v>
      </c>
      <c r="L175" s="180">
        <f t="shared" si="10"/>
        <v>786744.02399999998</v>
      </c>
      <c r="M175" s="179">
        <f t="shared" si="11"/>
        <v>786744.03</v>
      </c>
    </row>
    <row r="176" spans="1:13" ht="15" x14ac:dyDescent="0.25">
      <c r="A176" s="174">
        <v>20963</v>
      </c>
      <c r="B176" s="175" t="s">
        <v>1116</v>
      </c>
      <c r="C176" s="175" t="s">
        <v>1117</v>
      </c>
      <c r="D176" s="176" t="s">
        <v>1075</v>
      </c>
      <c r="E176" s="177">
        <v>36</v>
      </c>
      <c r="F176" s="177">
        <v>1</v>
      </c>
      <c r="G176" s="178">
        <v>3527.4</v>
      </c>
      <c r="H176" s="179">
        <f t="shared" si="8"/>
        <v>3527.4</v>
      </c>
      <c r="I176" s="169">
        <v>18.13</v>
      </c>
      <c r="J176" s="169">
        <v>18.940000000000001</v>
      </c>
      <c r="K176" s="180">
        <f t="shared" si="9"/>
        <v>784564.30799999996</v>
      </c>
      <c r="L176" s="180">
        <f t="shared" si="10"/>
        <v>784564.30799999996</v>
      </c>
      <c r="M176" s="179">
        <f t="shared" si="11"/>
        <v>784564.31</v>
      </c>
    </row>
    <row r="177" spans="1:13" ht="15" x14ac:dyDescent="0.25">
      <c r="A177" s="174">
        <v>20964</v>
      </c>
      <c r="B177" s="175" t="s">
        <v>1116</v>
      </c>
      <c r="C177" s="175" t="s">
        <v>1117</v>
      </c>
      <c r="D177" s="176" t="s">
        <v>1075</v>
      </c>
      <c r="E177" s="177">
        <v>37</v>
      </c>
      <c r="G177" s="178">
        <v>3475.3</v>
      </c>
      <c r="H177" s="179">
        <f t="shared" si="8"/>
        <v>3475.3</v>
      </c>
      <c r="I177" s="169">
        <v>18.13</v>
      </c>
      <c r="J177" s="169">
        <v>18.940000000000001</v>
      </c>
      <c r="K177" s="180">
        <f t="shared" si="9"/>
        <v>772976.22600000002</v>
      </c>
      <c r="L177" s="180">
        <f t="shared" si="10"/>
        <v>772976.22600000002</v>
      </c>
      <c r="M177" s="179">
        <f t="shared" si="11"/>
        <v>772976.22</v>
      </c>
    </row>
    <row r="178" spans="1:13" ht="15" x14ac:dyDescent="0.25">
      <c r="A178" s="174">
        <v>20965</v>
      </c>
      <c r="B178" s="175" t="s">
        <v>1116</v>
      </c>
      <c r="C178" s="175" t="s">
        <v>1117</v>
      </c>
      <c r="D178" s="176" t="s">
        <v>1075</v>
      </c>
      <c r="E178" s="177">
        <v>38</v>
      </c>
      <c r="F178" s="177">
        <v>1</v>
      </c>
      <c r="G178" s="178">
        <v>3504.2999999999993</v>
      </c>
      <c r="H178" s="179">
        <f t="shared" si="8"/>
        <v>3504.2999999999993</v>
      </c>
      <c r="I178" s="169">
        <v>18.13</v>
      </c>
      <c r="J178" s="169">
        <v>18.940000000000001</v>
      </c>
      <c r="K178" s="180">
        <f t="shared" si="9"/>
        <v>779426.40599999996</v>
      </c>
      <c r="L178" s="180">
        <f t="shared" si="10"/>
        <v>779426.40599999996</v>
      </c>
      <c r="M178" s="179">
        <f t="shared" si="11"/>
        <v>779426.4</v>
      </c>
    </row>
    <row r="179" spans="1:13" ht="15" x14ac:dyDescent="0.25">
      <c r="A179" s="174">
        <v>20966</v>
      </c>
      <c r="B179" s="175" t="s">
        <v>1116</v>
      </c>
      <c r="C179" s="175" t="s">
        <v>1117</v>
      </c>
      <c r="D179" s="176" t="s">
        <v>1075</v>
      </c>
      <c r="E179" s="177">
        <v>40</v>
      </c>
      <c r="F179" s="177">
        <v>1</v>
      </c>
      <c r="G179" s="178">
        <v>3360.2</v>
      </c>
      <c r="H179" s="179">
        <f t="shared" si="8"/>
        <v>3360.2</v>
      </c>
      <c r="I179" s="169">
        <v>18.13</v>
      </c>
      <c r="J179" s="169">
        <v>18.940000000000001</v>
      </c>
      <c r="K179" s="180">
        <f t="shared" si="9"/>
        <v>747375.68400000001</v>
      </c>
      <c r="L179" s="180">
        <f t="shared" si="10"/>
        <v>747375.68400000001</v>
      </c>
      <c r="M179" s="179">
        <f t="shared" si="11"/>
        <v>747375.69</v>
      </c>
    </row>
    <row r="180" spans="1:13" ht="15" x14ac:dyDescent="0.25">
      <c r="A180" s="174">
        <v>20967</v>
      </c>
      <c r="B180" s="175" t="s">
        <v>1116</v>
      </c>
      <c r="C180" s="175" t="s">
        <v>1117</v>
      </c>
      <c r="D180" s="176" t="s">
        <v>1075</v>
      </c>
      <c r="E180" s="177">
        <v>42</v>
      </c>
      <c r="F180" s="177">
        <v>1</v>
      </c>
      <c r="G180" s="178">
        <v>7135</v>
      </c>
      <c r="H180" s="179">
        <f t="shared" si="8"/>
        <v>7135</v>
      </c>
      <c r="I180" s="169">
        <v>23.35</v>
      </c>
      <c r="J180" s="169">
        <v>24.37</v>
      </c>
      <c r="K180" s="180">
        <f t="shared" si="9"/>
        <v>2042893.2000000002</v>
      </c>
      <c r="L180" s="180">
        <f t="shared" si="10"/>
        <v>2042893.2000000002</v>
      </c>
      <c r="M180" s="179">
        <f t="shared" si="11"/>
        <v>2042893.2</v>
      </c>
    </row>
    <row r="181" spans="1:13" ht="15" x14ac:dyDescent="0.25">
      <c r="A181" s="174">
        <v>20968</v>
      </c>
      <c r="B181" s="175" t="s">
        <v>1116</v>
      </c>
      <c r="C181" s="175" t="s">
        <v>1117</v>
      </c>
      <c r="D181" s="176" t="s">
        <v>1075</v>
      </c>
      <c r="E181" s="177">
        <v>42</v>
      </c>
      <c r="F181" s="177">
        <v>3</v>
      </c>
      <c r="G181" s="178">
        <v>9470.4</v>
      </c>
      <c r="H181" s="179">
        <f t="shared" si="8"/>
        <v>9470.4</v>
      </c>
      <c r="I181" s="169">
        <v>23.35</v>
      </c>
      <c r="J181" s="169">
        <v>24.37</v>
      </c>
      <c r="K181" s="180">
        <f t="shared" si="9"/>
        <v>2711564.9279999998</v>
      </c>
      <c r="L181" s="180">
        <f t="shared" si="10"/>
        <v>2711564.9279999998</v>
      </c>
      <c r="M181" s="179">
        <f t="shared" si="11"/>
        <v>2711564.9299999997</v>
      </c>
    </row>
    <row r="182" spans="1:13" ht="15" x14ac:dyDescent="0.25">
      <c r="A182" s="174">
        <v>20971</v>
      </c>
      <c r="B182" s="175" t="s">
        <v>1116</v>
      </c>
      <c r="C182" s="175" t="s">
        <v>1117</v>
      </c>
      <c r="D182" s="176" t="s">
        <v>1075</v>
      </c>
      <c r="E182" s="177">
        <v>44</v>
      </c>
      <c r="F182" s="177">
        <v>1</v>
      </c>
      <c r="G182" s="178">
        <v>3540.4</v>
      </c>
      <c r="H182" s="179">
        <f t="shared" si="8"/>
        <v>3540.4</v>
      </c>
      <c r="I182" s="169">
        <v>18.13</v>
      </c>
      <c r="J182" s="169">
        <v>18.940000000000001</v>
      </c>
      <c r="K182" s="180">
        <f t="shared" si="9"/>
        <v>787455.76800000004</v>
      </c>
      <c r="L182" s="180">
        <f t="shared" si="10"/>
        <v>787455.76800000004</v>
      </c>
      <c r="M182" s="179">
        <f t="shared" si="11"/>
        <v>787455.77</v>
      </c>
    </row>
    <row r="183" spans="1:13" ht="15" x14ac:dyDescent="0.25">
      <c r="A183" s="174">
        <v>20972</v>
      </c>
      <c r="B183" s="175" t="s">
        <v>1116</v>
      </c>
      <c r="C183" s="175" t="s">
        <v>1117</v>
      </c>
      <c r="D183" s="176" t="s">
        <v>1075</v>
      </c>
      <c r="E183" s="177">
        <v>44</v>
      </c>
      <c r="F183" s="177">
        <v>2</v>
      </c>
      <c r="G183" s="178">
        <v>2575.6999999999998</v>
      </c>
      <c r="H183" s="179">
        <f t="shared" si="8"/>
        <v>2575.6999999999998</v>
      </c>
      <c r="I183" s="169">
        <v>23.35</v>
      </c>
      <c r="J183" s="169">
        <v>24.37</v>
      </c>
      <c r="K183" s="180">
        <f t="shared" si="9"/>
        <v>737474.424</v>
      </c>
      <c r="L183" s="180">
        <f t="shared" si="10"/>
        <v>737474.424</v>
      </c>
      <c r="M183" s="179">
        <f t="shared" si="11"/>
        <v>737474.41999999993</v>
      </c>
    </row>
    <row r="184" spans="1:13" ht="15" x14ac:dyDescent="0.25">
      <c r="A184" s="174">
        <v>20973</v>
      </c>
      <c r="B184" s="175" t="s">
        <v>1116</v>
      </c>
      <c r="C184" s="175" t="s">
        <v>1117</v>
      </c>
      <c r="D184" s="176" t="s">
        <v>1075</v>
      </c>
      <c r="E184" s="177">
        <v>44</v>
      </c>
      <c r="F184" s="177">
        <v>3</v>
      </c>
      <c r="G184" s="178">
        <v>2572.4</v>
      </c>
      <c r="H184" s="179">
        <f t="shared" si="8"/>
        <v>2572.4</v>
      </c>
      <c r="I184" s="169">
        <v>23.35</v>
      </c>
      <c r="J184" s="169">
        <v>24.37</v>
      </c>
      <c r="K184" s="180">
        <f t="shared" si="9"/>
        <v>736529.56800000009</v>
      </c>
      <c r="L184" s="180">
        <f t="shared" si="10"/>
        <v>736529.56800000009</v>
      </c>
      <c r="M184" s="179">
        <f t="shared" si="11"/>
        <v>736529.57000000007</v>
      </c>
    </row>
    <row r="185" spans="1:13" ht="15" x14ac:dyDescent="0.25">
      <c r="A185" s="174">
        <v>20974</v>
      </c>
      <c r="B185" s="175" t="s">
        <v>1116</v>
      </c>
      <c r="C185" s="175" t="s">
        <v>1117</v>
      </c>
      <c r="D185" s="176" t="s">
        <v>1075</v>
      </c>
      <c r="E185" s="177">
        <v>44</v>
      </c>
      <c r="F185" s="177">
        <v>4</v>
      </c>
      <c r="G185" s="178">
        <v>2561.8000000000002</v>
      </c>
      <c r="H185" s="179">
        <f t="shared" si="8"/>
        <v>2561.8000000000002</v>
      </c>
      <c r="I185" s="169">
        <v>23.35</v>
      </c>
      <c r="J185" s="169">
        <v>24.37</v>
      </c>
      <c r="K185" s="180">
        <f t="shared" si="9"/>
        <v>733494.57600000012</v>
      </c>
      <c r="L185" s="180">
        <f t="shared" si="10"/>
        <v>733494.57600000012</v>
      </c>
      <c r="M185" s="179">
        <f t="shared" si="11"/>
        <v>733494.58000000007</v>
      </c>
    </row>
    <row r="186" spans="1:13" ht="15" x14ac:dyDescent="0.25">
      <c r="A186" s="174">
        <v>20975</v>
      </c>
      <c r="B186" s="175" t="s">
        <v>1116</v>
      </c>
      <c r="C186" s="175" t="s">
        <v>1117</v>
      </c>
      <c r="D186" s="176" t="s">
        <v>1075</v>
      </c>
      <c r="E186" s="177">
        <v>44</v>
      </c>
      <c r="F186" s="177">
        <v>5</v>
      </c>
      <c r="G186" s="178">
        <v>2503.9999999999991</v>
      </c>
      <c r="H186" s="179">
        <f t="shared" si="8"/>
        <v>2503.9999999999991</v>
      </c>
      <c r="I186" s="169">
        <v>23.35</v>
      </c>
      <c r="J186" s="169">
        <v>24.37</v>
      </c>
      <c r="K186" s="180">
        <f t="shared" si="9"/>
        <v>716945.2799999998</v>
      </c>
      <c r="L186" s="180">
        <f t="shared" si="10"/>
        <v>716945.2799999998</v>
      </c>
      <c r="M186" s="179">
        <f t="shared" si="11"/>
        <v>716945.28</v>
      </c>
    </row>
    <row r="187" spans="1:13" ht="15" x14ac:dyDescent="0.25">
      <c r="A187" s="174">
        <v>20976</v>
      </c>
      <c r="B187" s="175" t="s">
        <v>1116</v>
      </c>
      <c r="C187" s="175" t="s">
        <v>1117</v>
      </c>
      <c r="D187" s="176" t="s">
        <v>1075</v>
      </c>
      <c r="E187" s="177">
        <v>44</v>
      </c>
      <c r="F187" s="177">
        <v>6</v>
      </c>
      <c r="G187" s="178">
        <v>2566.6</v>
      </c>
      <c r="H187" s="179">
        <f t="shared" si="8"/>
        <v>2566.6</v>
      </c>
      <c r="I187" s="169">
        <v>23.35</v>
      </c>
      <c r="J187" s="169">
        <v>24.37</v>
      </c>
      <c r="K187" s="180">
        <f t="shared" si="9"/>
        <v>734868.91200000001</v>
      </c>
      <c r="L187" s="180">
        <f t="shared" si="10"/>
        <v>734868.91200000001</v>
      </c>
      <c r="M187" s="179">
        <f t="shared" si="11"/>
        <v>734868.90999999992</v>
      </c>
    </row>
    <row r="188" spans="1:13" ht="15" x14ac:dyDescent="0.25">
      <c r="A188" s="174">
        <v>20977</v>
      </c>
      <c r="B188" s="175" t="s">
        <v>1116</v>
      </c>
      <c r="C188" s="175" t="s">
        <v>1117</v>
      </c>
      <c r="D188" s="176" t="s">
        <v>1075</v>
      </c>
      <c r="E188" s="177">
        <v>44</v>
      </c>
      <c r="F188" s="177">
        <v>7</v>
      </c>
      <c r="G188" s="178">
        <v>2555.7000000000007</v>
      </c>
      <c r="H188" s="179">
        <f t="shared" si="8"/>
        <v>2555.7000000000007</v>
      </c>
      <c r="I188" s="169">
        <v>23.35</v>
      </c>
      <c r="J188" s="169">
        <v>24.37</v>
      </c>
      <c r="K188" s="180">
        <f t="shared" si="9"/>
        <v>731748.02400000021</v>
      </c>
      <c r="L188" s="180">
        <f t="shared" si="10"/>
        <v>731748.02400000021</v>
      </c>
      <c r="M188" s="179">
        <f t="shared" si="11"/>
        <v>731748.02</v>
      </c>
    </row>
    <row r="189" spans="1:13" ht="15" x14ac:dyDescent="0.25">
      <c r="A189" s="174">
        <v>20979</v>
      </c>
      <c r="B189" s="175" t="s">
        <v>1116</v>
      </c>
      <c r="C189" s="175" t="s">
        <v>1117</v>
      </c>
      <c r="D189" s="176" t="s">
        <v>1075</v>
      </c>
      <c r="E189" s="177">
        <v>46</v>
      </c>
      <c r="F189" s="177">
        <v>1</v>
      </c>
      <c r="G189" s="178">
        <v>2597.1</v>
      </c>
      <c r="H189" s="179">
        <f t="shared" si="8"/>
        <v>2597.1</v>
      </c>
      <c r="I189" s="169">
        <v>18.13</v>
      </c>
      <c r="J189" s="169">
        <v>18.940000000000001</v>
      </c>
      <c r="K189" s="180">
        <f t="shared" si="9"/>
        <v>577646.98199999996</v>
      </c>
      <c r="L189" s="180">
        <f t="shared" si="10"/>
        <v>577646.98199999996</v>
      </c>
      <c r="M189" s="179">
        <f t="shared" si="11"/>
        <v>577646.98</v>
      </c>
    </row>
    <row r="190" spans="1:13" ht="15" x14ac:dyDescent="0.25">
      <c r="A190" s="174">
        <v>20980</v>
      </c>
      <c r="B190" s="175" t="s">
        <v>1116</v>
      </c>
      <c r="C190" s="175" t="s">
        <v>1117</v>
      </c>
      <c r="D190" s="176" t="s">
        <v>1075</v>
      </c>
      <c r="E190" s="177">
        <v>46</v>
      </c>
      <c r="F190" s="177">
        <v>2</v>
      </c>
      <c r="G190" s="178">
        <v>2588.0000000000009</v>
      </c>
      <c r="H190" s="179">
        <f t="shared" si="8"/>
        <v>2588.0000000000009</v>
      </c>
      <c r="I190" s="169">
        <v>18.13</v>
      </c>
      <c r="J190" s="169">
        <v>18.940000000000001</v>
      </c>
      <c r="K190" s="180">
        <f t="shared" si="9"/>
        <v>575622.9600000002</v>
      </c>
      <c r="L190" s="180">
        <f t="shared" si="10"/>
        <v>575622.9600000002</v>
      </c>
      <c r="M190" s="179">
        <f t="shared" si="11"/>
        <v>575622.96</v>
      </c>
    </row>
    <row r="191" spans="1:13" ht="15" x14ac:dyDescent="0.25">
      <c r="A191" s="174">
        <v>20981</v>
      </c>
      <c r="B191" s="175" t="s">
        <v>1116</v>
      </c>
      <c r="C191" s="175" t="s">
        <v>1117</v>
      </c>
      <c r="D191" s="176" t="s">
        <v>1075</v>
      </c>
      <c r="E191" s="177">
        <v>46</v>
      </c>
      <c r="F191" s="177">
        <v>3</v>
      </c>
      <c r="G191" s="178">
        <v>2584.6999999999998</v>
      </c>
      <c r="H191" s="179">
        <f t="shared" si="8"/>
        <v>2584.6999999999998</v>
      </c>
      <c r="I191" s="169">
        <v>18.13</v>
      </c>
      <c r="J191" s="169">
        <v>18.940000000000001</v>
      </c>
      <c r="K191" s="180">
        <f t="shared" si="9"/>
        <v>574888.97399999993</v>
      </c>
      <c r="L191" s="180">
        <f t="shared" si="10"/>
        <v>574888.97399999993</v>
      </c>
      <c r="M191" s="179">
        <f t="shared" si="11"/>
        <v>574888.98</v>
      </c>
    </row>
    <row r="192" spans="1:13" ht="15" x14ac:dyDescent="0.25">
      <c r="A192" s="174">
        <v>20982</v>
      </c>
      <c r="B192" s="175" t="s">
        <v>1116</v>
      </c>
      <c r="C192" s="175" t="s">
        <v>1117</v>
      </c>
      <c r="D192" s="176" t="s">
        <v>1075</v>
      </c>
      <c r="E192" s="177">
        <v>47</v>
      </c>
      <c r="G192" s="178">
        <v>3603.7</v>
      </c>
      <c r="H192" s="179">
        <f t="shared" si="8"/>
        <v>3603.7</v>
      </c>
      <c r="I192" s="169">
        <v>18.13</v>
      </c>
      <c r="J192" s="169">
        <v>18.940000000000001</v>
      </c>
      <c r="K192" s="180">
        <f t="shared" si="9"/>
        <v>801534.95399999991</v>
      </c>
      <c r="L192" s="180">
        <f t="shared" si="10"/>
        <v>801534.95399999991</v>
      </c>
      <c r="M192" s="179">
        <f t="shared" si="11"/>
        <v>801534.96</v>
      </c>
    </row>
    <row r="193" spans="1:13" ht="15" x14ac:dyDescent="0.25">
      <c r="A193" s="174">
        <v>20984</v>
      </c>
      <c r="B193" s="175" t="s">
        <v>1116</v>
      </c>
      <c r="C193" s="175" t="s">
        <v>1117</v>
      </c>
      <c r="D193" s="176" t="s">
        <v>1075</v>
      </c>
      <c r="E193" s="177">
        <v>48</v>
      </c>
      <c r="F193" s="177">
        <v>1</v>
      </c>
      <c r="G193" s="178">
        <v>3510.2</v>
      </c>
      <c r="H193" s="179">
        <f t="shared" si="8"/>
        <v>3510.2</v>
      </c>
      <c r="I193" s="169">
        <v>18.13</v>
      </c>
      <c r="J193" s="169">
        <v>18.940000000000001</v>
      </c>
      <c r="K193" s="180">
        <f t="shared" si="9"/>
        <v>780738.68399999989</v>
      </c>
      <c r="L193" s="180">
        <f t="shared" si="10"/>
        <v>780738.68399999989</v>
      </c>
      <c r="M193" s="179">
        <f t="shared" si="11"/>
        <v>780738.69</v>
      </c>
    </row>
    <row r="194" spans="1:13" ht="15" x14ac:dyDescent="0.25">
      <c r="A194" s="174">
        <v>20985</v>
      </c>
      <c r="B194" s="175" t="s">
        <v>1116</v>
      </c>
      <c r="C194" s="175" t="s">
        <v>1117</v>
      </c>
      <c r="D194" s="176" t="s">
        <v>1075</v>
      </c>
      <c r="E194" s="177">
        <v>48</v>
      </c>
      <c r="F194" s="177">
        <v>2</v>
      </c>
      <c r="G194" s="178">
        <v>3516.2</v>
      </c>
      <c r="H194" s="179">
        <f t="shared" si="8"/>
        <v>3516.2</v>
      </c>
      <c r="I194" s="169">
        <v>18.13</v>
      </c>
      <c r="J194" s="169">
        <v>18.940000000000001</v>
      </c>
      <c r="K194" s="180">
        <f t="shared" si="9"/>
        <v>782073.20399999991</v>
      </c>
      <c r="L194" s="180">
        <f t="shared" si="10"/>
        <v>782073.20399999991</v>
      </c>
      <c r="M194" s="179">
        <f t="shared" si="11"/>
        <v>782073.21</v>
      </c>
    </row>
    <row r="195" spans="1:13" ht="15" x14ac:dyDescent="0.25">
      <c r="A195" s="174">
        <v>20986</v>
      </c>
      <c r="B195" s="175" t="s">
        <v>1116</v>
      </c>
      <c r="C195" s="175" t="s">
        <v>1117</v>
      </c>
      <c r="D195" s="176" t="s">
        <v>1075</v>
      </c>
      <c r="E195" s="177">
        <v>48</v>
      </c>
      <c r="F195" s="177">
        <v>3</v>
      </c>
      <c r="G195" s="178">
        <v>3536.7</v>
      </c>
      <c r="H195" s="179">
        <f t="shared" si="8"/>
        <v>3536.7</v>
      </c>
      <c r="I195" s="169">
        <v>18.13</v>
      </c>
      <c r="J195" s="169">
        <v>18.940000000000001</v>
      </c>
      <c r="K195" s="180">
        <f t="shared" si="9"/>
        <v>786632.81400000001</v>
      </c>
      <c r="L195" s="180">
        <f t="shared" si="10"/>
        <v>786632.81400000001</v>
      </c>
      <c r="M195" s="179">
        <f t="shared" si="11"/>
        <v>786632.82000000007</v>
      </c>
    </row>
    <row r="196" spans="1:13" ht="15" x14ac:dyDescent="0.25">
      <c r="A196" s="174">
        <v>20987</v>
      </c>
      <c r="B196" s="175" t="s">
        <v>1116</v>
      </c>
      <c r="C196" s="175" t="s">
        <v>1117</v>
      </c>
      <c r="D196" s="176" t="s">
        <v>1075</v>
      </c>
      <c r="E196" s="177">
        <v>48</v>
      </c>
      <c r="F196" s="177">
        <v>4</v>
      </c>
      <c r="G196" s="178">
        <v>3560.3</v>
      </c>
      <c r="H196" s="179">
        <f t="shared" ref="H196:H259" si="12">G196</f>
        <v>3560.3</v>
      </c>
      <c r="I196" s="169">
        <v>18.13</v>
      </c>
      <c r="J196" s="169">
        <v>18.940000000000001</v>
      </c>
      <c r="K196" s="180">
        <f t="shared" ref="K196:K259" si="13">IF(C196="С",(G196*I196*6+G196*J196*6),0)</f>
        <v>791881.92600000009</v>
      </c>
      <c r="L196" s="180">
        <f t="shared" ref="L196:L259" si="14">IF(B196="ГБУ",(G196*I196*6+G196*J196*6),0)</f>
        <v>791881.92600000009</v>
      </c>
      <c r="M196" s="179">
        <f t="shared" ref="M196:M259" si="15">ROUND(G196*I196*6,2)+ROUND(G196*J196*6,2)</f>
        <v>791881.91999999993</v>
      </c>
    </row>
    <row r="197" spans="1:13" ht="15" x14ac:dyDescent="0.25">
      <c r="A197" s="174">
        <v>20988</v>
      </c>
      <c r="B197" s="175" t="s">
        <v>1116</v>
      </c>
      <c r="C197" s="175" t="s">
        <v>1117</v>
      </c>
      <c r="D197" s="176" t="s">
        <v>1075</v>
      </c>
      <c r="E197" s="177">
        <v>49</v>
      </c>
      <c r="G197" s="178">
        <v>3514.6000000000026</v>
      </c>
      <c r="H197" s="179">
        <f t="shared" si="12"/>
        <v>3514.6000000000026</v>
      </c>
      <c r="I197" s="169">
        <v>18.13</v>
      </c>
      <c r="J197" s="169">
        <v>18.940000000000001</v>
      </c>
      <c r="K197" s="180">
        <f t="shared" si="13"/>
        <v>781717.33200000064</v>
      </c>
      <c r="L197" s="180">
        <f t="shared" si="14"/>
        <v>781717.33200000064</v>
      </c>
      <c r="M197" s="179">
        <f t="shared" si="15"/>
        <v>781717.33000000007</v>
      </c>
    </row>
    <row r="198" spans="1:13" ht="15" x14ac:dyDescent="0.25">
      <c r="A198" s="174">
        <v>20989</v>
      </c>
      <c r="B198" s="175" t="s">
        <v>1116</v>
      </c>
      <c r="C198" s="175" t="s">
        <v>1117</v>
      </c>
      <c r="D198" s="176" t="s">
        <v>1075</v>
      </c>
      <c r="E198" s="177">
        <v>51</v>
      </c>
      <c r="G198" s="178">
        <v>3532.5</v>
      </c>
      <c r="H198" s="179">
        <f t="shared" si="12"/>
        <v>3532.5</v>
      </c>
      <c r="I198" s="169">
        <v>18.13</v>
      </c>
      <c r="J198" s="169">
        <v>18.940000000000001</v>
      </c>
      <c r="K198" s="180">
        <f t="shared" si="13"/>
        <v>785698.65</v>
      </c>
      <c r="L198" s="180">
        <f t="shared" si="14"/>
        <v>785698.65</v>
      </c>
      <c r="M198" s="179">
        <f t="shared" si="15"/>
        <v>785698.64999999991</v>
      </c>
    </row>
    <row r="199" spans="1:13" ht="15" x14ac:dyDescent="0.25">
      <c r="A199" s="174">
        <v>20990</v>
      </c>
      <c r="B199" s="175" t="s">
        <v>1116</v>
      </c>
      <c r="C199" s="175" t="s">
        <v>1117</v>
      </c>
      <c r="D199" s="176" t="s">
        <v>1075</v>
      </c>
      <c r="E199" s="177">
        <v>53</v>
      </c>
      <c r="G199" s="178">
        <v>3556.6</v>
      </c>
      <c r="H199" s="179">
        <f t="shared" si="12"/>
        <v>3556.6</v>
      </c>
      <c r="I199" s="169">
        <v>18.13</v>
      </c>
      <c r="J199" s="169">
        <v>18.940000000000001</v>
      </c>
      <c r="K199" s="180">
        <f t="shared" si="13"/>
        <v>791058.97199999995</v>
      </c>
      <c r="L199" s="180">
        <f t="shared" si="14"/>
        <v>791058.97199999995</v>
      </c>
      <c r="M199" s="179">
        <f t="shared" si="15"/>
        <v>791058.97</v>
      </c>
    </row>
    <row r="200" spans="1:13" ht="15" x14ac:dyDescent="0.25">
      <c r="A200" s="174">
        <v>20991</v>
      </c>
      <c r="B200" s="175" t="s">
        <v>1116</v>
      </c>
      <c r="C200" s="175" t="s">
        <v>1117</v>
      </c>
      <c r="D200" s="176" t="s">
        <v>1075</v>
      </c>
      <c r="E200" s="177">
        <v>54</v>
      </c>
      <c r="G200" s="178">
        <v>3513.0000000000014</v>
      </c>
      <c r="H200" s="179">
        <f t="shared" si="12"/>
        <v>3513.0000000000014</v>
      </c>
      <c r="I200" s="169">
        <v>18.13</v>
      </c>
      <c r="J200" s="169">
        <v>18.940000000000001</v>
      </c>
      <c r="K200" s="180">
        <f t="shared" si="13"/>
        <v>781361.46000000031</v>
      </c>
      <c r="L200" s="180">
        <f t="shared" si="14"/>
        <v>781361.46000000031</v>
      </c>
      <c r="M200" s="179">
        <f t="shared" si="15"/>
        <v>781361.46</v>
      </c>
    </row>
    <row r="201" spans="1:13" ht="15" x14ac:dyDescent="0.25">
      <c r="A201" s="174">
        <v>20992</v>
      </c>
      <c r="B201" s="175" t="s">
        <v>1116</v>
      </c>
      <c r="C201" s="175" t="s">
        <v>1117</v>
      </c>
      <c r="D201" s="176" t="s">
        <v>1075</v>
      </c>
      <c r="E201" s="177">
        <v>55</v>
      </c>
      <c r="G201" s="178">
        <v>6106.9</v>
      </c>
      <c r="H201" s="179">
        <f t="shared" si="12"/>
        <v>6106.9</v>
      </c>
      <c r="I201" s="169">
        <v>23.35</v>
      </c>
      <c r="J201" s="169">
        <v>24.37</v>
      </c>
      <c r="K201" s="180">
        <f t="shared" si="13"/>
        <v>1748527.608</v>
      </c>
      <c r="L201" s="180">
        <f t="shared" si="14"/>
        <v>1748527.608</v>
      </c>
      <c r="M201" s="179">
        <f t="shared" si="15"/>
        <v>1748527.6099999999</v>
      </c>
    </row>
    <row r="202" spans="1:13" ht="15" x14ac:dyDescent="0.25">
      <c r="A202" s="174">
        <v>20950</v>
      </c>
      <c r="B202" s="175" t="s">
        <v>1116</v>
      </c>
      <c r="C202" s="175" t="s">
        <v>1117</v>
      </c>
      <c r="D202" s="176" t="s">
        <v>1075</v>
      </c>
      <c r="E202" s="177" t="s">
        <v>1086</v>
      </c>
      <c r="G202" s="178">
        <v>2200.1</v>
      </c>
      <c r="H202" s="179">
        <f t="shared" si="12"/>
        <v>2200.1</v>
      </c>
      <c r="I202" s="169">
        <v>23.35</v>
      </c>
      <c r="J202" s="169">
        <v>24.37</v>
      </c>
      <c r="K202" s="180">
        <f t="shared" si="13"/>
        <v>629932.63199999998</v>
      </c>
      <c r="L202" s="180">
        <f t="shared" si="14"/>
        <v>629932.63199999998</v>
      </c>
      <c r="M202" s="179">
        <f t="shared" si="15"/>
        <v>629932.63</v>
      </c>
    </row>
    <row r="203" spans="1:13" ht="15" x14ac:dyDescent="0.25">
      <c r="A203" s="174">
        <v>280098</v>
      </c>
      <c r="B203" s="175" t="s">
        <v>1116</v>
      </c>
      <c r="C203" s="175" t="s">
        <v>1118</v>
      </c>
      <c r="D203" s="176" t="s">
        <v>1087</v>
      </c>
      <c r="E203" s="177">
        <v>28</v>
      </c>
      <c r="F203" s="177">
        <v>3</v>
      </c>
      <c r="G203" s="178">
        <v>14669.2</v>
      </c>
      <c r="H203" s="179"/>
      <c r="I203" s="169">
        <v>23.35</v>
      </c>
      <c r="J203" s="169">
        <v>24.37</v>
      </c>
      <c r="K203" s="180">
        <f t="shared" si="13"/>
        <v>0</v>
      </c>
      <c r="L203" s="180">
        <f t="shared" si="14"/>
        <v>4200085.3440000005</v>
      </c>
      <c r="M203" s="179">
        <f t="shared" si="15"/>
        <v>4200085.34</v>
      </c>
    </row>
    <row r="204" spans="1:13" ht="15" x14ac:dyDescent="0.25">
      <c r="A204" s="174">
        <v>280096</v>
      </c>
      <c r="B204" s="175" t="s">
        <v>1116</v>
      </c>
      <c r="C204" s="175" t="s">
        <v>1118</v>
      </c>
      <c r="D204" s="176" t="s">
        <v>1087</v>
      </c>
      <c r="E204" s="177">
        <v>28</v>
      </c>
      <c r="F204" s="177">
        <v>7</v>
      </c>
      <c r="G204" s="178">
        <v>8196.9</v>
      </c>
      <c r="H204" s="179"/>
      <c r="I204" s="169">
        <v>23.35</v>
      </c>
      <c r="J204" s="169">
        <v>24.37</v>
      </c>
      <c r="K204" s="180">
        <f t="shared" si="13"/>
        <v>0</v>
      </c>
      <c r="L204" s="180">
        <f t="shared" si="14"/>
        <v>2346936.4079999998</v>
      </c>
      <c r="M204" s="179">
        <f t="shared" si="15"/>
        <v>2346936.41</v>
      </c>
    </row>
    <row r="205" spans="1:13" ht="15" x14ac:dyDescent="0.25">
      <c r="A205" s="174">
        <v>280097</v>
      </c>
      <c r="B205" s="175" t="s">
        <v>1116</v>
      </c>
      <c r="C205" s="175" t="s">
        <v>1118</v>
      </c>
      <c r="D205" s="176" t="s">
        <v>1087</v>
      </c>
      <c r="E205" s="177">
        <v>28</v>
      </c>
      <c r="F205" s="177">
        <v>8</v>
      </c>
      <c r="G205" s="178">
        <v>14839.6</v>
      </c>
      <c r="H205" s="179"/>
      <c r="I205" s="169">
        <v>23.35</v>
      </c>
      <c r="J205" s="169">
        <v>24.37</v>
      </c>
      <c r="K205" s="180">
        <f t="shared" si="13"/>
        <v>0</v>
      </c>
      <c r="L205" s="180">
        <f t="shared" si="14"/>
        <v>4248874.2719999999</v>
      </c>
      <c r="M205" s="179">
        <f t="shared" si="15"/>
        <v>4248874.2699999996</v>
      </c>
    </row>
    <row r="206" spans="1:13" ht="15" x14ac:dyDescent="0.25">
      <c r="A206" s="174">
        <v>23032</v>
      </c>
      <c r="B206" s="175" t="s">
        <v>1116</v>
      </c>
      <c r="C206" s="175" t="s">
        <v>1117</v>
      </c>
      <c r="D206" s="176" t="s">
        <v>1087</v>
      </c>
      <c r="E206" s="177">
        <v>28</v>
      </c>
      <c r="G206" s="178">
        <v>2550.4</v>
      </c>
      <c r="H206" s="179">
        <f t="shared" si="12"/>
        <v>2550.4</v>
      </c>
      <c r="I206" s="169">
        <v>23.35</v>
      </c>
      <c r="J206" s="169">
        <v>24.37</v>
      </c>
      <c r="K206" s="180">
        <f t="shared" si="13"/>
        <v>730230.52800000005</v>
      </c>
      <c r="L206" s="180">
        <f t="shared" si="14"/>
        <v>730230.52800000005</v>
      </c>
      <c r="M206" s="179">
        <f t="shared" si="15"/>
        <v>730230.53</v>
      </c>
    </row>
    <row r="207" spans="1:13" ht="15" x14ac:dyDescent="0.25">
      <c r="A207" s="174">
        <v>23034</v>
      </c>
      <c r="B207" s="175" t="s">
        <v>1116</v>
      </c>
      <c r="C207" s="175" t="s">
        <v>1117</v>
      </c>
      <c r="D207" s="176" t="s">
        <v>1087</v>
      </c>
      <c r="E207" s="177">
        <v>30</v>
      </c>
      <c r="G207" s="178">
        <v>2458.1</v>
      </c>
      <c r="H207" s="179">
        <f t="shared" si="12"/>
        <v>2458.1</v>
      </c>
      <c r="I207" s="169">
        <v>23.35</v>
      </c>
      <c r="J207" s="169">
        <v>24.37</v>
      </c>
      <c r="K207" s="180">
        <f t="shared" si="13"/>
        <v>703803.19200000004</v>
      </c>
      <c r="L207" s="180">
        <f t="shared" si="14"/>
        <v>703803.19200000004</v>
      </c>
      <c r="M207" s="179">
        <f t="shared" si="15"/>
        <v>703803.19</v>
      </c>
    </row>
    <row r="208" spans="1:13" ht="15" x14ac:dyDescent="0.25">
      <c r="A208" s="174">
        <v>23037</v>
      </c>
      <c r="B208" s="175" t="s">
        <v>1116</v>
      </c>
      <c r="C208" s="175" t="s">
        <v>1117</v>
      </c>
      <c r="D208" s="176" t="s">
        <v>1087</v>
      </c>
      <c r="E208" s="177">
        <v>32</v>
      </c>
      <c r="G208" s="178">
        <v>2527.7999999999997</v>
      </c>
      <c r="H208" s="179">
        <f t="shared" si="12"/>
        <v>2527.7999999999997</v>
      </c>
      <c r="I208" s="169">
        <v>23.35</v>
      </c>
      <c r="J208" s="169">
        <v>24.37</v>
      </c>
      <c r="K208" s="180">
        <f t="shared" si="13"/>
        <v>723759.696</v>
      </c>
      <c r="L208" s="180">
        <f t="shared" si="14"/>
        <v>723759.696</v>
      </c>
      <c r="M208" s="179">
        <f t="shared" si="15"/>
        <v>723759.7</v>
      </c>
    </row>
    <row r="209" spans="1:13" ht="15" x14ac:dyDescent="0.25">
      <c r="A209" s="174">
        <v>23038</v>
      </c>
      <c r="B209" s="175" t="s">
        <v>1116</v>
      </c>
      <c r="C209" s="175" t="s">
        <v>1117</v>
      </c>
      <c r="D209" s="176" t="s">
        <v>1087</v>
      </c>
      <c r="E209" s="177">
        <v>34</v>
      </c>
      <c r="G209" s="178">
        <v>2576.1</v>
      </c>
      <c r="H209" s="179">
        <f t="shared" si="12"/>
        <v>2576.1</v>
      </c>
      <c r="I209" s="169">
        <v>23.35</v>
      </c>
      <c r="J209" s="169">
        <v>24.37</v>
      </c>
      <c r="K209" s="180">
        <f t="shared" si="13"/>
        <v>737588.95200000005</v>
      </c>
      <c r="L209" s="180">
        <f t="shared" si="14"/>
        <v>737588.95200000005</v>
      </c>
      <c r="M209" s="179">
        <f t="shared" si="15"/>
        <v>737588.95</v>
      </c>
    </row>
    <row r="210" spans="1:13" ht="15" x14ac:dyDescent="0.25">
      <c r="A210" s="174">
        <v>23039</v>
      </c>
      <c r="B210" s="175" t="s">
        <v>1116</v>
      </c>
      <c r="C210" s="175" t="s">
        <v>1117</v>
      </c>
      <c r="D210" s="176" t="s">
        <v>1087</v>
      </c>
      <c r="E210" s="177">
        <v>36</v>
      </c>
      <c r="G210" s="178">
        <v>2568.8000000000002</v>
      </c>
      <c r="H210" s="179">
        <f t="shared" si="12"/>
        <v>2568.8000000000002</v>
      </c>
      <c r="I210" s="169">
        <v>23.35</v>
      </c>
      <c r="J210" s="169">
        <v>24.37</v>
      </c>
      <c r="K210" s="180">
        <f t="shared" si="13"/>
        <v>735498.81600000011</v>
      </c>
      <c r="L210" s="180">
        <f t="shared" si="14"/>
        <v>735498.81600000011</v>
      </c>
      <c r="M210" s="179">
        <f t="shared" si="15"/>
        <v>735498.82000000007</v>
      </c>
    </row>
    <row r="211" spans="1:13" ht="15" x14ac:dyDescent="0.25">
      <c r="A211" s="174">
        <v>23041</v>
      </c>
      <c r="B211" s="175" t="s">
        <v>1116</v>
      </c>
      <c r="C211" s="175" t="s">
        <v>1117</v>
      </c>
      <c r="D211" s="176" t="s">
        <v>1087</v>
      </c>
      <c r="E211" s="177">
        <v>38</v>
      </c>
      <c r="G211" s="178">
        <v>2576.9</v>
      </c>
      <c r="H211" s="179">
        <f t="shared" si="12"/>
        <v>2576.9</v>
      </c>
      <c r="I211" s="169">
        <v>23.35</v>
      </c>
      <c r="J211" s="169">
        <v>24.37</v>
      </c>
      <c r="K211" s="180">
        <f t="shared" si="13"/>
        <v>737818.00800000015</v>
      </c>
      <c r="L211" s="180">
        <f t="shared" si="14"/>
        <v>737818.00800000015</v>
      </c>
      <c r="M211" s="179">
        <f t="shared" si="15"/>
        <v>737818.01</v>
      </c>
    </row>
    <row r="212" spans="1:13" ht="15" x14ac:dyDescent="0.25">
      <c r="A212" s="174">
        <v>23044</v>
      </c>
      <c r="B212" s="175" t="s">
        <v>1116</v>
      </c>
      <c r="C212" s="175" t="s">
        <v>1117</v>
      </c>
      <c r="D212" s="176" t="s">
        <v>1087</v>
      </c>
      <c r="E212" s="177">
        <v>42</v>
      </c>
      <c r="F212" s="177">
        <v>1</v>
      </c>
      <c r="G212" s="178">
        <v>7167.2999999999984</v>
      </c>
      <c r="H212" s="179">
        <f t="shared" si="12"/>
        <v>7167.2999999999984</v>
      </c>
      <c r="I212" s="169">
        <v>23.35</v>
      </c>
      <c r="J212" s="169">
        <v>24.37</v>
      </c>
      <c r="K212" s="180">
        <f t="shared" si="13"/>
        <v>2052141.3359999997</v>
      </c>
      <c r="L212" s="180">
        <f t="shared" si="14"/>
        <v>2052141.3359999997</v>
      </c>
      <c r="M212" s="179">
        <f t="shared" si="15"/>
        <v>2052141.3399999999</v>
      </c>
    </row>
    <row r="213" spans="1:13" ht="15" x14ac:dyDescent="0.25">
      <c r="A213" s="174">
        <v>23046</v>
      </c>
      <c r="B213" s="175" t="s">
        <v>1116</v>
      </c>
      <c r="C213" s="175" t="s">
        <v>1117</v>
      </c>
      <c r="D213" s="176" t="s">
        <v>1087</v>
      </c>
      <c r="E213" s="177">
        <v>44</v>
      </c>
      <c r="F213" s="177">
        <v>1</v>
      </c>
      <c r="G213" s="178">
        <v>2549</v>
      </c>
      <c r="H213" s="179">
        <f t="shared" si="12"/>
        <v>2549</v>
      </c>
      <c r="I213" s="169">
        <v>23.35</v>
      </c>
      <c r="J213" s="169">
        <v>24.37</v>
      </c>
      <c r="K213" s="180">
        <f t="shared" si="13"/>
        <v>729829.68</v>
      </c>
      <c r="L213" s="180">
        <f t="shared" si="14"/>
        <v>729829.68</v>
      </c>
      <c r="M213" s="179">
        <f t="shared" si="15"/>
        <v>729829.68</v>
      </c>
    </row>
    <row r="214" spans="1:13" ht="15" x14ac:dyDescent="0.25">
      <c r="A214" s="174">
        <v>23047</v>
      </c>
      <c r="B214" s="175" t="s">
        <v>1116</v>
      </c>
      <c r="C214" s="175" t="s">
        <v>1117</v>
      </c>
      <c r="D214" s="176" t="s">
        <v>1087</v>
      </c>
      <c r="E214" s="177">
        <v>44</v>
      </c>
      <c r="F214" s="177">
        <v>2</v>
      </c>
      <c r="G214" s="178">
        <v>3533.6</v>
      </c>
      <c r="H214" s="179">
        <f t="shared" si="12"/>
        <v>3533.6</v>
      </c>
      <c r="I214" s="169">
        <v>18.13</v>
      </c>
      <c r="J214" s="169">
        <v>18.940000000000001</v>
      </c>
      <c r="K214" s="180">
        <f t="shared" si="13"/>
        <v>785943.31199999992</v>
      </c>
      <c r="L214" s="180">
        <f t="shared" si="14"/>
        <v>785943.31199999992</v>
      </c>
      <c r="M214" s="179">
        <f t="shared" si="15"/>
        <v>785943.31</v>
      </c>
    </row>
    <row r="215" spans="1:13" ht="15" x14ac:dyDescent="0.25">
      <c r="A215" s="174">
        <v>23048</v>
      </c>
      <c r="B215" s="175" t="s">
        <v>1116</v>
      </c>
      <c r="C215" s="175" t="s">
        <v>1117</v>
      </c>
      <c r="D215" s="176" t="s">
        <v>1087</v>
      </c>
      <c r="E215" s="177">
        <v>44</v>
      </c>
      <c r="F215" s="177">
        <v>3</v>
      </c>
      <c r="G215" s="178">
        <v>3534.2</v>
      </c>
      <c r="H215" s="179">
        <f t="shared" si="12"/>
        <v>3534.2</v>
      </c>
      <c r="I215" s="169">
        <v>18.13</v>
      </c>
      <c r="J215" s="169">
        <v>18.940000000000001</v>
      </c>
      <c r="K215" s="180">
        <f t="shared" si="13"/>
        <v>786076.76399999997</v>
      </c>
      <c r="L215" s="180">
        <f t="shared" si="14"/>
        <v>786076.76399999997</v>
      </c>
      <c r="M215" s="179">
        <f t="shared" si="15"/>
        <v>786076.77</v>
      </c>
    </row>
    <row r="216" spans="1:13" ht="15" x14ac:dyDescent="0.25">
      <c r="A216" s="174">
        <v>23049</v>
      </c>
      <c r="B216" s="175" t="s">
        <v>1116</v>
      </c>
      <c r="C216" s="175" t="s">
        <v>1117</v>
      </c>
      <c r="D216" s="176" t="s">
        <v>1087</v>
      </c>
      <c r="E216" s="177">
        <v>44</v>
      </c>
      <c r="F216" s="177">
        <v>4</v>
      </c>
      <c r="G216" s="178">
        <v>3464.3999999999996</v>
      </c>
      <c r="H216" s="179">
        <f t="shared" si="12"/>
        <v>3464.3999999999996</v>
      </c>
      <c r="I216" s="169">
        <v>18.13</v>
      </c>
      <c r="J216" s="169">
        <v>18.940000000000001</v>
      </c>
      <c r="K216" s="180">
        <f t="shared" si="13"/>
        <v>770551.848</v>
      </c>
      <c r="L216" s="180">
        <f t="shared" si="14"/>
        <v>770551.848</v>
      </c>
      <c r="M216" s="179">
        <f t="shared" si="15"/>
        <v>770551.85</v>
      </c>
    </row>
    <row r="217" spans="1:13" ht="15" x14ac:dyDescent="0.25">
      <c r="A217" s="174">
        <v>23050</v>
      </c>
      <c r="B217" s="175" t="s">
        <v>1116</v>
      </c>
      <c r="C217" s="175" t="s">
        <v>1117</v>
      </c>
      <c r="D217" s="176" t="s">
        <v>1087</v>
      </c>
      <c r="E217" s="177">
        <v>44</v>
      </c>
      <c r="F217" s="177">
        <v>5</v>
      </c>
      <c r="G217" s="178">
        <v>3507.5999999999995</v>
      </c>
      <c r="H217" s="179">
        <f t="shared" si="12"/>
        <v>3507.5999999999995</v>
      </c>
      <c r="I217" s="169">
        <v>18.13</v>
      </c>
      <c r="J217" s="169">
        <v>18.940000000000001</v>
      </c>
      <c r="K217" s="180">
        <f t="shared" si="13"/>
        <v>780160.39199999976</v>
      </c>
      <c r="L217" s="180">
        <f t="shared" si="14"/>
        <v>780160.39199999976</v>
      </c>
      <c r="M217" s="179">
        <f t="shared" si="15"/>
        <v>780160.3899999999</v>
      </c>
    </row>
    <row r="218" spans="1:13" ht="15" x14ac:dyDescent="0.25">
      <c r="A218" s="174">
        <v>23053</v>
      </c>
      <c r="B218" s="175" t="s">
        <v>1116</v>
      </c>
      <c r="C218" s="175" t="s">
        <v>1117</v>
      </c>
      <c r="D218" s="176" t="s">
        <v>1087</v>
      </c>
      <c r="E218" s="177">
        <v>46</v>
      </c>
      <c r="F218" s="177">
        <v>1</v>
      </c>
      <c r="G218" s="178">
        <v>2591.1999999999998</v>
      </c>
      <c r="H218" s="179">
        <f t="shared" si="12"/>
        <v>2591.1999999999998</v>
      </c>
      <c r="I218" s="169">
        <v>23.35</v>
      </c>
      <c r="J218" s="169">
        <v>24.37</v>
      </c>
      <c r="K218" s="180">
        <f t="shared" si="13"/>
        <v>741912.38400000008</v>
      </c>
      <c r="L218" s="180">
        <f t="shared" si="14"/>
        <v>741912.38400000008</v>
      </c>
      <c r="M218" s="179">
        <f t="shared" si="15"/>
        <v>741912.38</v>
      </c>
    </row>
    <row r="219" spans="1:13" ht="15" x14ac:dyDescent="0.25">
      <c r="A219" s="174">
        <v>23054</v>
      </c>
      <c r="B219" s="175" t="s">
        <v>1116</v>
      </c>
      <c r="C219" s="175" t="s">
        <v>1117</v>
      </c>
      <c r="D219" s="176" t="s">
        <v>1087</v>
      </c>
      <c r="E219" s="177">
        <v>46</v>
      </c>
      <c r="F219" s="177">
        <v>2</v>
      </c>
      <c r="G219" s="178">
        <v>2586.9</v>
      </c>
      <c r="H219" s="179">
        <f t="shared" si="12"/>
        <v>2586.9</v>
      </c>
      <c r="I219" s="169">
        <v>23.35</v>
      </c>
      <c r="J219" s="169">
        <v>24.37</v>
      </c>
      <c r="K219" s="180">
        <f t="shared" si="13"/>
        <v>740681.2080000001</v>
      </c>
      <c r="L219" s="180">
        <f t="shared" si="14"/>
        <v>740681.2080000001</v>
      </c>
      <c r="M219" s="179">
        <f t="shared" si="15"/>
        <v>740681.21</v>
      </c>
    </row>
    <row r="220" spans="1:13" ht="15" x14ac:dyDescent="0.25">
      <c r="A220" s="174">
        <v>23055</v>
      </c>
      <c r="B220" s="175" t="s">
        <v>1116</v>
      </c>
      <c r="C220" s="175" t="s">
        <v>1117</v>
      </c>
      <c r="D220" s="176" t="s">
        <v>1087</v>
      </c>
      <c r="E220" s="177">
        <v>46</v>
      </c>
      <c r="F220" s="177">
        <v>3</v>
      </c>
      <c r="G220" s="178">
        <v>2530.2999999999997</v>
      </c>
      <c r="H220" s="179">
        <f t="shared" si="12"/>
        <v>2530.2999999999997</v>
      </c>
      <c r="I220" s="169">
        <v>23.35</v>
      </c>
      <c r="J220" s="169">
        <v>24.37</v>
      </c>
      <c r="K220" s="180">
        <f t="shared" si="13"/>
        <v>724475.49599999993</v>
      </c>
      <c r="L220" s="180">
        <f t="shared" si="14"/>
        <v>724475.49599999993</v>
      </c>
      <c r="M220" s="179">
        <f t="shared" si="15"/>
        <v>724475.5</v>
      </c>
    </row>
    <row r="221" spans="1:13" ht="15" x14ac:dyDescent="0.25">
      <c r="A221" s="174">
        <v>23056</v>
      </c>
      <c r="B221" s="175" t="s">
        <v>1116</v>
      </c>
      <c r="C221" s="175" t="s">
        <v>1117</v>
      </c>
      <c r="D221" s="176" t="s">
        <v>1087</v>
      </c>
      <c r="E221" s="177">
        <v>46</v>
      </c>
      <c r="F221" s="177">
        <v>4</v>
      </c>
      <c r="G221" s="178">
        <v>3526.2</v>
      </c>
      <c r="H221" s="179">
        <f t="shared" si="12"/>
        <v>3526.2</v>
      </c>
      <c r="I221" s="169">
        <v>18.13</v>
      </c>
      <c r="J221" s="169">
        <v>18.940000000000001</v>
      </c>
      <c r="K221" s="180">
        <f t="shared" si="13"/>
        <v>784297.40399999998</v>
      </c>
      <c r="L221" s="180">
        <f t="shared" si="14"/>
        <v>784297.40399999998</v>
      </c>
      <c r="M221" s="179">
        <f t="shared" si="15"/>
        <v>784297.40999999992</v>
      </c>
    </row>
    <row r="222" spans="1:13" ht="15" x14ac:dyDescent="0.25">
      <c r="A222" s="174">
        <v>23057</v>
      </c>
      <c r="B222" s="175" t="s">
        <v>1116</v>
      </c>
      <c r="C222" s="175" t="s">
        <v>1117</v>
      </c>
      <c r="D222" s="176" t="s">
        <v>1087</v>
      </c>
      <c r="E222" s="177">
        <v>46</v>
      </c>
      <c r="F222" s="177">
        <v>5</v>
      </c>
      <c r="G222" s="178">
        <v>3472.7</v>
      </c>
      <c r="H222" s="179">
        <f t="shared" si="12"/>
        <v>3472.7</v>
      </c>
      <c r="I222" s="169">
        <v>18.13</v>
      </c>
      <c r="J222" s="169">
        <v>18.940000000000001</v>
      </c>
      <c r="K222" s="180">
        <f t="shared" si="13"/>
        <v>772397.93399999989</v>
      </c>
      <c r="L222" s="180">
        <f t="shared" si="14"/>
        <v>772397.93399999989</v>
      </c>
      <c r="M222" s="179">
        <f t="shared" si="15"/>
        <v>772397.94</v>
      </c>
    </row>
    <row r="223" spans="1:13" ht="15" x14ac:dyDescent="0.25">
      <c r="A223" s="174">
        <v>23058</v>
      </c>
      <c r="B223" s="175" t="s">
        <v>1116</v>
      </c>
      <c r="C223" s="175" t="s">
        <v>1117</v>
      </c>
      <c r="D223" s="176" t="s">
        <v>1087</v>
      </c>
      <c r="E223" s="177">
        <v>46</v>
      </c>
      <c r="F223" s="177">
        <v>6</v>
      </c>
      <c r="G223" s="178">
        <v>3507.9</v>
      </c>
      <c r="H223" s="179">
        <f t="shared" si="12"/>
        <v>3507.9</v>
      </c>
      <c r="I223" s="169">
        <v>18.13</v>
      </c>
      <c r="J223" s="169">
        <v>18.940000000000001</v>
      </c>
      <c r="K223" s="180">
        <f t="shared" si="13"/>
        <v>780227.11800000002</v>
      </c>
      <c r="L223" s="180">
        <f t="shared" si="14"/>
        <v>780227.11800000002</v>
      </c>
      <c r="M223" s="179">
        <f t="shared" si="15"/>
        <v>780227.12</v>
      </c>
    </row>
    <row r="224" spans="1:13" ht="15" x14ac:dyDescent="0.25">
      <c r="A224" s="174">
        <v>23059</v>
      </c>
      <c r="B224" s="175" t="s">
        <v>1116</v>
      </c>
      <c r="C224" s="175" t="s">
        <v>1117</v>
      </c>
      <c r="D224" s="176" t="s">
        <v>1087</v>
      </c>
      <c r="E224" s="177">
        <v>46</v>
      </c>
      <c r="F224" s="177">
        <v>7</v>
      </c>
      <c r="G224" s="178">
        <v>3484.4999999999991</v>
      </c>
      <c r="H224" s="179">
        <f t="shared" si="12"/>
        <v>3484.4999999999991</v>
      </c>
      <c r="I224" s="169">
        <v>18.13</v>
      </c>
      <c r="J224" s="169">
        <v>18.940000000000001</v>
      </c>
      <c r="K224" s="180">
        <f t="shared" si="13"/>
        <v>775022.48999999976</v>
      </c>
      <c r="L224" s="180">
        <f t="shared" si="14"/>
        <v>775022.48999999976</v>
      </c>
      <c r="M224" s="179">
        <f t="shared" si="15"/>
        <v>775022.49</v>
      </c>
    </row>
    <row r="225" spans="1:13" ht="15" x14ac:dyDescent="0.25">
      <c r="A225" s="174">
        <v>23061</v>
      </c>
      <c r="B225" s="175" t="s">
        <v>1116</v>
      </c>
      <c r="C225" s="175" t="s">
        <v>1117</v>
      </c>
      <c r="D225" s="176" t="s">
        <v>1087</v>
      </c>
      <c r="E225" s="177">
        <v>48</v>
      </c>
      <c r="F225" s="177">
        <v>1</v>
      </c>
      <c r="G225" s="178">
        <v>2563.9</v>
      </c>
      <c r="H225" s="179">
        <f t="shared" si="12"/>
        <v>2563.9</v>
      </c>
      <c r="I225" s="169">
        <v>23.35</v>
      </c>
      <c r="J225" s="169">
        <v>24.37</v>
      </c>
      <c r="K225" s="180">
        <f t="shared" si="13"/>
        <v>734095.848</v>
      </c>
      <c r="L225" s="180">
        <f t="shared" si="14"/>
        <v>734095.848</v>
      </c>
      <c r="M225" s="179">
        <f t="shared" si="15"/>
        <v>734095.85000000009</v>
      </c>
    </row>
    <row r="226" spans="1:13" ht="15" x14ac:dyDescent="0.25">
      <c r="A226" s="174">
        <v>23062</v>
      </c>
      <c r="B226" s="175" t="s">
        <v>1116</v>
      </c>
      <c r="C226" s="175" t="s">
        <v>1117</v>
      </c>
      <c r="D226" s="176" t="s">
        <v>1087</v>
      </c>
      <c r="E226" s="177">
        <v>48</v>
      </c>
      <c r="F226" s="177">
        <v>2</v>
      </c>
      <c r="G226" s="178">
        <v>2530.4000000000005</v>
      </c>
      <c r="H226" s="179">
        <f t="shared" si="12"/>
        <v>2530.4000000000005</v>
      </c>
      <c r="I226" s="169">
        <v>23.35</v>
      </c>
      <c r="J226" s="169">
        <v>24.37</v>
      </c>
      <c r="K226" s="180">
        <f t="shared" si="13"/>
        <v>724504.12800000026</v>
      </c>
      <c r="L226" s="180">
        <f t="shared" si="14"/>
        <v>724504.12800000026</v>
      </c>
      <c r="M226" s="179">
        <f t="shared" si="15"/>
        <v>724504.13</v>
      </c>
    </row>
    <row r="227" spans="1:13" ht="15" x14ac:dyDescent="0.25">
      <c r="A227" s="174">
        <v>23069</v>
      </c>
      <c r="B227" s="175" t="s">
        <v>1116</v>
      </c>
      <c r="C227" s="175" t="s">
        <v>1117</v>
      </c>
      <c r="D227" s="176" t="s">
        <v>1087</v>
      </c>
      <c r="E227" s="177">
        <v>52</v>
      </c>
      <c r="G227" s="178">
        <v>3633.1</v>
      </c>
      <c r="H227" s="179">
        <f t="shared" si="12"/>
        <v>3633.1</v>
      </c>
      <c r="I227" s="169">
        <v>23.35</v>
      </c>
      <c r="J227" s="169">
        <v>24.37</v>
      </c>
      <c r="K227" s="180">
        <f t="shared" si="13"/>
        <v>1040229.192</v>
      </c>
      <c r="L227" s="180">
        <f t="shared" si="14"/>
        <v>1040229.192</v>
      </c>
      <c r="M227" s="179">
        <f t="shared" si="15"/>
        <v>1040229.19</v>
      </c>
    </row>
    <row r="228" spans="1:13" ht="15" x14ac:dyDescent="0.25">
      <c r="A228" s="174">
        <v>23064</v>
      </c>
      <c r="B228" s="175" t="s">
        <v>1116</v>
      </c>
      <c r="C228" s="175" t="s">
        <v>1117</v>
      </c>
      <c r="D228" s="176" t="s">
        <v>1087</v>
      </c>
      <c r="E228" s="177" t="s">
        <v>1090</v>
      </c>
      <c r="G228" s="178">
        <v>3624.8</v>
      </c>
      <c r="H228" s="179">
        <f t="shared" si="12"/>
        <v>3624.8</v>
      </c>
      <c r="I228" s="169">
        <v>23.35</v>
      </c>
      <c r="J228" s="169">
        <v>24.37</v>
      </c>
      <c r="K228" s="180">
        <f t="shared" si="13"/>
        <v>1037852.7360000001</v>
      </c>
      <c r="L228" s="180">
        <f t="shared" si="14"/>
        <v>1037852.7360000001</v>
      </c>
      <c r="M228" s="179">
        <f t="shared" si="15"/>
        <v>1037852.74</v>
      </c>
    </row>
    <row r="229" spans="1:13" ht="15" x14ac:dyDescent="0.25">
      <c r="A229" s="174">
        <v>27849</v>
      </c>
      <c r="B229" s="175" t="s">
        <v>1116</v>
      </c>
      <c r="C229" s="175" t="s">
        <v>1117</v>
      </c>
      <c r="D229" s="176" t="s">
        <v>1091</v>
      </c>
      <c r="E229" s="177">
        <v>13</v>
      </c>
      <c r="G229" s="178">
        <v>3608.5</v>
      </c>
      <c r="H229" s="179">
        <f t="shared" si="12"/>
        <v>3608.5</v>
      </c>
      <c r="I229" s="169">
        <v>23.35</v>
      </c>
      <c r="J229" s="169">
        <v>24.37</v>
      </c>
      <c r="K229" s="180">
        <f t="shared" si="13"/>
        <v>1033185.72</v>
      </c>
      <c r="L229" s="180">
        <f t="shared" si="14"/>
        <v>1033185.72</v>
      </c>
      <c r="M229" s="179">
        <f t="shared" si="15"/>
        <v>1033185.72</v>
      </c>
    </row>
    <row r="230" spans="1:13" ht="15" x14ac:dyDescent="0.25">
      <c r="A230" s="174">
        <v>27851</v>
      </c>
      <c r="B230" s="175" t="s">
        <v>1116</v>
      </c>
      <c r="C230" s="175" t="s">
        <v>1117</v>
      </c>
      <c r="D230" s="176" t="s">
        <v>1091</v>
      </c>
      <c r="E230" s="177">
        <v>15</v>
      </c>
      <c r="G230" s="178">
        <v>3656.2</v>
      </c>
      <c r="H230" s="179">
        <f t="shared" si="12"/>
        <v>3656.2</v>
      </c>
      <c r="I230" s="169">
        <v>23.35</v>
      </c>
      <c r="J230" s="169">
        <v>24.37</v>
      </c>
      <c r="K230" s="180">
        <f t="shared" si="13"/>
        <v>1046843.184</v>
      </c>
      <c r="L230" s="180">
        <f t="shared" si="14"/>
        <v>1046843.184</v>
      </c>
      <c r="M230" s="179">
        <f t="shared" si="15"/>
        <v>1046843.18</v>
      </c>
    </row>
    <row r="231" spans="1:13" ht="15" x14ac:dyDescent="0.25">
      <c r="A231" s="174">
        <v>280175</v>
      </c>
      <c r="B231" s="175" t="s">
        <v>1116</v>
      </c>
      <c r="C231" s="175" t="s">
        <v>1117</v>
      </c>
      <c r="D231" s="176" t="s">
        <v>1091</v>
      </c>
      <c r="E231" s="177">
        <v>17</v>
      </c>
      <c r="G231" s="178">
        <v>5994.7</v>
      </c>
      <c r="H231" s="179">
        <f t="shared" si="12"/>
        <v>5994.7</v>
      </c>
      <c r="I231" s="169">
        <v>23.35</v>
      </c>
      <c r="J231" s="169">
        <v>24.37</v>
      </c>
      <c r="K231" s="180">
        <f t="shared" si="13"/>
        <v>1716402.504</v>
      </c>
      <c r="L231" s="180">
        <f t="shared" si="14"/>
        <v>1716402.504</v>
      </c>
      <c r="M231" s="179">
        <f t="shared" si="15"/>
        <v>1716402.5</v>
      </c>
    </row>
    <row r="232" spans="1:13" ht="15" x14ac:dyDescent="0.25">
      <c r="A232" s="174">
        <v>27854</v>
      </c>
      <c r="B232" s="175" t="s">
        <v>1116</v>
      </c>
      <c r="C232" s="175" t="s">
        <v>1117</v>
      </c>
      <c r="D232" s="176" t="s">
        <v>1091</v>
      </c>
      <c r="E232" s="177">
        <v>19</v>
      </c>
      <c r="G232" s="178">
        <v>3630</v>
      </c>
      <c r="H232" s="179">
        <f t="shared" si="12"/>
        <v>3630</v>
      </c>
      <c r="I232" s="169">
        <v>23.35</v>
      </c>
      <c r="J232" s="169">
        <v>24.37</v>
      </c>
      <c r="K232" s="180">
        <f t="shared" si="13"/>
        <v>1039341.6000000001</v>
      </c>
      <c r="L232" s="180">
        <f t="shared" si="14"/>
        <v>1039341.6000000001</v>
      </c>
      <c r="M232" s="179">
        <f t="shared" si="15"/>
        <v>1039341.6</v>
      </c>
    </row>
    <row r="233" spans="1:13" ht="15" x14ac:dyDescent="0.25">
      <c r="A233" s="174">
        <v>27855</v>
      </c>
      <c r="B233" s="175" t="s">
        <v>1116</v>
      </c>
      <c r="C233" s="175" t="s">
        <v>1117</v>
      </c>
      <c r="D233" s="176" t="s">
        <v>1091</v>
      </c>
      <c r="E233" s="177">
        <v>21</v>
      </c>
      <c r="G233" s="178">
        <v>3664.4000000000005</v>
      </c>
      <c r="H233" s="179">
        <f t="shared" si="12"/>
        <v>3664.4000000000005</v>
      </c>
      <c r="I233" s="169">
        <v>23.35</v>
      </c>
      <c r="J233" s="169">
        <v>24.37</v>
      </c>
      <c r="K233" s="180">
        <f t="shared" si="13"/>
        <v>1049191.0080000001</v>
      </c>
      <c r="L233" s="180">
        <f t="shared" si="14"/>
        <v>1049191.0080000001</v>
      </c>
      <c r="M233" s="179">
        <f t="shared" si="15"/>
        <v>1049191.01</v>
      </c>
    </row>
    <row r="234" spans="1:13" ht="15" x14ac:dyDescent="0.25">
      <c r="A234" s="174">
        <v>27856</v>
      </c>
      <c r="B234" s="175" t="s">
        <v>1116</v>
      </c>
      <c r="C234" s="175" t="s">
        <v>1117</v>
      </c>
      <c r="D234" s="176" t="s">
        <v>1091</v>
      </c>
      <c r="E234" s="177">
        <v>22</v>
      </c>
      <c r="F234" s="177">
        <v>1</v>
      </c>
      <c r="G234" s="178">
        <v>3503.3</v>
      </c>
      <c r="H234" s="179">
        <f t="shared" si="12"/>
        <v>3503.3</v>
      </c>
      <c r="I234" s="169">
        <v>18.13</v>
      </c>
      <c r="J234" s="169">
        <v>18.940000000000001</v>
      </c>
      <c r="K234" s="180">
        <f t="shared" si="13"/>
        <v>779203.98600000003</v>
      </c>
      <c r="L234" s="180">
        <f t="shared" si="14"/>
        <v>779203.98600000003</v>
      </c>
      <c r="M234" s="179">
        <f t="shared" si="15"/>
        <v>779203.98</v>
      </c>
    </row>
    <row r="235" spans="1:13" ht="15" x14ac:dyDescent="0.25">
      <c r="A235" s="174">
        <v>27857</v>
      </c>
      <c r="B235" s="175" t="s">
        <v>1116</v>
      </c>
      <c r="C235" s="175" t="s">
        <v>1117</v>
      </c>
      <c r="D235" s="176" t="s">
        <v>1091</v>
      </c>
      <c r="E235" s="177">
        <v>22</v>
      </c>
      <c r="F235" s="177">
        <v>2</v>
      </c>
      <c r="G235" s="178">
        <v>2579.1999999999994</v>
      </c>
      <c r="H235" s="179">
        <f t="shared" si="12"/>
        <v>2579.1999999999994</v>
      </c>
      <c r="I235" s="169">
        <v>18.13</v>
      </c>
      <c r="J235" s="169">
        <v>18.940000000000001</v>
      </c>
      <c r="K235" s="180">
        <f t="shared" si="13"/>
        <v>573665.66399999987</v>
      </c>
      <c r="L235" s="180">
        <f t="shared" si="14"/>
        <v>573665.66399999987</v>
      </c>
      <c r="M235" s="179">
        <f t="shared" si="15"/>
        <v>573665.66999999993</v>
      </c>
    </row>
    <row r="236" spans="1:13" ht="15" x14ac:dyDescent="0.25">
      <c r="A236" s="174">
        <v>27858</v>
      </c>
      <c r="B236" s="175" t="s">
        <v>1116</v>
      </c>
      <c r="C236" s="175" t="s">
        <v>1117</v>
      </c>
      <c r="D236" s="176" t="s">
        <v>1091</v>
      </c>
      <c r="E236" s="177">
        <v>23</v>
      </c>
      <c r="G236" s="178">
        <v>3640.9</v>
      </c>
      <c r="H236" s="179">
        <f t="shared" si="12"/>
        <v>3640.9</v>
      </c>
      <c r="I236" s="169">
        <v>23.35</v>
      </c>
      <c r="J236" s="169">
        <v>24.37</v>
      </c>
      <c r="K236" s="180">
        <f t="shared" si="13"/>
        <v>1042462.4880000001</v>
      </c>
      <c r="L236" s="180">
        <f t="shared" si="14"/>
        <v>1042462.4880000001</v>
      </c>
      <c r="M236" s="179">
        <f t="shared" si="15"/>
        <v>1042462.49</v>
      </c>
    </row>
    <row r="237" spans="1:13" ht="15" x14ac:dyDescent="0.25">
      <c r="A237" s="174">
        <v>27859</v>
      </c>
      <c r="B237" s="175" t="s">
        <v>1116</v>
      </c>
      <c r="C237" s="175" t="s">
        <v>1117</v>
      </c>
      <c r="D237" s="176" t="s">
        <v>1091</v>
      </c>
      <c r="E237" s="177">
        <v>24</v>
      </c>
      <c r="G237" s="178">
        <v>3532.7999999999997</v>
      </c>
      <c r="H237" s="179">
        <f t="shared" si="12"/>
        <v>3532.7999999999997</v>
      </c>
      <c r="I237" s="169">
        <v>18.13</v>
      </c>
      <c r="J237" s="169">
        <v>18.940000000000001</v>
      </c>
      <c r="K237" s="180">
        <f t="shared" si="13"/>
        <v>785765.37599999993</v>
      </c>
      <c r="L237" s="180">
        <f t="shared" si="14"/>
        <v>785765.37599999993</v>
      </c>
      <c r="M237" s="179">
        <f t="shared" si="15"/>
        <v>785765.37</v>
      </c>
    </row>
    <row r="238" spans="1:13" ht="15" x14ac:dyDescent="0.25">
      <c r="A238" s="174">
        <v>27860</v>
      </c>
      <c r="B238" s="175" t="s">
        <v>1116</v>
      </c>
      <c r="C238" s="175" t="s">
        <v>1117</v>
      </c>
      <c r="D238" s="176" t="s">
        <v>1091</v>
      </c>
      <c r="E238" s="177">
        <v>25</v>
      </c>
      <c r="G238" s="178">
        <v>3679.9</v>
      </c>
      <c r="H238" s="179">
        <f t="shared" si="12"/>
        <v>3679.9</v>
      </c>
      <c r="I238" s="169">
        <v>23.35</v>
      </c>
      <c r="J238" s="169">
        <v>24.37</v>
      </c>
      <c r="K238" s="180">
        <f t="shared" si="13"/>
        <v>1053628.9680000001</v>
      </c>
      <c r="L238" s="180">
        <f t="shared" si="14"/>
        <v>1053628.9680000001</v>
      </c>
      <c r="M238" s="179">
        <f t="shared" si="15"/>
        <v>1053628.97</v>
      </c>
    </row>
    <row r="239" spans="1:13" ht="15" x14ac:dyDescent="0.25">
      <c r="A239" s="174">
        <v>27861</v>
      </c>
      <c r="B239" s="175" t="s">
        <v>1116</v>
      </c>
      <c r="C239" s="175" t="s">
        <v>1117</v>
      </c>
      <c r="D239" s="176" t="s">
        <v>1091</v>
      </c>
      <c r="E239" s="177">
        <v>26</v>
      </c>
      <c r="F239" s="177">
        <v>1</v>
      </c>
      <c r="G239" s="178">
        <v>3530.8</v>
      </c>
      <c r="H239" s="179">
        <f t="shared" si="12"/>
        <v>3530.8</v>
      </c>
      <c r="I239" s="169">
        <v>18.13</v>
      </c>
      <c r="J239" s="169">
        <v>18.940000000000001</v>
      </c>
      <c r="K239" s="180">
        <f t="shared" si="13"/>
        <v>785320.53600000008</v>
      </c>
      <c r="L239" s="180">
        <f t="shared" si="14"/>
        <v>785320.53600000008</v>
      </c>
      <c r="M239" s="179">
        <f t="shared" si="15"/>
        <v>785320.53</v>
      </c>
    </row>
    <row r="240" spans="1:13" ht="15" x14ac:dyDescent="0.25">
      <c r="A240" s="174">
        <v>27862</v>
      </c>
      <c r="B240" s="175" t="s">
        <v>1116</v>
      </c>
      <c r="C240" s="175" t="s">
        <v>1117</v>
      </c>
      <c r="D240" s="176" t="s">
        <v>1091</v>
      </c>
      <c r="E240" s="177">
        <v>26</v>
      </c>
      <c r="F240" s="177">
        <v>2</v>
      </c>
      <c r="G240" s="178">
        <v>2599.1999999999994</v>
      </c>
      <c r="H240" s="179">
        <f t="shared" si="12"/>
        <v>2599.1999999999994</v>
      </c>
      <c r="I240" s="169">
        <v>18.13</v>
      </c>
      <c r="J240" s="169">
        <v>18.940000000000001</v>
      </c>
      <c r="K240" s="180">
        <f t="shared" si="13"/>
        <v>578114.06399999978</v>
      </c>
      <c r="L240" s="180">
        <f t="shared" si="14"/>
        <v>578114.06399999978</v>
      </c>
      <c r="M240" s="179">
        <f t="shared" si="15"/>
        <v>578114.07000000007</v>
      </c>
    </row>
    <row r="241" spans="1:13" ht="15" x14ac:dyDescent="0.25">
      <c r="A241" s="174">
        <v>27863</v>
      </c>
      <c r="B241" s="175" t="s">
        <v>1116</v>
      </c>
      <c r="C241" s="175" t="s">
        <v>1117</v>
      </c>
      <c r="D241" s="176" t="s">
        <v>1091</v>
      </c>
      <c r="E241" s="177">
        <v>28</v>
      </c>
      <c r="G241" s="178">
        <v>3521.4</v>
      </c>
      <c r="H241" s="179">
        <f t="shared" si="12"/>
        <v>3521.4</v>
      </c>
      <c r="I241" s="169">
        <v>18.13</v>
      </c>
      <c r="J241" s="169">
        <v>18.940000000000001</v>
      </c>
      <c r="K241" s="180">
        <f t="shared" si="13"/>
        <v>783229.78800000006</v>
      </c>
      <c r="L241" s="180">
        <f t="shared" si="14"/>
        <v>783229.78800000006</v>
      </c>
      <c r="M241" s="179">
        <f t="shared" si="15"/>
        <v>783229.79</v>
      </c>
    </row>
    <row r="242" spans="1:13" ht="15" x14ac:dyDescent="0.25">
      <c r="A242" s="174">
        <v>27864</v>
      </c>
      <c r="B242" s="175" t="s">
        <v>1116</v>
      </c>
      <c r="C242" s="175" t="s">
        <v>1117</v>
      </c>
      <c r="D242" s="176" t="s">
        <v>1091</v>
      </c>
      <c r="E242" s="177">
        <v>29</v>
      </c>
      <c r="G242" s="178">
        <v>3690.9999999999977</v>
      </c>
      <c r="H242" s="179">
        <f t="shared" si="12"/>
        <v>3690.9999999999977</v>
      </c>
      <c r="I242" s="169">
        <v>23.35</v>
      </c>
      <c r="J242" s="169">
        <v>24.37</v>
      </c>
      <c r="K242" s="180">
        <f t="shared" si="13"/>
        <v>1056807.1199999994</v>
      </c>
      <c r="L242" s="180">
        <f t="shared" si="14"/>
        <v>1056807.1199999994</v>
      </c>
      <c r="M242" s="179">
        <f t="shared" si="15"/>
        <v>1056807.1200000001</v>
      </c>
    </row>
    <row r="243" spans="1:13" ht="15" x14ac:dyDescent="0.25">
      <c r="A243" s="174">
        <v>27865</v>
      </c>
      <c r="B243" s="175" t="s">
        <v>1116</v>
      </c>
      <c r="C243" s="175" t="s">
        <v>1117</v>
      </c>
      <c r="D243" s="176" t="s">
        <v>1091</v>
      </c>
      <c r="E243" s="177">
        <v>30</v>
      </c>
      <c r="F243" s="177">
        <v>1</v>
      </c>
      <c r="G243" s="178">
        <v>3506.4</v>
      </c>
      <c r="H243" s="179">
        <f t="shared" si="12"/>
        <v>3506.4</v>
      </c>
      <c r="I243" s="169">
        <v>18.13</v>
      </c>
      <c r="J243" s="169">
        <v>18.940000000000001</v>
      </c>
      <c r="K243" s="180">
        <f t="shared" si="13"/>
        <v>779893.4879999999</v>
      </c>
      <c r="L243" s="180">
        <f t="shared" si="14"/>
        <v>779893.4879999999</v>
      </c>
      <c r="M243" s="179">
        <f t="shared" si="15"/>
        <v>779893.49</v>
      </c>
    </row>
    <row r="244" spans="1:13" ht="15" x14ac:dyDescent="0.25">
      <c r="A244" s="174">
        <v>27866</v>
      </c>
      <c r="B244" s="175" t="s">
        <v>1116</v>
      </c>
      <c r="C244" s="175" t="s">
        <v>1117</v>
      </c>
      <c r="D244" s="176" t="s">
        <v>1091</v>
      </c>
      <c r="E244" s="177">
        <v>31</v>
      </c>
      <c r="G244" s="178">
        <v>3652.5000000000014</v>
      </c>
      <c r="H244" s="179">
        <f t="shared" si="12"/>
        <v>3652.5000000000014</v>
      </c>
      <c r="I244" s="169">
        <v>23.35</v>
      </c>
      <c r="J244" s="169">
        <v>24.37</v>
      </c>
      <c r="K244" s="180">
        <f t="shared" si="13"/>
        <v>1045783.8000000004</v>
      </c>
      <c r="L244" s="180">
        <f t="shared" si="14"/>
        <v>1045783.8000000004</v>
      </c>
      <c r="M244" s="179">
        <f t="shared" si="15"/>
        <v>1045783.8</v>
      </c>
    </row>
    <row r="245" spans="1:13" ht="15" x14ac:dyDescent="0.25">
      <c r="A245" s="174">
        <v>27867</v>
      </c>
      <c r="B245" s="175" t="s">
        <v>1116</v>
      </c>
      <c r="C245" s="175" t="s">
        <v>1117</v>
      </c>
      <c r="D245" s="176" t="s">
        <v>1091</v>
      </c>
      <c r="E245" s="177">
        <v>32</v>
      </c>
      <c r="F245" s="177">
        <v>1</v>
      </c>
      <c r="G245" s="178">
        <v>3542.9</v>
      </c>
      <c r="H245" s="179">
        <f t="shared" si="12"/>
        <v>3542.9</v>
      </c>
      <c r="I245" s="169">
        <v>18.13</v>
      </c>
      <c r="J245" s="169">
        <v>18.940000000000001</v>
      </c>
      <c r="K245" s="180">
        <f t="shared" si="13"/>
        <v>788011.81799999997</v>
      </c>
      <c r="L245" s="180">
        <f t="shared" si="14"/>
        <v>788011.81799999997</v>
      </c>
      <c r="M245" s="179">
        <f t="shared" si="15"/>
        <v>788011.82</v>
      </c>
    </row>
    <row r="246" spans="1:13" ht="15" x14ac:dyDescent="0.25">
      <c r="A246" s="174">
        <v>27868</v>
      </c>
      <c r="B246" s="175" t="s">
        <v>1116</v>
      </c>
      <c r="C246" s="175" t="s">
        <v>1117</v>
      </c>
      <c r="D246" s="176" t="s">
        <v>1091</v>
      </c>
      <c r="E246" s="177">
        <v>32</v>
      </c>
      <c r="F246" s="177">
        <v>2</v>
      </c>
      <c r="G246" s="178">
        <v>2562.8000000000002</v>
      </c>
      <c r="H246" s="179">
        <f t="shared" si="12"/>
        <v>2562.8000000000002</v>
      </c>
      <c r="I246" s="169">
        <v>18.13</v>
      </c>
      <c r="J246" s="169">
        <v>18.940000000000001</v>
      </c>
      <c r="K246" s="180">
        <f t="shared" si="13"/>
        <v>570017.97600000002</v>
      </c>
      <c r="L246" s="180">
        <f t="shared" si="14"/>
        <v>570017.97600000002</v>
      </c>
      <c r="M246" s="179">
        <f t="shared" si="15"/>
        <v>570017.97</v>
      </c>
    </row>
    <row r="247" spans="1:13" ht="15" x14ac:dyDescent="0.25">
      <c r="A247" s="174">
        <v>27869</v>
      </c>
      <c r="B247" s="175" t="s">
        <v>1116</v>
      </c>
      <c r="C247" s="175" t="s">
        <v>1117</v>
      </c>
      <c r="D247" s="176" t="s">
        <v>1091</v>
      </c>
      <c r="E247" s="177">
        <v>33</v>
      </c>
      <c r="G247" s="178">
        <v>3649.5</v>
      </c>
      <c r="H247" s="179">
        <f t="shared" si="12"/>
        <v>3649.5</v>
      </c>
      <c r="I247" s="169">
        <v>23.35</v>
      </c>
      <c r="J247" s="169">
        <v>24.37</v>
      </c>
      <c r="K247" s="180">
        <f t="shared" si="13"/>
        <v>1044924.8400000001</v>
      </c>
      <c r="L247" s="180">
        <f t="shared" si="14"/>
        <v>1044924.8400000001</v>
      </c>
      <c r="M247" s="179">
        <f t="shared" si="15"/>
        <v>1044924.8400000001</v>
      </c>
    </row>
    <row r="248" spans="1:13" ht="15" x14ac:dyDescent="0.25">
      <c r="A248" s="174">
        <v>27870</v>
      </c>
      <c r="B248" s="175" t="s">
        <v>1116</v>
      </c>
      <c r="C248" s="175" t="s">
        <v>1117</v>
      </c>
      <c r="D248" s="176" t="s">
        <v>1091</v>
      </c>
      <c r="E248" s="177">
        <v>34</v>
      </c>
      <c r="F248" s="177">
        <v>1</v>
      </c>
      <c r="G248" s="178">
        <v>3503.8</v>
      </c>
      <c r="H248" s="179">
        <f t="shared" si="12"/>
        <v>3503.8</v>
      </c>
      <c r="I248" s="169">
        <v>18.13</v>
      </c>
      <c r="J248" s="169">
        <v>18.940000000000001</v>
      </c>
      <c r="K248" s="180">
        <f t="shared" si="13"/>
        <v>779315.196</v>
      </c>
      <c r="L248" s="180">
        <f t="shared" si="14"/>
        <v>779315.196</v>
      </c>
      <c r="M248" s="179">
        <f t="shared" si="15"/>
        <v>779315.19</v>
      </c>
    </row>
    <row r="249" spans="1:13" ht="15" x14ac:dyDescent="0.25">
      <c r="A249" s="174">
        <v>27871</v>
      </c>
      <c r="B249" s="175" t="s">
        <v>1116</v>
      </c>
      <c r="C249" s="175" t="s">
        <v>1117</v>
      </c>
      <c r="D249" s="176" t="s">
        <v>1091</v>
      </c>
      <c r="E249" s="177">
        <v>35</v>
      </c>
      <c r="G249" s="178">
        <v>3689</v>
      </c>
      <c r="H249" s="179">
        <f t="shared" si="12"/>
        <v>3689</v>
      </c>
      <c r="I249" s="169">
        <v>23.35</v>
      </c>
      <c r="J249" s="169">
        <v>24.37</v>
      </c>
      <c r="K249" s="180">
        <f t="shared" si="13"/>
        <v>1056234.48</v>
      </c>
      <c r="L249" s="180">
        <f t="shared" si="14"/>
        <v>1056234.48</v>
      </c>
      <c r="M249" s="179">
        <f t="shared" si="15"/>
        <v>1056234.48</v>
      </c>
    </row>
    <row r="250" spans="1:13" ht="15" x14ac:dyDescent="0.25">
      <c r="A250" s="174">
        <v>27872</v>
      </c>
      <c r="B250" s="175" t="s">
        <v>1116</v>
      </c>
      <c r="C250" s="175" t="s">
        <v>1117</v>
      </c>
      <c r="D250" s="176" t="s">
        <v>1091</v>
      </c>
      <c r="E250" s="177">
        <v>36</v>
      </c>
      <c r="F250" s="177">
        <v>1</v>
      </c>
      <c r="G250" s="178">
        <v>2556</v>
      </c>
      <c r="H250" s="179">
        <f t="shared" si="12"/>
        <v>2556</v>
      </c>
      <c r="I250" s="169">
        <v>23.35</v>
      </c>
      <c r="J250" s="169">
        <v>24.37</v>
      </c>
      <c r="K250" s="180">
        <f t="shared" si="13"/>
        <v>731833.92</v>
      </c>
      <c r="L250" s="180">
        <f t="shared" si="14"/>
        <v>731833.92</v>
      </c>
      <c r="M250" s="179">
        <f t="shared" si="15"/>
        <v>731833.91999999993</v>
      </c>
    </row>
    <row r="251" spans="1:13" ht="15" x14ac:dyDescent="0.25">
      <c r="A251" s="174">
        <v>27873</v>
      </c>
      <c r="B251" s="175" t="s">
        <v>1116</v>
      </c>
      <c r="C251" s="175" t="s">
        <v>1117</v>
      </c>
      <c r="D251" s="176" t="s">
        <v>1091</v>
      </c>
      <c r="E251" s="177">
        <v>36</v>
      </c>
      <c r="F251" s="177">
        <v>2</v>
      </c>
      <c r="G251" s="178">
        <v>3524.1</v>
      </c>
      <c r="H251" s="179">
        <f t="shared" si="12"/>
        <v>3524.1</v>
      </c>
      <c r="I251" s="169">
        <v>18.13</v>
      </c>
      <c r="J251" s="169">
        <v>18.940000000000001</v>
      </c>
      <c r="K251" s="180">
        <f t="shared" si="13"/>
        <v>783830.32199999993</v>
      </c>
      <c r="L251" s="180">
        <f t="shared" si="14"/>
        <v>783830.32199999993</v>
      </c>
      <c r="M251" s="179">
        <f t="shared" si="15"/>
        <v>783830.32</v>
      </c>
    </row>
    <row r="252" spans="1:13" ht="15" x14ac:dyDescent="0.25">
      <c r="A252" s="174">
        <v>27874</v>
      </c>
      <c r="B252" s="175" t="s">
        <v>1116</v>
      </c>
      <c r="C252" s="175" t="s">
        <v>1117</v>
      </c>
      <c r="D252" s="176" t="s">
        <v>1091</v>
      </c>
      <c r="E252" s="177">
        <v>36</v>
      </c>
      <c r="F252" s="177">
        <v>3</v>
      </c>
      <c r="G252" s="178">
        <v>3501.4</v>
      </c>
      <c r="H252" s="179">
        <f t="shared" si="12"/>
        <v>3501.4</v>
      </c>
      <c r="I252" s="169">
        <v>18.13</v>
      </c>
      <c r="J252" s="169">
        <v>18.940000000000001</v>
      </c>
      <c r="K252" s="180">
        <f t="shared" si="13"/>
        <v>778781.38800000004</v>
      </c>
      <c r="L252" s="180">
        <f t="shared" si="14"/>
        <v>778781.38800000004</v>
      </c>
      <c r="M252" s="179">
        <f t="shared" si="15"/>
        <v>778781.3899999999</v>
      </c>
    </row>
    <row r="253" spans="1:13" ht="15" x14ac:dyDescent="0.25">
      <c r="A253" s="174">
        <v>27875</v>
      </c>
      <c r="B253" s="175" t="s">
        <v>1116</v>
      </c>
      <c r="C253" s="175" t="s">
        <v>1117</v>
      </c>
      <c r="D253" s="176" t="s">
        <v>1091</v>
      </c>
      <c r="E253" s="177">
        <v>36</v>
      </c>
      <c r="F253" s="177">
        <v>4</v>
      </c>
      <c r="G253" s="178">
        <v>3531.6</v>
      </c>
      <c r="H253" s="179">
        <f t="shared" si="12"/>
        <v>3531.6</v>
      </c>
      <c r="I253" s="169">
        <v>18.13</v>
      </c>
      <c r="J253" s="169">
        <v>18.940000000000001</v>
      </c>
      <c r="K253" s="180">
        <f t="shared" si="13"/>
        <v>785498.47199999995</v>
      </c>
      <c r="L253" s="180">
        <f t="shared" si="14"/>
        <v>785498.47199999995</v>
      </c>
      <c r="M253" s="179">
        <f t="shared" si="15"/>
        <v>785498.47</v>
      </c>
    </row>
    <row r="254" spans="1:13" ht="15" x14ac:dyDescent="0.25">
      <c r="A254" s="174">
        <v>27876</v>
      </c>
      <c r="B254" s="175" t="s">
        <v>1116</v>
      </c>
      <c r="C254" s="175" t="s">
        <v>1117</v>
      </c>
      <c r="D254" s="176" t="s">
        <v>1091</v>
      </c>
      <c r="E254" s="177">
        <v>36</v>
      </c>
      <c r="F254" s="177">
        <v>5</v>
      </c>
      <c r="G254" s="178">
        <v>3490.4</v>
      </c>
      <c r="H254" s="179">
        <f t="shared" si="12"/>
        <v>3490.4</v>
      </c>
      <c r="I254" s="169">
        <v>18.13</v>
      </c>
      <c r="J254" s="169">
        <v>18.940000000000001</v>
      </c>
      <c r="K254" s="180">
        <f t="shared" si="13"/>
        <v>776334.76800000004</v>
      </c>
      <c r="L254" s="180">
        <f t="shared" si="14"/>
        <v>776334.76800000004</v>
      </c>
      <c r="M254" s="179">
        <f t="shared" si="15"/>
        <v>776334.77</v>
      </c>
    </row>
    <row r="255" spans="1:13" ht="15" x14ac:dyDescent="0.25">
      <c r="A255" s="174">
        <v>27877</v>
      </c>
      <c r="B255" s="175" t="s">
        <v>1116</v>
      </c>
      <c r="C255" s="175" t="s">
        <v>1117</v>
      </c>
      <c r="D255" s="176" t="s">
        <v>1091</v>
      </c>
      <c r="E255" s="177">
        <v>37</v>
      </c>
      <c r="G255" s="178">
        <v>5727.4</v>
      </c>
      <c r="H255" s="179">
        <f t="shared" si="12"/>
        <v>5727.4</v>
      </c>
      <c r="I255" s="169">
        <v>23.35</v>
      </c>
      <c r="J255" s="169">
        <v>24.37</v>
      </c>
      <c r="K255" s="180">
        <f t="shared" si="13"/>
        <v>1639869.1679999998</v>
      </c>
      <c r="L255" s="180">
        <f t="shared" si="14"/>
        <v>1639869.1679999998</v>
      </c>
      <c r="M255" s="179">
        <f t="shared" si="15"/>
        <v>1639869.17</v>
      </c>
    </row>
    <row r="256" spans="1:13" ht="15" x14ac:dyDescent="0.25">
      <c r="A256" s="174">
        <v>27878</v>
      </c>
      <c r="B256" s="175" t="s">
        <v>1116</v>
      </c>
      <c r="C256" s="175" t="s">
        <v>1117</v>
      </c>
      <c r="D256" s="176" t="s">
        <v>1091</v>
      </c>
      <c r="E256" s="177">
        <v>38</v>
      </c>
      <c r="G256" s="178">
        <v>3518.5</v>
      </c>
      <c r="H256" s="179">
        <f t="shared" si="12"/>
        <v>3518.5</v>
      </c>
      <c r="I256" s="169">
        <v>18.13</v>
      </c>
      <c r="J256" s="169">
        <v>18.940000000000001</v>
      </c>
      <c r="K256" s="180">
        <f t="shared" si="13"/>
        <v>782584.77</v>
      </c>
      <c r="L256" s="180">
        <f t="shared" si="14"/>
        <v>782584.77</v>
      </c>
      <c r="M256" s="179">
        <f t="shared" si="15"/>
        <v>782584.77</v>
      </c>
    </row>
    <row r="257" spans="1:13" ht="15" x14ac:dyDescent="0.25">
      <c r="A257" s="174">
        <v>27879</v>
      </c>
      <c r="B257" s="175" t="s">
        <v>1116</v>
      </c>
      <c r="C257" s="175" t="s">
        <v>1117</v>
      </c>
      <c r="D257" s="176" t="s">
        <v>1091</v>
      </c>
      <c r="E257" s="177">
        <v>39</v>
      </c>
      <c r="G257" s="178">
        <v>5755</v>
      </c>
      <c r="H257" s="179">
        <f t="shared" si="12"/>
        <v>5755</v>
      </c>
      <c r="I257" s="169">
        <v>23.35</v>
      </c>
      <c r="J257" s="169">
        <v>24.37</v>
      </c>
      <c r="K257" s="180">
        <f t="shared" si="13"/>
        <v>1647771.6</v>
      </c>
      <c r="L257" s="180">
        <f t="shared" si="14"/>
        <v>1647771.6</v>
      </c>
      <c r="M257" s="179">
        <f t="shared" si="15"/>
        <v>1647771.6</v>
      </c>
    </row>
    <row r="258" spans="1:13" ht="15" x14ac:dyDescent="0.25">
      <c r="A258" s="174">
        <v>28248</v>
      </c>
      <c r="B258" s="175" t="s">
        <v>1116</v>
      </c>
      <c r="C258" s="175" t="s">
        <v>1117</v>
      </c>
      <c r="D258" s="176" t="s">
        <v>1094</v>
      </c>
      <c r="E258" s="177">
        <v>4</v>
      </c>
      <c r="G258" s="178">
        <v>2518.3999999999996</v>
      </c>
      <c r="H258" s="179">
        <f t="shared" si="12"/>
        <v>2518.3999999999996</v>
      </c>
      <c r="I258" s="169">
        <v>23.35</v>
      </c>
      <c r="J258" s="169">
        <v>24.37</v>
      </c>
      <c r="K258" s="180">
        <f t="shared" si="13"/>
        <v>721068.28799999994</v>
      </c>
      <c r="L258" s="180">
        <f t="shared" si="14"/>
        <v>721068.28799999994</v>
      </c>
      <c r="M258" s="179">
        <f t="shared" si="15"/>
        <v>721068.29</v>
      </c>
    </row>
    <row r="259" spans="1:13" ht="15" x14ac:dyDescent="0.25">
      <c r="A259" s="174">
        <v>68101</v>
      </c>
      <c r="B259" s="175" t="s">
        <v>1116</v>
      </c>
      <c r="C259" s="175" t="s">
        <v>1117</v>
      </c>
      <c r="D259" s="176" t="s">
        <v>1094</v>
      </c>
      <c r="E259" s="177">
        <v>6</v>
      </c>
      <c r="G259" s="178">
        <v>18891.100000000002</v>
      </c>
      <c r="H259" s="179">
        <f t="shared" si="12"/>
        <v>18891.100000000002</v>
      </c>
      <c r="I259" s="169">
        <v>23.35</v>
      </c>
      <c r="J259" s="169">
        <v>24.37</v>
      </c>
      <c r="K259" s="180">
        <f t="shared" si="13"/>
        <v>5408899.7520000003</v>
      </c>
      <c r="L259" s="180">
        <f t="shared" si="14"/>
        <v>5408899.7520000003</v>
      </c>
      <c r="M259" s="179">
        <f t="shared" si="15"/>
        <v>5408899.75</v>
      </c>
    </row>
    <row r="260" spans="1:13" ht="15" x14ac:dyDescent="0.25">
      <c r="A260" s="174">
        <v>28253</v>
      </c>
      <c r="B260" s="175" t="s">
        <v>1116</v>
      </c>
      <c r="C260" s="175" t="s">
        <v>1117</v>
      </c>
      <c r="D260" s="176" t="s">
        <v>1094</v>
      </c>
      <c r="E260" s="177">
        <v>7</v>
      </c>
      <c r="F260" s="177">
        <v>1</v>
      </c>
      <c r="G260" s="178">
        <v>7248.4000000000033</v>
      </c>
      <c r="H260" s="179">
        <f t="shared" ref="H260:H284" si="16">G260</f>
        <v>7248.4000000000033</v>
      </c>
      <c r="I260" s="169">
        <v>23.35</v>
      </c>
      <c r="J260" s="169">
        <v>24.37</v>
      </c>
      <c r="K260" s="180">
        <f t="shared" ref="K260:K284" si="17">IF(C260="С",(G260*I260*6+G260*J260*6),0)</f>
        <v>2075361.888000001</v>
      </c>
      <c r="L260" s="180">
        <f t="shared" ref="L260:L284" si="18">IF(B260="ГБУ",(G260*I260*6+G260*J260*6),0)</f>
        <v>2075361.888000001</v>
      </c>
      <c r="M260" s="179">
        <f t="shared" ref="M260:M284" si="19">ROUND(G260*I260*6,2)+ROUND(G260*J260*6,2)</f>
        <v>2075361.8900000001</v>
      </c>
    </row>
    <row r="261" spans="1:13" ht="15" x14ac:dyDescent="0.25">
      <c r="A261" s="174">
        <v>28254</v>
      </c>
      <c r="B261" s="175" t="s">
        <v>1116</v>
      </c>
      <c r="C261" s="175" t="s">
        <v>1117</v>
      </c>
      <c r="D261" s="176" t="s">
        <v>1094</v>
      </c>
      <c r="E261" s="177">
        <v>7</v>
      </c>
      <c r="F261" s="177">
        <v>2</v>
      </c>
      <c r="G261" s="178">
        <v>8274.2000000000044</v>
      </c>
      <c r="H261" s="179">
        <f t="shared" si="16"/>
        <v>8274.2000000000044</v>
      </c>
      <c r="I261" s="169">
        <v>23.35</v>
      </c>
      <c r="J261" s="169">
        <v>24.37</v>
      </c>
      <c r="K261" s="180">
        <f t="shared" si="17"/>
        <v>2369068.9440000015</v>
      </c>
      <c r="L261" s="180">
        <f t="shared" si="18"/>
        <v>2369068.9440000015</v>
      </c>
      <c r="M261" s="179">
        <f t="shared" si="19"/>
        <v>2369068.94</v>
      </c>
    </row>
    <row r="262" spans="1:13" ht="15" x14ac:dyDescent="0.25">
      <c r="A262" s="174">
        <v>68084</v>
      </c>
      <c r="B262" s="175" t="s">
        <v>1116</v>
      </c>
      <c r="C262" s="175" t="s">
        <v>1117</v>
      </c>
      <c r="D262" s="176" t="s">
        <v>1094</v>
      </c>
      <c r="E262" s="177">
        <v>8</v>
      </c>
      <c r="F262" s="177">
        <v>1</v>
      </c>
      <c r="G262" s="178">
        <v>22848.6</v>
      </c>
      <c r="H262" s="179">
        <f t="shared" si="16"/>
        <v>22848.6</v>
      </c>
      <c r="I262" s="169">
        <v>23.35</v>
      </c>
      <c r="J262" s="169">
        <v>24.37</v>
      </c>
      <c r="K262" s="180">
        <f t="shared" si="17"/>
        <v>6542011.1520000007</v>
      </c>
      <c r="L262" s="180">
        <f t="shared" si="18"/>
        <v>6542011.1520000007</v>
      </c>
      <c r="M262" s="179">
        <f t="shared" si="19"/>
        <v>6542011.1500000004</v>
      </c>
    </row>
    <row r="263" spans="1:13" ht="15" x14ac:dyDescent="0.25">
      <c r="A263" s="174">
        <v>28259</v>
      </c>
      <c r="B263" s="175" t="s">
        <v>1116</v>
      </c>
      <c r="C263" s="175" t="s">
        <v>1117</v>
      </c>
      <c r="D263" s="176" t="s">
        <v>1094</v>
      </c>
      <c r="E263" s="177">
        <v>9</v>
      </c>
      <c r="G263" s="178">
        <v>7182.7</v>
      </c>
      <c r="H263" s="179">
        <f t="shared" si="16"/>
        <v>7182.7</v>
      </c>
      <c r="I263" s="169">
        <v>23.35</v>
      </c>
      <c r="J263" s="169">
        <v>24.37</v>
      </c>
      <c r="K263" s="180">
        <f t="shared" si="17"/>
        <v>2056550.6640000001</v>
      </c>
      <c r="L263" s="180">
        <f t="shared" si="18"/>
        <v>2056550.6640000001</v>
      </c>
      <c r="M263" s="179">
        <f t="shared" si="19"/>
        <v>2056550.66</v>
      </c>
    </row>
    <row r="264" spans="1:13" ht="15" x14ac:dyDescent="0.25">
      <c r="A264" s="174">
        <v>28260</v>
      </c>
      <c r="B264" s="175" t="s">
        <v>1116</v>
      </c>
      <c r="C264" s="175" t="s">
        <v>1117</v>
      </c>
      <c r="D264" s="176" t="s">
        <v>1094</v>
      </c>
      <c r="E264" s="177">
        <v>11</v>
      </c>
      <c r="F264" s="177">
        <v>1</v>
      </c>
      <c r="G264" s="178">
        <v>7239.9</v>
      </c>
      <c r="H264" s="179">
        <f t="shared" si="16"/>
        <v>7239.9</v>
      </c>
      <c r="I264" s="169">
        <v>23.35</v>
      </c>
      <c r="J264" s="169">
        <v>24.37</v>
      </c>
      <c r="K264" s="180">
        <f t="shared" si="17"/>
        <v>2072928.1680000001</v>
      </c>
      <c r="L264" s="180">
        <f t="shared" si="18"/>
        <v>2072928.1680000001</v>
      </c>
      <c r="M264" s="179">
        <f t="shared" si="19"/>
        <v>2072928.17</v>
      </c>
    </row>
    <row r="265" spans="1:13" ht="15" x14ac:dyDescent="0.25">
      <c r="A265" s="174">
        <v>28262</v>
      </c>
      <c r="B265" s="175" t="s">
        <v>1116</v>
      </c>
      <c r="C265" s="175" t="s">
        <v>1117</v>
      </c>
      <c r="D265" s="176" t="s">
        <v>1094</v>
      </c>
      <c r="E265" s="177">
        <v>12</v>
      </c>
      <c r="F265" s="177">
        <v>1</v>
      </c>
      <c r="G265" s="178">
        <v>3507</v>
      </c>
      <c r="H265" s="179">
        <f t="shared" si="16"/>
        <v>3507</v>
      </c>
      <c r="I265" s="169">
        <v>18.13</v>
      </c>
      <c r="J265" s="169">
        <v>18.940000000000001</v>
      </c>
      <c r="K265" s="180">
        <f t="shared" si="17"/>
        <v>780026.94</v>
      </c>
      <c r="L265" s="180">
        <f t="shared" si="18"/>
        <v>780026.94</v>
      </c>
      <c r="M265" s="179">
        <f t="shared" si="19"/>
        <v>780026.94</v>
      </c>
    </row>
    <row r="266" spans="1:13" ht="15" x14ac:dyDescent="0.25">
      <c r="A266" s="174">
        <v>28263</v>
      </c>
      <c r="B266" s="175" t="s">
        <v>1116</v>
      </c>
      <c r="C266" s="175" t="s">
        <v>1117</v>
      </c>
      <c r="D266" s="176" t="s">
        <v>1094</v>
      </c>
      <c r="E266" s="177">
        <v>12</v>
      </c>
      <c r="F266" s="177">
        <v>2</v>
      </c>
      <c r="G266" s="178">
        <v>3529.9</v>
      </c>
      <c r="H266" s="179">
        <f t="shared" si="16"/>
        <v>3529.9</v>
      </c>
      <c r="I266" s="169">
        <v>18.13</v>
      </c>
      <c r="J266" s="169">
        <v>18.940000000000001</v>
      </c>
      <c r="K266" s="180">
        <f t="shared" si="17"/>
        <v>785120.35800000001</v>
      </c>
      <c r="L266" s="180">
        <f t="shared" si="18"/>
        <v>785120.35800000001</v>
      </c>
      <c r="M266" s="179">
        <f t="shared" si="19"/>
        <v>785120.3600000001</v>
      </c>
    </row>
    <row r="267" spans="1:13" ht="15" x14ac:dyDescent="0.25">
      <c r="A267" s="174">
        <v>28264</v>
      </c>
      <c r="B267" s="175" t="s">
        <v>1116</v>
      </c>
      <c r="C267" s="175" t="s">
        <v>1117</v>
      </c>
      <c r="D267" s="176" t="s">
        <v>1094</v>
      </c>
      <c r="E267" s="177">
        <v>12</v>
      </c>
      <c r="F267" s="177">
        <v>3</v>
      </c>
      <c r="G267" s="178">
        <v>3534.8</v>
      </c>
      <c r="H267" s="179">
        <f t="shared" si="16"/>
        <v>3534.8</v>
      </c>
      <c r="I267" s="169">
        <v>18.13</v>
      </c>
      <c r="J267" s="169">
        <v>18.940000000000001</v>
      </c>
      <c r="K267" s="180">
        <f t="shared" si="17"/>
        <v>786210.21600000001</v>
      </c>
      <c r="L267" s="180">
        <f t="shared" si="18"/>
        <v>786210.21600000001</v>
      </c>
      <c r="M267" s="179">
        <f t="shared" si="19"/>
        <v>786210.21</v>
      </c>
    </row>
    <row r="268" spans="1:13" ht="15" x14ac:dyDescent="0.25">
      <c r="A268" s="174">
        <v>28265</v>
      </c>
      <c r="B268" s="175" t="s">
        <v>1116</v>
      </c>
      <c r="C268" s="175" t="s">
        <v>1117</v>
      </c>
      <c r="D268" s="176" t="s">
        <v>1094</v>
      </c>
      <c r="E268" s="177">
        <v>12</v>
      </c>
      <c r="F268" s="177">
        <v>4</v>
      </c>
      <c r="G268" s="178">
        <v>3510.6</v>
      </c>
      <c r="H268" s="179">
        <f t="shared" si="16"/>
        <v>3510.6</v>
      </c>
      <c r="I268" s="169">
        <v>18.13</v>
      </c>
      <c r="J268" s="169">
        <v>18.940000000000001</v>
      </c>
      <c r="K268" s="180">
        <f t="shared" si="17"/>
        <v>780827.652</v>
      </c>
      <c r="L268" s="180">
        <f t="shared" si="18"/>
        <v>780827.652</v>
      </c>
      <c r="M268" s="179">
        <f t="shared" si="19"/>
        <v>780827.65</v>
      </c>
    </row>
    <row r="269" spans="1:13" ht="15" x14ac:dyDescent="0.25">
      <c r="A269" s="174">
        <v>28266</v>
      </c>
      <c r="B269" s="175" t="s">
        <v>1116</v>
      </c>
      <c r="C269" s="175" t="s">
        <v>1117</v>
      </c>
      <c r="D269" s="176" t="s">
        <v>1094</v>
      </c>
      <c r="E269" s="177">
        <v>12</v>
      </c>
      <c r="F269" s="177">
        <v>5</v>
      </c>
      <c r="G269" s="178">
        <v>5238.3999999999987</v>
      </c>
      <c r="H269" s="179">
        <f t="shared" si="16"/>
        <v>5238.3999999999987</v>
      </c>
      <c r="I269" s="169">
        <v>23.35</v>
      </c>
      <c r="J269" s="169">
        <v>24.37</v>
      </c>
      <c r="K269" s="180">
        <f t="shared" si="17"/>
        <v>1499858.6879999996</v>
      </c>
      <c r="L269" s="180">
        <f t="shared" si="18"/>
        <v>1499858.6879999996</v>
      </c>
      <c r="M269" s="179">
        <f t="shared" si="19"/>
        <v>1499858.69</v>
      </c>
    </row>
    <row r="270" spans="1:13" ht="15" x14ac:dyDescent="0.25">
      <c r="A270" s="174">
        <v>70083</v>
      </c>
      <c r="B270" s="175" t="s">
        <v>1116</v>
      </c>
      <c r="C270" s="175" t="s">
        <v>1117</v>
      </c>
      <c r="D270" s="176" t="s">
        <v>1094</v>
      </c>
      <c r="E270" s="177">
        <v>12</v>
      </c>
      <c r="F270" s="177">
        <v>6</v>
      </c>
      <c r="G270" s="178">
        <v>7406.9999999999973</v>
      </c>
      <c r="H270" s="179">
        <f t="shared" si="16"/>
        <v>7406.9999999999973</v>
      </c>
      <c r="I270" s="169">
        <v>23.35</v>
      </c>
      <c r="J270" s="169">
        <v>24.37</v>
      </c>
      <c r="K270" s="180">
        <f t="shared" si="17"/>
        <v>2120772.2399999993</v>
      </c>
      <c r="L270" s="180">
        <f t="shared" si="18"/>
        <v>2120772.2399999993</v>
      </c>
      <c r="M270" s="179">
        <f t="shared" si="19"/>
        <v>2120772.2400000002</v>
      </c>
    </row>
    <row r="271" spans="1:13" ht="15" x14ac:dyDescent="0.25">
      <c r="A271" s="174">
        <v>28267</v>
      </c>
      <c r="B271" s="175" t="s">
        <v>1119</v>
      </c>
      <c r="C271" s="175" t="s">
        <v>1118</v>
      </c>
      <c r="D271" s="176" t="s">
        <v>1094</v>
      </c>
      <c r="E271" s="177">
        <v>13</v>
      </c>
      <c r="G271" s="178">
        <v>8132.1</v>
      </c>
      <c r="H271" s="179"/>
      <c r="I271" s="169">
        <v>23.35</v>
      </c>
      <c r="J271" s="169">
        <v>24.37</v>
      </c>
      <c r="K271" s="180">
        <f t="shared" si="17"/>
        <v>0</v>
      </c>
      <c r="L271" s="180">
        <f t="shared" si="18"/>
        <v>0</v>
      </c>
      <c r="M271" s="179">
        <f t="shared" si="19"/>
        <v>2328382.87</v>
      </c>
    </row>
    <row r="272" spans="1:13" ht="15" x14ac:dyDescent="0.25">
      <c r="A272" s="174">
        <v>61051</v>
      </c>
      <c r="B272" s="175" t="s">
        <v>1116</v>
      </c>
      <c r="C272" s="175" t="s">
        <v>1117</v>
      </c>
      <c r="D272" s="176" t="s">
        <v>1094</v>
      </c>
      <c r="E272" s="177">
        <v>14</v>
      </c>
      <c r="G272" s="178">
        <v>5109.8</v>
      </c>
      <c r="H272" s="179">
        <f t="shared" si="16"/>
        <v>5109.8</v>
      </c>
      <c r="I272" s="169">
        <v>23.35</v>
      </c>
      <c r="J272" s="169">
        <v>24.37</v>
      </c>
      <c r="K272" s="180">
        <f t="shared" si="17"/>
        <v>1463037.9360000002</v>
      </c>
      <c r="L272" s="180">
        <f t="shared" si="18"/>
        <v>1463037.9360000002</v>
      </c>
      <c r="M272" s="179">
        <f t="shared" si="19"/>
        <v>1463037.94</v>
      </c>
    </row>
    <row r="273" spans="1:13" ht="15" x14ac:dyDescent="0.25">
      <c r="A273" s="174">
        <v>28268</v>
      </c>
      <c r="B273" s="175" t="s">
        <v>1116</v>
      </c>
      <c r="C273" s="175" t="s">
        <v>1117</v>
      </c>
      <c r="D273" s="176" t="s">
        <v>1094</v>
      </c>
      <c r="E273" s="177">
        <v>15</v>
      </c>
      <c r="F273" s="177">
        <v>2</v>
      </c>
      <c r="G273" s="178">
        <v>7284.9</v>
      </c>
      <c r="H273" s="179">
        <f t="shared" si="16"/>
        <v>7284.9</v>
      </c>
      <c r="I273" s="169">
        <v>23.35</v>
      </c>
      <c r="J273" s="169">
        <v>24.37</v>
      </c>
      <c r="K273" s="180">
        <f t="shared" si="17"/>
        <v>2085812.568</v>
      </c>
      <c r="L273" s="180">
        <f t="shared" si="18"/>
        <v>2085812.568</v>
      </c>
      <c r="M273" s="179">
        <f t="shared" si="19"/>
        <v>2085812.57</v>
      </c>
    </row>
    <row r="274" spans="1:13" ht="15" x14ac:dyDescent="0.25">
      <c r="A274" s="174">
        <v>28269</v>
      </c>
      <c r="B274" s="175" t="s">
        <v>1116</v>
      </c>
      <c r="C274" s="175" t="s">
        <v>1117</v>
      </c>
      <c r="D274" s="176" t="s">
        <v>1094</v>
      </c>
      <c r="E274" s="177">
        <v>15</v>
      </c>
      <c r="F274" s="177">
        <v>3</v>
      </c>
      <c r="G274" s="178">
        <v>7301.7</v>
      </c>
      <c r="H274" s="179">
        <f t="shared" si="16"/>
        <v>7301.7</v>
      </c>
      <c r="I274" s="169">
        <v>23.35</v>
      </c>
      <c r="J274" s="169">
        <v>24.37</v>
      </c>
      <c r="K274" s="180">
        <f t="shared" si="17"/>
        <v>2090622.7439999999</v>
      </c>
      <c r="L274" s="180">
        <f t="shared" si="18"/>
        <v>2090622.7439999999</v>
      </c>
      <c r="M274" s="179">
        <f t="shared" si="19"/>
        <v>2090622.7400000002</v>
      </c>
    </row>
    <row r="275" spans="1:13" ht="15" x14ac:dyDescent="0.25">
      <c r="A275" s="174">
        <v>70246</v>
      </c>
      <c r="B275" s="175" t="s">
        <v>1116</v>
      </c>
      <c r="C275" s="175" t="s">
        <v>1117</v>
      </c>
      <c r="D275" s="176" t="s">
        <v>1094</v>
      </c>
      <c r="E275" s="177">
        <v>16</v>
      </c>
      <c r="F275" s="177">
        <v>1</v>
      </c>
      <c r="G275" s="178">
        <v>11226.6</v>
      </c>
      <c r="H275" s="179">
        <f t="shared" si="16"/>
        <v>11226.6</v>
      </c>
      <c r="I275" s="169">
        <v>23.35</v>
      </c>
      <c r="J275" s="169">
        <v>24.37</v>
      </c>
      <c r="K275" s="180">
        <f t="shared" si="17"/>
        <v>3214400.1120000002</v>
      </c>
      <c r="L275" s="180">
        <f t="shared" si="18"/>
        <v>3214400.1120000002</v>
      </c>
      <c r="M275" s="179">
        <f t="shared" si="19"/>
        <v>3214400.11</v>
      </c>
    </row>
    <row r="276" spans="1:13" ht="15" x14ac:dyDescent="0.25">
      <c r="A276" s="174">
        <v>28271</v>
      </c>
      <c r="B276" s="175" t="s">
        <v>1116</v>
      </c>
      <c r="C276" s="175" t="s">
        <v>1117</v>
      </c>
      <c r="D276" s="176" t="s">
        <v>1094</v>
      </c>
      <c r="E276" s="177">
        <v>16</v>
      </c>
      <c r="F276" s="177">
        <v>2</v>
      </c>
      <c r="G276" s="178">
        <v>2563.1</v>
      </c>
      <c r="H276" s="179">
        <f t="shared" si="16"/>
        <v>2563.1</v>
      </c>
      <c r="I276" s="169">
        <v>23.35</v>
      </c>
      <c r="J276" s="169">
        <v>24.37</v>
      </c>
      <c r="K276" s="180">
        <f t="shared" si="17"/>
        <v>733866.79200000002</v>
      </c>
      <c r="L276" s="180">
        <f t="shared" si="18"/>
        <v>733866.79200000002</v>
      </c>
      <c r="M276" s="179">
        <f t="shared" si="19"/>
        <v>733866.79</v>
      </c>
    </row>
    <row r="277" spans="1:13" ht="15" x14ac:dyDescent="0.25">
      <c r="A277" s="174">
        <v>70285</v>
      </c>
      <c r="B277" s="175" t="s">
        <v>1116</v>
      </c>
      <c r="C277" s="175" t="s">
        <v>1117</v>
      </c>
      <c r="D277" s="176" t="s">
        <v>1094</v>
      </c>
      <c r="E277" s="177">
        <v>18</v>
      </c>
      <c r="F277" s="177">
        <v>1</v>
      </c>
      <c r="G277" s="178">
        <v>14877.499999999996</v>
      </c>
      <c r="H277" s="179">
        <f t="shared" si="16"/>
        <v>14877.499999999996</v>
      </c>
      <c r="I277" s="169">
        <v>23.35</v>
      </c>
      <c r="J277" s="169">
        <v>24.37</v>
      </c>
      <c r="K277" s="180">
        <f t="shared" si="17"/>
        <v>4259725.7999999989</v>
      </c>
      <c r="L277" s="180">
        <f t="shared" si="18"/>
        <v>4259725.7999999989</v>
      </c>
      <c r="M277" s="179">
        <f t="shared" si="19"/>
        <v>4259725.8</v>
      </c>
    </row>
    <row r="278" spans="1:13" ht="15" x14ac:dyDescent="0.25">
      <c r="A278" s="174">
        <v>28274</v>
      </c>
      <c r="B278" s="175" t="s">
        <v>1116</v>
      </c>
      <c r="C278" s="175" t="s">
        <v>1117</v>
      </c>
      <c r="D278" s="176" t="s">
        <v>1094</v>
      </c>
      <c r="E278" s="177">
        <v>18</v>
      </c>
      <c r="F278" s="177">
        <v>2</v>
      </c>
      <c r="G278" s="178">
        <v>2565.4</v>
      </c>
      <c r="H278" s="179">
        <f t="shared" si="16"/>
        <v>2565.4</v>
      </c>
      <c r="I278" s="169">
        <v>23.35</v>
      </c>
      <c r="J278" s="169">
        <v>24.37</v>
      </c>
      <c r="K278" s="180">
        <f t="shared" si="17"/>
        <v>734525.32799999998</v>
      </c>
      <c r="L278" s="180">
        <f t="shared" si="18"/>
        <v>734525.32799999998</v>
      </c>
      <c r="M278" s="179">
        <f t="shared" si="19"/>
        <v>734525.33</v>
      </c>
    </row>
    <row r="279" spans="1:13" ht="15" x14ac:dyDescent="0.25">
      <c r="A279" s="174">
        <v>68071</v>
      </c>
      <c r="B279" s="175" t="s">
        <v>1116</v>
      </c>
      <c r="C279" s="175" t="s">
        <v>1117</v>
      </c>
      <c r="D279" s="176" t="s">
        <v>1094</v>
      </c>
      <c r="E279" s="177">
        <v>20</v>
      </c>
      <c r="F279" s="177">
        <v>1</v>
      </c>
      <c r="G279" s="178">
        <v>15140.69999999999</v>
      </c>
      <c r="H279" s="179">
        <f t="shared" si="16"/>
        <v>15140.69999999999</v>
      </c>
      <c r="I279" s="169">
        <v>23.35</v>
      </c>
      <c r="J279" s="169">
        <v>24.37</v>
      </c>
      <c r="K279" s="180">
        <f t="shared" si="17"/>
        <v>4335085.2239999976</v>
      </c>
      <c r="L279" s="180">
        <f t="shared" si="18"/>
        <v>4335085.2239999976</v>
      </c>
      <c r="M279" s="179">
        <f t="shared" si="19"/>
        <v>4335085.22</v>
      </c>
    </row>
    <row r="280" spans="1:13" ht="15" x14ac:dyDescent="0.25">
      <c r="A280" s="174">
        <v>28276</v>
      </c>
      <c r="B280" s="175" t="s">
        <v>1116</v>
      </c>
      <c r="C280" s="175" t="s">
        <v>1117</v>
      </c>
      <c r="D280" s="176" t="s">
        <v>1094</v>
      </c>
      <c r="E280" s="177">
        <v>20</v>
      </c>
      <c r="F280" s="177">
        <v>2</v>
      </c>
      <c r="G280" s="178">
        <v>2568.0000000000005</v>
      </c>
      <c r="H280" s="179">
        <f t="shared" si="16"/>
        <v>2568.0000000000005</v>
      </c>
      <c r="I280" s="169">
        <v>23.35</v>
      </c>
      <c r="J280" s="169">
        <v>24.37</v>
      </c>
      <c r="K280" s="180">
        <f t="shared" si="17"/>
        <v>735269.76000000024</v>
      </c>
      <c r="L280" s="180">
        <f t="shared" si="18"/>
        <v>735269.76000000024</v>
      </c>
      <c r="M280" s="179">
        <f t="shared" si="19"/>
        <v>735269.76</v>
      </c>
    </row>
    <row r="281" spans="1:13" ht="15" x14ac:dyDescent="0.25">
      <c r="A281" s="174">
        <v>68070</v>
      </c>
      <c r="B281" s="175" t="s">
        <v>1116</v>
      </c>
      <c r="C281" s="175" t="s">
        <v>1117</v>
      </c>
      <c r="D281" s="176" t="s">
        <v>1094</v>
      </c>
      <c r="E281" s="177">
        <v>22</v>
      </c>
      <c r="F281" s="177">
        <v>1</v>
      </c>
      <c r="G281" s="178">
        <v>7683.8</v>
      </c>
      <c r="H281" s="179">
        <f t="shared" si="16"/>
        <v>7683.8</v>
      </c>
      <c r="I281" s="169">
        <v>23.35</v>
      </c>
      <c r="J281" s="169">
        <v>24.37</v>
      </c>
      <c r="K281" s="180">
        <f t="shared" si="17"/>
        <v>2200025.6160000004</v>
      </c>
      <c r="L281" s="180">
        <f t="shared" si="18"/>
        <v>2200025.6160000004</v>
      </c>
      <c r="M281" s="179">
        <f t="shared" si="19"/>
        <v>2200025.62</v>
      </c>
    </row>
    <row r="282" spans="1:13" ht="15" x14ac:dyDescent="0.25">
      <c r="A282" s="174">
        <v>28278</v>
      </c>
      <c r="B282" s="175" t="s">
        <v>1116</v>
      </c>
      <c r="C282" s="175" t="s">
        <v>1117</v>
      </c>
      <c r="D282" s="176" t="s">
        <v>1094</v>
      </c>
      <c r="E282" s="177">
        <v>22</v>
      </c>
      <c r="F282" s="177">
        <v>2</v>
      </c>
      <c r="G282" s="178">
        <v>2555.5</v>
      </c>
      <c r="H282" s="179">
        <f t="shared" si="16"/>
        <v>2555.5</v>
      </c>
      <c r="I282" s="169">
        <v>23.35</v>
      </c>
      <c r="J282" s="169">
        <v>24.37</v>
      </c>
      <c r="K282" s="180">
        <f t="shared" si="17"/>
        <v>731690.76</v>
      </c>
      <c r="L282" s="180">
        <f t="shared" si="18"/>
        <v>731690.76</v>
      </c>
      <c r="M282" s="179">
        <f t="shared" si="19"/>
        <v>731690.76</v>
      </c>
    </row>
    <row r="283" spans="1:13" ht="15" x14ac:dyDescent="0.25">
      <c r="A283" s="174">
        <v>28280</v>
      </c>
      <c r="B283" s="175" t="s">
        <v>1116</v>
      </c>
      <c r="C283" s="175" t="s">
        <v>1117</v>
      </c>
      <c r="D283" s="176" t="s">
        <v>1094</v>
      </c>
      <c r="E283" s="177">
        <v>24</v>
      </c>
      <c r="F283" s="177">
        <v>2</v>
      </c>
      <c r="G283" s="178">
        <v>2523.4999999999991</v>
      </c>
      <c r="H283" s="179">
        <f t="shared" si="16"/>
        <v>2523.4999999999991</v>
      </c>
      <c r="I283" s="169">
        <v>23.35</v>
      </c>
      <c r="J283" s="169">
        <v>24.37</v>
      </c>
      <c r="K283" s="180">
        <f t="shared" si="17"/>
        <v>722528.51999999979</v>
      </c>
      <c r="L283" s="180">
        <f t="shared" si="18"/>
        <v>722528.51999999979</v>
      </c>
      <c r="M283" s="179">
        <f t="shared" si="19"/>
        <v>722528.52</v>
      </c>
    </row>
    <row r="284" spans="1:13" ht="15" x14ac:dyDescent="0.25">
      <c r="A284" s="174">
        <v>28282</v>
      </c>
      <c r="B284" s="175" t="s">
        <v>1116</v>
      </c>
      <c r="C284" s="175" t="s">
        <v>1117</v>
      </c>
      <c r="D284" s="176" t="s">
        <v>1094</v>
      </c>
      <c r="E284" s="177">
        <v>26</v>
      </c>
      <c r="F284" s="177">
        <v>2</v>
      </c>
      <c r="G284" s="178">
        <v>2566.5000000000009</v>
      </c>
      <c r="H284" s="179">
        <f t="shared" si="16"/>
        <v>2566.5000000000009</v>
      </c>
      <c r="I284" s="169">
        <v>23.35</v>
      </c>
      <c r="J284" s="169">
        <v>24.37</v>
      </c>
      <c r="K284" s="180">
        <f t="shared" si="17"/>
        <v>734840.28000000026</v>
      </c>
      <c r="L284" s="180">
        <f t="shared" si="18"/>
        <v>734840.28000000026</v>
      </c>
      <c r="M284" s="179">
        <f t="shared" si="19"/>
        <v>734840.28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F215"/>
  <sheetViews>
    <sheetView workbookViewId="0">
      <selection activeCell="C8" sqref="C8:D8"/>
    </sheetView>
  </sheetViews>
  <sheetFormatPr defaultRowHeight="15" x14ac:dyDescent="0.25"/>
  <cols>
    <col min="2" max="2" width="47" customWidth="1"/>
    <col min="3" max="3" width="10.5703125" style="15" customWidth="1"/>
    <col min="4" max="4" width="14.140625" customWidth="1"/>
    <col min="5" max="6" width="14.28515625" customWidth="1"/>
  </cols>
  <sheetData>
    <row r="1" spans="1:6" ht="105" x14ac:dyDescent="0.25">
      <c r="A1" s="13" t="s">
        <v>376</v>
      </c>
      <c r="B1" s="13" t="s">
        <v>377</v>
      </c>
      <c r="C1" s="13" t="s">
        <v>378</v>
      </c>
      <c r="D1" s="13" t="s">
        <v>379</v>
      </c>
      <c r="E1" s="13" t="s">
        <v>380</v>
      </c>
      <c r="F1" s="13" t="s">
        <v>381</v>
      </c>
    </row>
    <row r="2" spans="1:6" x14ac:dyDescent="0.25">
      <c r="A2" s="13">
        <v>1</v>
      </c>
      <c r="B2" s="13">
        <v>2</v>
      </c>
      <c r="C2" s="13"/>
      <c r="D2" s="13">
        <v>3</v>
      </c>
      <c r="E2" s="13">
        <v>4</v>
      </c>
      <c r="F2" s="13">
        <v>5</v>
      </c>
    </row>
    <row r="3" spans="1:6" x14ac:dyDescent="0.25">
      <c r="A3" s="14" t="s">
        <v>382</v>
      </c>
      <c r="B3" s="14" t="s">
        <v>383</v>
      </c>
      <c r="C3" s="13"/>
      <c r="D3" s="14"/>
      <c r="E3" s="14"/>
      <c r="F3" s="14"/>
    </row>
    <row r="4" spans="1:6" x14ac:dyDescent="0.25">
      <c r="A4" s="14" t="s">
        <v>384</v>
      </c>
      <c r="B4" s="14" t="s">
        <v>385</v>
      </c>
      <c r="C4" s="13"/>
      <c r="D4" s="14"/>
      <c r="E4" s="14"/>
      <c r="F4" s="14"/>
    </row>
    <row r="5" spans="1:6" x14ac:dyDescent="0.25">
      <c r="A5" s="14" t="s">
        <v>386</v>
      </c>
      <c r="B5" s="14" t="s">
        <v>387</v>
      </c>
      <c r="C5" s="13">
        <v>1000</v>
      </c>
      <c r="D5" s="14" t="s">
        <v>388</v>
      </c>
      <c r="E5" s="14">
        <v>621.92999999999995</v>
      </c>
      <c r="F5" s="14">
        <f>ROUND(E5/C5,2)</f>
        <v>0.62</v>
      </c>
    </row>
    <row r="6" spans="1:6" x14ac:dyDescent="0.25">
      <c r="A6" s="14" t="s">
        <v>389</v>
      </c>
      <c r="B6" s="14" t="s">
        <v>390</v>
      </c>
      <c r="C6" s="13">
        <v>1000</v>
      </c>
      <c r="D6" s="14" t="s">
        <v>388</v>
      </c>
      <c r="E6" s="14">
        <v>580.47</v>
      </c>
      <c r="F6" s="14">
        <f t="shared" ref="F6:F68" si="0">ROUND(E6/C6,2)</f>
        <v>0.57999999999999996</v>
      </c>
    </row>
    <row r="7" spans="1:6" ht="30" x14ac:dyDescent="0.25">
      <c r="A7" s="14" t="s">
        <v>391</v>
      </c>
      <c r="B7" s="14" t="s">
        <v>392</v>
      </c>
      <c r="C7" s="13">
        <v>1000</v>
      </c>
      <c r="D7" s="14" t="s">
        <v>388</v>
      </c>
      <c r="E7" s="14">
        <v>539</v>
      </c>
      <c r="F7" s="14">
        <f t="shared" si="0"/>
        <v>0.54</v>
      </c>
    </row>
    <row r="8" spans="1:6" ht="30" x14ac:dyDescent="0.25">
      <c r="A8" s="14" t="s">
        <v>393</v>
      </c>
      <c r="B8" s="14" t="s">
        <v>394</v>
      </c>
      <c r="C8" s="13">
        <v>100</v>
      </c>
      <c r="D8" s="14" t="s">
        <v>395</v>
      </c>
      <c r="E8" s="14">
        <v>189.17</v>
      </c>
      <c r="F8" s="14">
        <f t="shared" si="0"/>
        <v>1.89</v>
      </c>
    </row>
    <row r="9" spans="1:6" ht="45" x14ac:dyDescent="0.25">
      <c r="A9" s="14" t="s">
        <v>396</v>
      </c>
      <c r="B9" s="14" t="s">
        <v>397</v>
      </c>
      <c r="C9" s="13"/>
      <c r="D9" s="14"/>
      <c r="E9" s="14"/>
      <c r="F9" s="14"/>
    </row>
    <row r="10" spans="1:6" x14ac:dyDescent="0.25">
      <c r="A10" s="14" t="s">
        <v>398</v>
      </c>
      <c r="B10" s="14" t="s">
        <v>399</v>
      </c>
      <c r="C10" s="13">
        <v>100</v>
      </c>
      <c r="D10" s="14" t="s">
        <v>395</v>
      </c>
      <c r="E10" s="14">
        <v>709.41</v>
      </c>
      <c r="F10" s="14">
        <f t="shared" si="0"/>
        <v>7.09</v>
      </c>
    </row>
    <row r="11" spans="1:6" x14ac:dyDescent="0.25">
      <c r="A11" s="14" t="s">
        <v>400</v>
      </c>
      <c r="B11" s="14" t="s">
        <v>401</v>
      </c>
      <c r="C11" s="13">
        <v>100</v>
      </c>
      <c r="D11" s="14" t="s">
        <v>395</v>
      </c>
      <c r="E11" s="14">
        <v>898.59</v>
      </c>
      <c r="F11" s="14">
        <f t="shared" si="0"/>
        <v>8.99</v>
      </c>
    </row>
    <row r="12" spans="1:6" ht="30" x14ac:dyDescent="0.25">
      <c r="A12" s="14" t="s">
        <v>402</v>
      </c>
      <c r="B12" s="14" t="s">
        <v>403</v>
      </c>
      <c r="C12" s="13">
        <v>100</v>
      </c>
      <c r="D12" s="14" t="s">
        <v>395</v>
      </c>
      <c r="E12" s="14">
        <v>1229.6300000000001</v>
      </c>
      <c r="F12" s="14">
        <f t="shared" si="0"/>
        <v>12.3</v>
      </c>
    </row>
    <row r="13" spans="1:6" ht="30" x14ac:dyDescent="0.25">
      <c r="A13" s="14" t="s">
        <v>404</v>
      </c>
      <c r="B13" s="14" t="s">
        <v>405</v>
      </c>
      <c r="C13" s="13">
        <v>100</v>
      </c>
      <c r="D13" s="14" t="s">
        <v>395</v>
      </c>
      <c r="E13" s="14">
        <v>1489.76</v>
      </c>
      <c r="F13" s="14">
        <f t="shared" si="0"/>
        <v>14.9</v>
      </c>
    </row>
    <row r="14" spans="1:6" ht="30" x14ac:dyDescent="0.25">
      <c r="A14" s="14" t="s">
        <v>406</v>
      </c>
      <c r="B14" s="14" t="s">
        <v>407</v>
      </c>
      <c r="C14" s="13">
        <v>1</v>
      </c>
      <c r="D14" s="14" t="s">
        <v>408</v>
      </c>
      <c r="E14" s="14">
        <v>51.72</v>
      </c>
      <c r="F14" s="14">
        <f t="shared" si="0"/>
        <v>51.72</v>
      </c>
    </row>
    <row r="15" spans="1:6" ht="30" x14ac:dyDescent="0.25">
      <c r="A15" s="14" t="s">
        <v>409</v>
      </c>
      <c r="B15" s="14" t="s">
        <v>410</v>
      </c>
      <c r="C15" s="13">
        <v>1</v>
      </c>
      <c r="D15" s="14" t="s">
        <v>411</v>
      </c>
      <c r="E15" s="14">
        <v>48.72</v>
      </c>
      <c r="F15" s="14">
        <f t="shared" si="0"/>
        <v>48.72</v>
      </c>
    </row>
    <row r="16" spans="1:6" ht="30" x14ac:dyDescent="0.25">
      <c r="A16" s="14" t="s">
        <v>412</v>
      </c>
      <c r="B16" s="14" t="s">
        <v>413</v>
      </c>
      <c r="C16" s="13">
        <v>1</v>
      </c>
      <c r="D16" s="14" t="s">
        <v>411</v>
      </c>
      <c r="E16" s="14">
        <v>82.12</v>
      </c>
      <c r="F16" s="14">
        <f t="shared" si="0"/>
        <v>82.12</v>
      </c>
    </row>
    <row r="17" spans="1:6" ht="30" x14ac:dyDescent="0.25">
      <c r="A17" s="14" t="s">
        <v>414</v>
      </c>
      <c r="B17" s="14" t="s">
        <v>415</v>
      </c>
      <c r="C17" s="13">
        <v>100</v>
      </c>
      <c r="D17" s="14" t="s">
        <v>416</v>
      </c>
      <c r="E17" s="14">
        <v>49.69</v>
      </c>
      <c r="F17" s="14">
        <f t="shared" si="0"/>
        <v>0.5</v>
      </c>
    </row>
    <row r="18" spans="1:6" ht="30" x14ac:dyDescent="0.25">
      <c r="A18" s="14" t="s">
        <v>417</v>
      </c>
      <c r="B18" s="14" t="s">
        <v>234</v>
      </c>
      <c r="C18" s="13"/>
      <c r="D18" s="14"/>
      <c r="E18" s="14"/>
      <c r="F18" s="14"/>
    </row>
    <row r="19" spans="1:6" x14ac:dyDescent="0.25">
      <c r="A19" s="14" t="s">
        <v>418</v>
      </c>
      <c r="B19" s="14" t="s">
        <v>419</v>
      </c>
      <c r="C19" s="13">
        <v>1</v>
      </c>
      <c r="D19" s="14" t="s">
        <v>420</v>
      </c>
      <c r="E19" s="14">
        <v>283.87</v>
      </c>
      <c r="F19" s="14">
        <f t="shared" si="0"/>
        <v>283.87</v>
      </c>
    </row>
    <row r="20" spans="1:6" x14ac:dyDescent="0.25">
      <c r="A20" s="14" t="s">
        <v>421</v>
      </c>
      <c r="B20" s="14" t="s">
        <v>422</v>
      </c>
      <c r="C20" s="13">
        <v>1</v>
      </c>
      <c r="D20" s="14" t="s">
        <v>423</v>
      </c>
      <c r="E20" s="14">
        <v>309.08999999999997</v>
      </c>
      <c r="F20" s="14">
        <f t="shared" si="0"/>
        <v>309.08999999999997</v>
      </c>
    </row>
    <row r="21" spans="1:6" x14ac:dyDescent="0.25">
      <c r="A21" s="14" t="s">
        <v>424</v>
      </c>
      <c r="B21" s="14" t="s">
        <v>425</v>
      </c>
      <c r="C21" s="13">
        <v>1</v>
      </c>
      <c r="D21" s="14" t="s">
        <v>426</v>
      </c>
      <c r="E21" s="14">
        <v>253.39</v>
      </c>
      <c r="F21" s="14">
        <f t="shared" si="0"/>
        <v>253.39</v>
      </c>
    </row>
    <row r="22" spans="1:6" x14ac:dyDescent="0.25">
      <c r="A22" s="14" t="s">
        <v>427</v>
      </c>
      <c r="B22" s="14" t="s">
        <v>428</v>
      </c>
      <c r="C22" s="13">
        <v>1</v>
      </c>
      <c r="D22" s="14" t="s">
        <v>429</v>
      </c>
      <c r="E22" s="14">
        <v>408.96</v>
      </c>
      <c r="F22" s="14">
        <f t="shared" si="0"/>
        <v>408.96</v>
      </c>
    </row>
    <row r="23" spans="1:6" ht="30" x14ac:dyDescent="0.25">
      <c r="A23" s="14" t="s">
        <v>430</v>
      </c>
      <c r="B23" s="14" t="s">
        <v>431</v>
      </c>
      <c r="C23" s="13">
        <v>1</v>
      </c>
      <c r="D23" s="14" t="s">
        <v>429</v>
      </c>
      <c r="E23" s="14">
        <v>42.17</v>
      </c>
      <c r="F23" s="14">
        <f t="shared" si="0"/>
        <v>42.17</v>
      </c>
    </row>
    <row r="24" spans="1:6" ht="30" x14ac:dyDescent="0.25">
      <c r="A24" s="14" t="s">
        <v>432</v>
      </c>
      <c r="B24" s="14" t="s">
        <v>433</v>
      </c>
      <c r="C24" s="13">
        <v>1</v>
      </c>
      <c r="D24" s="14" t="s">
        <v>429</v>
      </c>
      <c r="E24" s="14">
        <v>63.27</v>
      </c>
      <c r="F24" s="14">
        <f t="shared" si="0"/>
        <v>63.27</v>
      </c>
    </row>
    <row r="25" spans="1:6" ht="30" x14ac:dyDescent="0.25">
      <c r="A25" s="14" t="s">
        <v>434</v>
      </c>
      <c r="B25" s="14" t="s">
        <v>435</v>
      </c>
      <c r="C25" s="13"/>
      <c r="D25" s="14"/>
      <c r="E25" s="14"/>
      <c r="F25" s="14"/>
    </row>
    <row r="26" spans="1:6" ht="30" x14ac:dyDescent="0.25">
      <c r="A26" s="14" t="s">
        <v>436</v>
      </c>
      <c r="B26" s="14" t="s">
        <v>437</v>
      </c>
      <c r="C26" s="13">
        <v>10</v>
      </c>
      <c r="D26" s="14" t="s">
        <v>438</v>
      </c>
      <c r="E26" s="14">
        <v>260.41000000000003</v>
      </c>
      <c r="F26" s="14">
        <f t="shared" si="0"/>
        <v>26.04</v>
      </c>
    </row>
    <row r="27" spans="1:6" ht="30" x14ac:dyDescent="0.25">
      <c r="A27" s="14" t="s">
        <v>439</v>
      </c>
      <c r="B27" s="14" t="s">
        <v>440</v>
      </c>
      <c r="C27" s="13">
        <v>10</v>
      </c>
      <c r="D27" s="14" t="s">
        <v>438</v>
      </c>
      <c r="E27" s="14">
        <v>132.74</v>
      </c>
      <c r="F27" s="14">
        <f t="shared" si="0"/>
        <v>13.27</v>
      </c>
    </row>
    <row r="28" spans="1:6" ht="30" x14ac:dyDescent="0.25">
      <c r="A28" s="14" t="s">
        <v>441</v>
      </c>
      <c r="B28" s="14" t="s">
        <v>442</v>
      </c>
      <c r="C28" s="13">
        <v>1</v>
      </c>
      <c r="D28" s="14" t="s">
        <v>443</v>
      </c>
      <c r="E28" s="14">
        <v>37.4</v>
      </c>
      <c r="F28" s="14">
        <f t="shared" si="0"/>
        <v>37.4</v>
      </c>
    </row>
    <row r="29" spans="1:6" ht="30" x14ac:dyDescent="0.25">
      <c r="A29" s="14" t="s">
        <v>444</v>
      </c>
      <c r="B29" s="14" t="s">
        <v>445</v>
      </c>
      <c r="C29" s="13">
        <v>1</v>
      </c>
      <c r="D29" s="14" t="s">
        <v>446</v>
      </c>
      <c r="E29" s="14">
        <v>72.16</v>
      </c>
      <c r="F29" s="14">
        <f t="shared" si="0"/>
        <v>72.16</v>
      </c>
    </row>
    <row r="30" spans="1:6" ht="30" x14ac:dyDescent="0.25">
      <c r="A30" s="14" t="s">
        <v>447</v>
      </c>
      <c r="B30" s="14" t="s">
        <v>448</v>
      </c>
      <c r="C30" s="13">
        <v>1</v>
      </c>
      <c r="D30" s="14" t="s">
        <v>449</v>
      </c>
      <c r="E30" s="14">
        <v>499.82</v>
      </c>
      <c r="F30" s="14">
        <f t="shared" si="0"/>
        <v>499.82</v>
      </c>
    </row>
    <row r="31" spans="1:6" x14ac:dyDescent="0.25">
      <c r="A31" s="14" t="s">
        <v>450</v>
      </c>
      <c r="B31" s="14" t="s">
        <v>451</v>
      </c>
      <c r="C31" s="13"/>
      <c r="D31" s="14"/>
      <c r="E31" s="14"/>
      <c r="F31" s="14"/>
    </row>
    <row r="32" spans="1:6" x14ac:dyDescent="0.25">
      <c r="A32" s="14" t="s">
        <v>452</v>
      </c>
      <c r="B32" s="14" t="s">
        <v>453</v>
      </c>
      <c r="C32" s="13">
        <v>100</v>
      </c>
      <c r="D32" s="14" t="s">
        <v>395</v>
      </c>
      <c r="E32" s="14">
        <v>567.79999999999995</v>
      </c>
      <c r="F32" s="14">
        <f t="shared" si="0"/>
        <v>5.68</v>
      </c>
    </row>
    <row r="33" spans="1:6" x14ac:dyDescent="0.25">
      <c r="A33" s="14" t="s">
        <v>454</v>
      </c>
      <c r="B33" s="14" t="s">
        <v>455</v>
      </c>
      <c r="C33" s="13">
        <v>100</v>
      </c>
      <c r="D33" s="14" t="s">
        <v>416</v>
      </c>
      <c r="E33" s="14">
        <v>72.44</v>
      </c>
      <c r="F33" s="14">
        <f t="shared" si="0"/>
        <v>0.72</v>
      </c>
    </row>
    <row r="34" spans="1:6" ht="45" x14ac:dyDescent="0.25">
      <c r="A34" s="14" t="s">
        <v>456</v>
      </c>
      <c r="B34" s="14" t="s">
        <v>457</v>
      </c>
      <c r="C34" s="13">
        <v>100</v>
      </c>
      <c r="D34" s="14" t="s">
        <v>458</v>
      </c>
      <c r="E34" s="14">
        <v>576.70000000000005</v>
      </c>
      <c r="F34" s="14">
        <f t="shared" si="0"/>
        <v>5.77</v>
      </c>
    </row>
    <row r="35" spans="1:6" ht="30" x14ac:dyDescent="0.25">
      <c r="A35" s="14" t="s">
        <v>459</v>
      </c>
      <c r="B35" s="14" t="s">
        <v>460</v>
      </c>
      <c r="C35" s="13">
        <v>1</v>
      </c>
      <c r="D35" s="14" t="s">
        <v>461</v>
      </c>
      <c r="E35" s="14">
        <v>14.63</v>
      </c>
      <c r="F35" s="14">
        <f t="shared" si="0"/>
        <v>14.63</v>
      </c>
    </row>
    <row r="36" spans="1:6" ht="45" x14ac:dyDescent="0.25">
      <c r="A36" s="14" t="s">
        <v>462</v>
      </c>
      <c r="B36" s="14" t="s">
        <v>463</v>
      </c>
      <c r="C36" s="13">
        <v>100</v>
      </c>
      <c r="D36" s="14" t="s">
        <v>464</v>
      </c>
      <c r="E36" s="14">
        <v>664.88</v>
      </c>
      <c r="F36" s="14">
        <f t="shared" si="0"/>
        <v>6.65</v>
      </c>
    </row>
    <row r="37" spans="1:6" ht="75" x14ac:dyDescent="0.25">
      <c r="A37" s="14" t="s">
        <v>465</v>
      </c>
      <c r="B37" s="14" t="s">
        <v>466</v>
      </c>
      <c r="C37" s="13">
        <v>100</v>
      </c>
      <c r="D37" s="14" t="s">
        <v>464</v>
      </c>
      <c r="E37" s="14">
        <v>4572.46</v>
      </c>
      <c r="F37" s="14">
        <f t="shared" si="0"/>
        <v>45.72</v>
      </c>
    </row>
    <row r="38" spans="1:6" ht="30" x14ac:dyDescent="0.25">
      <c r="A38" s="14" t="s">
        <v>467</v>
      </c>
      <c r="B38" s="14" t="s">
        <v>468</v>
      </c>
      <c r="C38" s="13"/>
      <c r="D38" s="14"/>
      <c r="E38" s="14"/>
      <c r="F38" s="14"/>
    </row>
    <row r="39" spans="1:6" ht="45" x14ac:dyDescent="0.25">
      <c r="A39" s="14" t="s">
        <v>469</v>
      </c>
      <c r="B39" s="14" t="s">
        <v>470</v>
      </c>
      <c r="C39" s="13"/>
      <c r="D39" s="14"/>
      <c r="E39" s="14"/>
      <c r="F39" s="14"/>
    </row>
    <row r="40" spans="1:6" ht="45" x14ac:dyDescent="0.25">
      <c r="A40" s="14" t="s">
        <v>471</v>
      </c>
      <c r="B40" s="14" t="s">
        <v>472</v>
      </c>
      <c r="C40" s="13">
        <v>1000</v>
      </c>
      <c r="D40" s="14" t="s">
        <v>473</v>
      </c>
      <c r="E40" s="14">
        <v>2069.92</v>
      </c>
      <c r="F40" s="14">
        <f t="shared" si="0"/>
        <v>2.0699999999999998</v>
      </c>
    </row>
    <row r="41" spans="1:6" ht="30" x14ac:dyDescent="0.25">
      <c r="A41" s="14" t="s">
        <v>474</v>
      </c>
      <c r="B41" s="14" t="s">
        <v>475</v>
      </c>
      <c r="C41" s="13">
        <v>100</v>
      </c>
      <c r="D41" s="14" t="s">
        <v>416</v>
      </c>
      <c r="E41" s="14">
        <v>160.5</v>
      </c>
      <c r="F41" s="14">
        <f t="shared" si="0"/>
        <v>1.61</v>
      </c>
    </row>
    <row r="42" spans="1:6" x14ac:dyDescent="0.25">
      <c r="A42" s="14" t="s">
        <v>476</v>
      </c>
      <c r="B42" s="14" t="s">
        <v>477</v>
      </c>
      <c r="C42" s="13">
        <v>1</v>
      </c>
      <c r="D42" s="14" t="s">
        <v>478</v>
      </c>
      <c r="E42" s="14">
        <v>149.44</v>
      </c>
      <c r="F42" s="14">
        <f t="shared" si="0"/>
        <v>149.44</v>
      </c>
    </row>
    <row r="43" spans="1:6" x14ac:dyDescent="0.25">
      <c r="A43" s="14" t="s">
        <v>479</v>
      </c>
      <c r="B43" s="14" t="s">
        <v>480</v>
      </c>
      <c r="C43" s="13">
        <v>1</v>
      </c>
      <c r="D43" s="14" t="s">
        <v>481</v>
      </c>
      <c r="E43" s="14">
        <v>195.57</v>
      </c>
      <c r="F43" s="14">
        <f t="shared" si="0"/>
        <v>195.57</v>
      </c>
    </row>
    <row r="44" spans="1:6" ht="30" x14ac:dyDescent="0.25">
      <c r="A44" s="14" t="s">
        <v>482</v>
      </c>
      <c r="B44" s="14" t="s">
        <v>483</v>
      </c>
      <c r="C44" s="13">
        <v>1</v>
      </c>
      <c r="D44" s="14" t="s">
        <v>484</v>
      </c>
      <c r="E44" s="14">
        <v>34.17</v>
      </c>
      <c r="F44" s="14">
        <f t="shared" si="0"/>
        <v>34.17</v>
      </c>
    </row>
    <row r="45" spans="1:6" ht="45" x14ac:dyDescent="0.25">
      <c r="A45" s="14" t="s">
        <v>485</v>
      </c>
      <c r="B45" s="14" t="s">
        <v>486</v>
      </c>
      <c r="C45" s="13">
        <v>1</v>
      </c>
      <c r="D45" s="14" t="s">
        <v>487</v>
      </c>
      <c r="E45" s="14">
        <v>23.69</v>
      </c>
      <c r="F45" s="14">
        <f t="shared" si="0"/>
        <v>23.69</v>
      </c>
    </row>
    <row r="46" spans="1:6" ht="45" x14ac:dyDescent="0.25">
      <c r="A46" s="14" t="s">
        <v>488</v>
      </c>
      <c r="B46" s="14" t="s">
        <v>284</v>
      </c>
      <c r="C46" s="13">
        <v>1</v>
      </c>
      <c r="D46" s="14" t="s">
        <v>489</v>
      </c>
      <c r="E46" s="14">
        <v>93.95</v>
      </c>
      <c r="F46" s="14">
        <f t="shared" si="0"/>
        <v>93.95</v>
      </c>
    </row>
    <row r="47" spans="1:6" x14ac:dyDescent="0.25">
      <c r="A47" s="14" t="s">
        <v>490</v>
      </c>
      <c r="B47" s="14" t="s">
        <v>491</v>
      </c>
      <c r="C47" s="13">
        <v>1</v>
      </c>
      <c r="D47" s="14" t="s">
        <v>492</v>
      </c>
      <c r="E47" s="14">
        <v>34.99</v>
      </c>
      <c r="F47" s="14">
        <f t="shared" si="0"/>
        <v>34.99</v>
      </c>
    </row>
    <row r="48" spans="1:6" ht="30" x14ac:dyDescent="0.25">
      <c r="A48" s="14" t="s">
        <v>493</v>
      </c>
      <c r="B48" s="14" t="s">
        <v>494</v>
      </c>
      <c r="C48" s="13"/>
      <c r="D48" s="14"/>
      <c r="E48" s="14"/>
      <c r="F48" s="14"/>
    </row>
    <row r="49" spans="1:6" ht="30" x14ac:dyDescent="0.25">
      <c r="A49" s="14" t="s">
        <v>495</v>
      </c>
      <c r="B49" s="14" t="s">
        <v>496</v>
      </c>
      <c r="C49" s="13">
        <v>100</v>
      </c>
      <c r="D49" s="14" t="s">
        <v>497</v>
      </c>
      <c r="E49" s="14">
        <v>749.97</v>
      </c>
      <c r="F49" s="14">
        <f t="shared" si="0"/>
        <v>7.5</v>
      </c>
    </row>
    <row r="50" spans="1:6" ht="30" x14ac:dyDescent="0.25">
      <c r="A50" s="14" t="s">
        <v>498</v>
      </c>
      <c r="B50" s="14" t="s">
        <v>499</v>
      </c>
      <c r="C50" s="13">
        <v>100</v>
      </c>
      <c r="D50" s="14" t="s">
        <v>497</v>
      </c>
      <c r="E50" s="14">
        <v>553.47</v>
      </c>
      <c r="F50" s="14">
        <f t="shared" si="0"/>
        <v>5.53</v>
      </c>
    </row>
    <row r="51" spans="1:6" ht="30" x14ac:dyDescent="0.25">
      <c r="A51" s="14" t="s">
        <v>500</v>
      </c>
      <c r="B51" s="14" t="s">
        <v>501</v>
      </c>
      <c r="C51" s="13">
        <v>100</v>
      </c>
      <c r="D51" s="14" t="s">
        <v>497</v>
      </c>
      <c r="E51" s="14">
        <v>411.44</v>
      </c>
      <c r="F51" s="14">
        <f t="shared" si="0"/>
        <v>4.1100000000000003</v>
      </c>
    </row>
    <row r="52" spans="1:6" ht="30" x14ac:dyDescent="0.25">
      <c r="A52" s="14" t="s">
        <v>502</v>
      </c>
      <c r="B52" s="14" t="s">
        <v>503</v>
      </c>
      <c r="C52" s="13"/>
      <c r="D52" s="14"/>
      <c r="E52" s="14"/>
      <c r="F52" s="14"/>
    </row>
    <row r="53" spans="1:6" ht="30" x14ac:dyDescent="0.25">
      <c r="A53" s="14" t="s">
        <v>504</v>
      </c>
      <c r="B53" s="14" t="s">
        <v>505</v>
      </c>
      <c r="C53" s="13">
        <v>100</v>
      </c>
      <c r="D53" s="14" t="s">
        <v>497</v>
      </c>
      <c r="E53" s="14">
        <v>681.07</v>
      </c>
      <c r="F53" s="14">
        <f t="shared" si="0"/>
        <v>6.81</v>
      </c>
    </row>
    <row r="54" spans="1:6" ht="30" x14ac:dyDescent="0.25">
      <c r="A54" s="14" t="s">
        <v>506</v>
      </c>
      <c r="B54" s="14" t="s">
        <v>507</v>
      </c>
      <c r="C54" s="13">
        <v>100</v>
      </c>
      <c r="D54" s="14" t="s">
        <v>497</v>
      </c>
      <c r="E54" s="14">
        <v>639.79</v>
      </c>
      <c r="F54" s="14">
        <f t="shared" si="0"/>
        <v>6.4</v>
      </c>
    </row>
    <row r="55" spans="1:6" ht="30" x14ac:dyDescent="0.25">
      <c r="A55" s="14" t="s">
        <v>508</v>
      </c>
      <c r="B55" s="14" t="s">
        <v>509</v>
      </c>
      <c r="C55" s="13">
        <v>100</v>
      </c>
      <c r="D55" s="14" t="s">
        <v>497</v>
      </c>
      <c r="E55" s="14">
        <v>268.3</v>
      </c>
      <c r="F55" s="14">
        <f t="shared" si="0"/>
        <v>2.68</v>
      </c>
    </row>
    <row r="56" spans="1:6" ht="30" x14ac:dyDescent="0.25">
      <c r="A56" s="14" t="s">
        <v>510</v>
      </c>
      <c r="B56" s="14" t="s">
        <v>511</v>
      </c>
      <c r="C56" s="13">
        <v>100</v>
      </c>
      <c r="D56" s="14" t="s">
        <v>497</v>
      </c>
      <c r="E56" s="14">
        <v>24.77</v>
      </c>
      <c r="F56" s="14">
        <f t="shared" si="0"/>
        <v>0.25</v>
      </c>
    </row>
    <row r="57" spans="1:6" ht="45" x14ac:dyDescent="0.25">
      <c r="A57" s="14" t="s">
        <v>512</v>
      </c>
      <c r="B57" s="14" t="s">
        <v>513</v>
      </c>
      <c r="C57" s="13"/>
      <c r="D57" s="14"/>
      <c r="E57" s="14"/>
      <c r="F57" s="14"/>
    </row>
    <row r="58" spans="1:6" ht="30" x14ac:dyDescent="0.25">
      <c r="A58" s="14" t="s">
        <v>514</v>
      </c>
      <c r="B58" s="14" t="s">
        <v>515</v>
      </c>
      <c r="C58" s="13">
        <v>1000</v>
      </c>
      <c r="D58" s="14" t="s">
        <v>416</v>
      </c>
      <c r="E58" s="14">
        <v>71.39</v>
      </c>
      <c r="F58" s="14">
        <f t="shared" si="0"/>
        <v>7.0000000000000007E-2</v>
      </c>
    </row>
    <row r="59" spans="1:6" ht="30" x14ac:dyDescent="0.25">
      <c r="A59" s="14" t="s">
        <v>516</v>
      </c>
      <c r="B59" s="14" t="s">
        <v>517</v>
      </c>
      <c r="C59" s="13">
        <v>1000</v>
      </c>
      <c r="D59" s="14" t="s">
        <v>416</v>
      </c>
      <c r="E59" s="14">
        <v>223.12</v>
      </c>
      <c r="F59" s="14">
        <f t="shared" si="0"/>
        <v>0.22</v>
      </c>
    </row>
    <row r="60" spans="1:6" x14ac:dyDescent="0.25">
      <c r="A60" s="14" t="s">
        <v>518</v>
      </c>
      <c r="B60" s="14" t="s">
        <v>519</v>
      </c>
      <c r="C60" s="13">
        <v>1000</v>
      </c>
      <c r="D60" s="14" t="s">
        <v>416</v>
      </c>
      <c r="E60" s="14">
        <v>42.41</v>
      </c>
      <c r="F60" s="14">
        <f t="shared" si="0"/>
        <v>0.04</v>
      </c>
    </row>
    <row r="61" spans="1:6" ht="45" x14ac:dyDescent="0.25">
      <c r="A61" s="14" t="s">
        <v>520</v>
      </c>
      <c r="B61" s="14" t="s">
        <v>521</v>
      </c>
      <c r="C61" s="13">
        <v>100</v>
      </c>
      <c r="D61" s="14" t="s">
        <v>522</v>
      </c>
      <c r="E61" s="14">
        <v>4797.03</v>
      </c>
      <c r="F61" s="14">
        <f t="shared" si="0"/>
        <v>47.97</v>
      </c>
    </row>
    <row r="62" spans="1:6" ht="30" x14ac:dyDescent="0.25">
      <c r="A62" s="14" t="s">
        <v>523</v>
      </c>
      <c r="B62" s="14" t="s">
        <v>524</v>
      </c>
      <c r="C62" s="13">
        <v>1</v>
      </c>
      <c r="D62" s="14" t="s">
        <v>525</v>
      </c>
      <c r="E62" s="14">
        <v>25.67</v>
      </c>
      <c r="F62" s="14">
        <f t="shared" si="0"/>
        <v>25.67</v>
      </c>
    </row>
    <row r="63" spans="1:6" ht="30" x14ac:dyDescent="0.25">
      <c r="A63" s="14" t="s">
        <v>526</v>
      </c>
      <c r="B63" s="14" t="s">
        <v>527</v>
      </c>
      <c r="C63" s="13"/>
      <c r="D63" s="14"/>
      <c r="E63" s="14"/>
      <c r="F63" s="14"/>
    </row>
    <row r="64" spans="1:6" x14ac:dyDescent="0.25">
      <c r="A64" s="14" t="s">
        <v>528</v>
      </c>
      <c r="B64" s="14" t="s">
        <v>529</v>
      </c>
      <c r="C64" s="13">
        <v>1</v>
      </c>
      <c r="D64" s="14" t="s">
        <v>530</v>
      </c>
      <c r="E64" s="14">
        <v>90.71</v>
      </c>
      <c r="F64" s="14">
        <f t="shared" si="0"/>
        <v>90.71</v>
      </c>
    </row>
    <row r="65" spans="1:6" ht="30" x14ac:dyDescent="0.25">
      <c r="A65" s="14" t="s">
        <v>531</v>
      </c>
      <c r="B65" s="14" t="s">
        <v>532</v>
      </c>
      <c r="C65" s="13">
        <v>1</v>
      </c>
      <c r="D65" s="14" t="s">
        <v>533</v>
      </c>
      <c r="E65" s="14">
        <v>30.78</v>
      </c>
      <c r="F65" s="14">
        <f t="shared" si="0"/>
        <v>30.78</v>
      </c>
    </row>
    <row r="66" spans="1:6" x14ac:dyDescent="0.25">
      <c r="A66" s="14" t="s">
        <v>534</v>
      </c>
      <c r="B66" s="14" t="s">
        <v>535</v>
      </c>
      <c r="C66" s="13"/>
      <c r="D66" s="14"/>
      <c r="E66" s="14"/>
      <c r="F66" s="14"/>
    </row>
    <row r="67" spans="1:6" ht="30" x14ac:dyDescent="0.25">
      <c r="A67" s="14" t="s">
        <v>536</v>
      </c>
      <c r="B67" s="14" t="s">
        <v>537</v>
      </c>
      <c r="C67" s="13">
        <v>1</v>
      </c>
      <c r="D67" s="14" t="s">
        <v>538</v>
      </c>
      <c r="E67" s="14">
        <v>87.46</v>
      </c>
      <c r="F67" s="14">
        <f t="shared" si="0"/>
        <v>87.46</v>
      </c>
    </row>
    <row r="68" spans="1:6" ht="30" x14ac:dyDescent="0.25">
      <c r="A68" s="14" t="s">
        <v>539</v>
      </c>
      <c r="B68" s="14" t="s">
        <v>540</v>
      </c>
      <c r="C68" s="13">
        <v>1</v>
      </c>
      <c r="D68" s="14" t="s">
        <v>538</v>
      </c>
      <c r="E68" s="14">
        <v>315.2</v>
      </c>
      <c r="F68" s="14">
        <f t="shared" si="0"/>
        <v>315.2</v>
      </c>
    </row>
    <row r="69" spans="1:6" x14ac:dyDescent="0.25">
      <c r="A69" s="14" t="s">
        <v>541</v>
      </c>
      <c r="B69" s="14" t="s">
        <v>542</v>
      </c>
      <c r="C69" s="13"/>
      <c r="D69" s="14"/>
      <c r="E69" s="14"/>
      <c r="F69" s="14"/>
    </row>
    <row r="70" spans="1:6" ht="30" x14ac:dyDescent="0.25">
      <c r="A70" s="14" t="s">
        <v>543</v>
      </c>
      <c r="B70" s="14" t="s">
        <v>544</v>
      </c>
      <c r="C70" s="13"/>
      <c r="D70" s="14"/>
      <c r="E70" s="14"/>
      <c r="F70" s="14"/>
    </row>
    <row r="71" spans="1:6" x14ac:dyDescent="0.25">
      <c r="A71" s="14" t="s">
        <v>545</v>
      </c>
      <c r="B71" s="14" t="s">
        <v>546</v>
      </c>
      <c r="C71" s="13">
        <v>1</v>
      </c>
      <c r="D71" s="14" t="s">
        <v>547</v>
      </c>
      <c r="E71" s="14">
        <v>90.71</v>
      </c>
      <c r="F71" s="14">
        <f t="shared" ref="F71:F134" si="1">ROUND(E71/C71,2)</f>
        <v>90.71</v>
      </c>
    </row>
    <row r="72" spans="1:6" ht="30" x14ac:dyDescent="0.25">
      <c r="A72" s="14" t="s">
        <v>548</v>
      </c>
      <c r="B72" s="14" t="s">
        <v>549</v>
      </c>
      <c r="C72" s="13">
        <v>10</v>
      </c>
      <c r="D72" s="14" t="s">
        <v>550</v>
      </c>
      <c r="E72" s="14">
        <v>466.49</v>
      </c>
      <c r="F72" s="14">
        <f t="shared" si="1"/>
        <v>46.65</v>
      </c>
    </row>
    <row r="73" spans="1:6" ht="30" x14ac:dyDescent="0.25">
      <c r="A73" s="14" t="s">
        <v>551</v>
      </c>
      <c r="B73" s="14" t="s">
        <v>552</v>
      </c>
      <c r="C73" s="13">
        <v>1</v>
      </c>
      <c r="D73" s="14" t="s">
        <v>553</v>
      </c>
      <c r="E73" s="14">
        <v>20.39</v>
      </c>
      <c r="F73" s="14">
        <f t="shared" si="1"/>
        <v>20.39</v>
      </c>
    </row>
    <row r="74" spans="1:6" x14ac:dyDescent="0.25">
      <c r="A74" s="14" t="s">
        <v>554</v>
      </c>
      <c r="B74" s="14" t="s">
        <v>555</v>
      </c>
      <c r="C74" s="13">
        <v>1</v>
      </c>
      <c r="D74" s="14" t="s">
        <v>556</v>
      </c>
      <c r="E74" s="14">
        <v>51.32</v>
      </c>
      <c r="F74" s="14">
        <f t="shared" si="1"/>
        <v>51.32</v>
      </c>
    </row>
    <row r="75" spans="1:6" x14ac:dyDescent="0.25">
      <c r="A75" s="14" t="s">
        <v>557</v>
      </c>
      <c r="B75" s="14" t="s">
        <v>558</v>
      </c>
      <c r="C75" s="13">
        <v>1</v>
      </c>
      <c r="D75" s="14" t="s">
        <v>556</v>
      </c>
      <c r="E75" s="14">
        <v>102.79</v>
      </c>
      <c r="F75" s="14">
        <f t="shared" si="1"/>
        <v>102.79</v>
      </c>
    </row>
    <row r="76" spans="1:6" x14ac:dyDescent="0.25">
      <c r="A76" s="14" t="s">
        <v>559</v>
      </c>
      <c r="B76" s="14" t="s">
        <v>560</v>
      </c>
      <c r="C76" s="13">
        <v>1</v>
      </c>
      <c r="D76" s="14" t="s">
        <v>561</v>
      </c>
      <c r="E76" s="14">
        <v>638.35</v>
      </c>
      <c r="F76" s="14">
        <f t="shared" si="1"/>
        <v>638.35</v>
      </c>
    </row>
    <row r="77" spans="1:6" x14ac:dyDescent="0.25">
      <c r="A77" s="14" t="s">
        <v>562</v>
      </c>
      <c r="B77" s="14" t="s">
        <v>563</v>
      </c>
      <c r="C77" s="13">
        <v>1</v>
      </c>
      <c r="D77" s="14" t="s">
        <v>564</v>
      </c>
      <c r="E77" s="14">
        <v>18.010000000000002</v>
      </c>
      <c r="F77" s="14">
        <f t="shared" si="1"/>
        <v>18.010000000000002</v>
      </c>
    </row>
    <row r="78" spans="1:6" ht="30" x14ac:dyDescent="0.25">
      <c r="A78" s="14" t="s">
        <v>565</v>
      </c>
      <c r="B78" s="14" t="s">
        <v>566</v>
      </c>
      <c r="C78" s="13">
        <v>1</v>
      </c>
      <c r="D78" s="14" t="s">
        <v>553</v>
      </c>
      <c r="E78" s="14">
        <v>88.79</v>
      </c>
      <c r="F78" s="14">
        <f t="shared" si="1"/>
        <v>88.79</v>
      </c>
    </row>
    <row r="79" spans="1:6" ht="30" x14ac:dyDescent="0.25">
      <c r="A79" s="14" t="s">
        <v>567</v>
      </c>
      <c r="B79" s="14" t="s">
        <v>568</v>
      </c>
      <c r="C79" s="13">
        <v>1</v>
      </c>
      <c r="D79" s="14" t="s">
        <v>569</v>
      </c>
      <c r="E79" s="14">
        <v>98.52</v>
      </c>
      <c r="F79" s="14">
        <f t="shared" si="1"/>
        <v>98.52</v>
      </c>
    </row>
    <row r="80" spans="1:6" ht="30" x14ac:dyDescent="0.25">
      <c r="A80" s="14" t="s">
        <v>570</v>
      </c>
      <c r="B80" s="14" t="s">
        <v>571</v>
      </c>
      <c r="C80" s="13">
        <v>1</v>
      </c>
      <c r="D80" s="14" t="s">
        <v>569</v>
      </c>
      <c r="E80" s="14">
        <v>119.9</v>
      </c>
      <c r="F80" s="14">
        <f t="shared" si="1"/>
        <v>119.9</v>
      </c>
    </row>
    <row r="81" spans="1:6" x14ac:dyDescent="0.25">
      <c r="A81" s="14" t="s">
        <v>572</v>
      </c>
      <c r="B81" s="14" t="s">
        <v>573</v>
      </c>
      <c r="C81" s="13">
        <v>1</v>
      </c>
      <c r="D81" s="14" t="s">
        <v>574</v>
      </c>
      <c r="E81" s="14">
        <v>3.23</v>
      </c>
      <c r="F81" s="14">
        <f t="shared" si="1"/>
        <v>3.23</v>
      </c>
    </row>
    <row r="82" spans="1:6" ht="45" x14ac:dyDescent="0.25">
      <c r="A82" s="14" t="s">
        <v>575</v>
      </c>
      <c r="B82" s="14" t="s">
        <v>576</v>
      </c>
      <c r="C82" s="13"/>
      <c r="D82" s="14"/>
      <c r="E82" s="14"/>
      <c r="F82" s="14"/>
    </row>
    <row r="83" spans="1:6" ht="45" x14ac:dyDescent="0.25">
      <c r="A83" s="14" t="s">
        <v>577</v>
      </c>
      <c r="B83" s="14" t="s">
        <v>578</v>
      </c>
      <c r="C83" s="13">
        <v>1</v>
      </c>
      <c r="D83" s="14" t="s">
        <v>561</v>
      </c>
      <c r="E83" s="14">
        <v>17.809999999999999</v>
      </c>
      <c r="F83" s="14">
        <f t="shared" si="1"/>
        <v>17.809999999999999</v>
      </c>
    </row>
    <row r="84" spans="1:6" ht="30" x14ac:dyDescent="0.25">
      <c r="A84" s="14" t="s">
        <v>579</v>
      </c>
      <c r="B84" s="14" t="s">
        <v>580</v>
      </c>
      <c r="C84" s="13">
        <v>1</v>
      </c>
      <c r="D84" s="14" t="s">
        <v>561</v>
      </c>
      <c r="E84" s="14">
        <v>10.199999999999999</v>
      </c>
      <c r="F84" s="14">
        <f t="shared" si="1"/>
        <v>10.199999999999999</v>
      </c>
    </row>
    <row r="85" spans="1:6" ht="45" x14ac:dyDescent="0.25">
      <c r="A85" s="14" t="s">
        <v>581</v>
      </c>
      <c r="B85" s="14" t="s">
        <v>582</v>
      </c>
      <c r="C85" s="13">
        <v>1</v>
      </c>
      <c r="D85" s="14" t="s">
        <v>561</v>
      </c>
      <c r="E85" s="14">
        <v>6.48</v>
      </c>
      <c r="F85" s="14">
        <f t="shared" si="1"/>
        <v>6.48</v>
      </c>
    </row>
    <row r="86" spans="1:6" ht="45" x14ac:dyDescent="0.25">
      <c r="A86" s="14" t="s">
        <v>583</v>
      </c>
      <c r="B86" s="14" t="s">
        <v>584</v>
      </c>
      <c r="C86" s="13"/>
      <c r="D86" s="14"/>
      <c r="E86" s="14"/>
      <c r="F86" s="14"/>
    </row>
    <row r="87" spans="1:6" ht="30" x14ac:dyDescent="0.25">
      <c r="A87" s="14" t="s">
        <v>585</v>
      </c>
      <c r="B87" s="14" t="s">
        <v>586</v>
      </c>
      <c r="C87" s="13">
        <v>1</v>
      </c>
      <c r="D87" s="14" t="s">
        <v>587</v>
      </c>
      <c r="E87" s="14">
        <v>21.12</v>
      </c>
      <c r="F87" s="14">
        <f t="shared" si="1"/>
        <v>21.12</v>
      </c>
    </row>
    <row r="88" spans="1:6" ht="30" x14ac:dyDescent="0.25">
      <c r="A88" s="14" t="s">
        <v>588</v>
      </c>
      <c r="B88" s="14" t="s">
        <v>589</v>
      </c>
      <c r="C88" s="13">
        <v>1</v>
      </c>
      <c r="D88" s="14" t="s">
        <v>587</v>
      </c>
      <c r="E88" s="14">
        <v>9.7200000000000006</v>
      </c>
      <c r="F88" s="14">
        <f t="shared" si="1"/>
        <v>9.7200000000000006</v>
      </c>
    </row>
    <row r="89" spans="1:6" ht="45" x14ac:dyDescent="0.25">
      <c r="A89" s="14" t="s">
        <v>590</v>
      </c>
      <c r="B89" s="14" t="s">
        <v>591</v>
      </c>
      <c r="C89" s="13">
        <v>1</v>
      </c>
      <c r="D89" s="14" t="s">
        <v>587</v>
      </c>
      <c r="E89" s="14">
        <v>35.64</v>
      </c>
      <c r="F89" s="14">
        <f t="shared" si="1"/>
        <v>35.64</v>
      </c>
    </row>
    <row r="90" spans="1:6" ht="45" x14ac:dyDescent="0.25">
      <c r="A90" s="14" t="s">
        <v>592</v>
      </c>
      <c r="B90" s="14" t="s">
        <v>593</v>
      </c>
      <c r="C90" s="13">
        <v>1</v>
      </c>
      <c r="D90" s="14" t="s">
        <v>587</v>
      </c>
      <c r="E90" s="14">
        <v>12.97</v>
      </c>
      <c r="F90" s="14">
        <f t="shared" si="1"/>
        <v>12.97</v>
      </c>
    </row>
    <row r="91" spans="1:6" ht="45" x14ac:dyDescent="0.25">
      <c r="A91" s="14" t="s">
        <v>594</v>
      </c>
      <c r="B91" s="14" t="s">
        <v>595</v>
      </c>
      <c r="C91" s="13"/>
      <c r="D91" s="14"/>
      <c r="E91" s="14"/>
      <c r="F91" s="14"/>
    </row>
    <row r="92" spans="1:6" ht="45" x14ac:dyDescent="0.25">
      <c r="A92" s="14" t="s">
        <v>596</v>
      </c>
      <c r="B92" s="14" t="s">
        <v>597</v>
      </c>
      <c r="C92" s="13"/>
      <c r="D92" s="14"/>
      <c r="E92" s="14"/>
      <c r="F92" s="14"/>
    </row>
    <row r="93" spans="1:6" x14ac:dyDescent="0.25">
      <c r="A93" s="14" t="s">
        <v>598</v>
      </c>
      <c r="B93" s="14" t="s">
        <v>26</v>
      </c>
      <c r="C93" s="13">
        <v>100</v>
      </c>
      <c r="D93" s="14" t="s">
        <v>395</v>
      </c>
      <c r="E93" s="14">
        <v>795.26</v>
      </c>
      <c r="F93" s="14">
        <f t="shared" si="1"/>
        <v>7.95</v>
      </c>
    </row>
    <row r="94" spans="1:6" x14ac:dyDescent="0.25">
      <c r="A94" s="14" t="s">
        <v>599</v>
      </c>
      <c r="B94" s="14" t="s">
        <v>225</v>
      </c>
      <c r="C94" s="13">
        <v>100</v>
      </c>
      <c r="D94" s="14" t="s">
        <v>395</v>
      </c>
      <c r="E94" s="14">
        <v>370.69</v>
      </c>
      <c r="F94" s="14">
        <f t="shared" si="1"/>
        <v>3.71</v>
      </c>
    </row>
    <row r="95" spans="1:6" ht="30" x14ac:dyDescent="0.25">
      <c r="A95" s="14" t="s">
        <v>600</v>
      </c>
      <c r="B95" s="14" t="s">
        <v>223</v>
      </c>
      <c r="C95" s="13">
        <v>100</v>
      </c>
      <c r="D95" s="14" t="s">
        <v>395</v>
      </c>
      <c r="E95" s="14">
        <v>386.7</v>
      </c>
      <c r="F95" s="14">
        <f t="shared" si="1"/>
        <v>3.87</v>
      </c>
    </row>
    <row r="96" spans="1:6" ht="60" x14ac:dyDescent="0.25">
      <c r="A96" s="14" t="s">
        <v>601</v>
      </c>
      <c r="B96" s="14" t="s">
        <v>602</v>
      </c>
      <c r="C96" s="13"/>
      <c r="D96" s="14"/>
      <c r="E96" s="14"/>
      <c r="F96" s="14"/>
    </row>
    <row r="97" spans="1:6" x14ac:dyDescent="0.25">
      <c r="A97" s="14" t="s">
        <v>603</v>
      </c>
      <c r="B97" s="14" t="s">
        <v>604</v>
      </c>
      <c r="C97" s="13"/>
      <c r="D97" s="14"/>
      <c r="E97" s="14"/>
      <c r="F97" s="14"/>
    </row>
    <row r="98" spans="1:6" ht="45" x14ac:dyDescent="0.25">
      <c r="A98" s="14" t="s">
        <v>605</v>
      </c>
      <c r="B98" s="14" t="s">
        <v>606</v>
      </c>
      <c r="C98" s="13">
        <v>1000</v>
      </c>
      <c r="D98" s="14" t="s">
        <v>395</v>
      </c>
      <c r="E98" s="14">
        <v>620.98</v>
      </c>
      <c r="F98" s="14">
        <f t="shared" si="1"/>
        <v>0.62</v>
      </c>
    </row>
    <row r="99" spans="1:6" ht="30" x14ac:dyDescent="0.25">
      <c r="A99" s="14" t="s">
        <v>607</v>
      </c>
      <c r="B99" s="14" t="s">
        <v>608</v>
      </c>
      <c r="C99" s="13">
        <v>100</v>
      </c>
      <c r="D99" s="14" t="s">
        <v>395</v>
      </c>
      <c r="E99" s="14">
        <v>517.49</v>
      </c>
      <c r="F99" s="14">
        <f t="shared" si="1"/>
        <v>5.17</v>
      </c>
    </row>
    <row r="100" spans="1:6" ht="30" x14ac:dyDescent="0.25">
      <c r="A100" s="14" t="s">
        <v>609</v>
      </c>
      <c r="B100" s="14" t="s">
        <v>610</v>
      </c>
      <c r="C100" s="13">
        <v>1000</v>
      </c>
      <c r="D100" s="14" t="s">
        <v>395</v>
      </c>
      <c r="E100" s="14">
        <v>434.69</v>
      </c>
      <c r="F100" s="14">
        <f t="shared" si="1"/>
        <v>0.43</v>
      </c>
    </row>
    <row r="101" spans="1:6" ht="30" x14ac:dyDescent="0.25">
      <c r="A101" s="14" t="s">
        <v>611</v>
      </c>
      <c r="B101" s="14" t="s">
        <v>612</v>
      </c>
      <c r="C101" s="13"/>
      <c r="D101" s="14"/>
      <c r="E101" s="14"/>
      <c r="F101" s="14"/>
    </row>
    <row r="102" spans="1:6" ht="30" x14ac:dyDescent="0.25">
      <c r="A102" s="14" t="s">
        <v>613</v>
      </c>
      <c r="B102" s="14" t="s">
        <v>614</v>
      </c>
      <c r="C102" s="13">
        <v>1</v>
      </c>
      <c r="D102" s="14" t="s">
        <v>615</v>
      </c>
      <c r="E102" s="14">
        <v>126.14</v>
      </c>
      <c r="F102" s="14">
        <f t="shared" si="1"/>
        <v>126.14</v>
      </c>
    </row>
    <row r="103" spans="1:6" ht="30" x14ac:dyDescent="0.25">
      <c r="A103" s="14" t="s">
        <v>616</v>
      </c>
      <c r="B103" s="14" t="s">
        <v>617</v>
      </c>
      <c r="C103" s="13">
        <v>1</v>
      </c>
      <c r="D103" s="14" t="s">
        <v>615</v>
      </c>
      <c r="E103" s="14">
        <v>136.83000000000001</v>
      </c>
      <c r="F103" s="14">
        <f t="shared" si="1"/>
        <v>136.83000000000001</v>
      </c>
    </row>
    <row r="104" spans="1:6" ht="30" x14ac:dyDescent="0.25">
      <c r="A104" s="14" t="s">
        <v>618</v>
      </c>
      <c r="B104" s="14" t="s">
        <v>619</v>
      </c>
      <c r="C104" s="13"/>
      <c r="D104" s="14"/>
      <c r="E104" s="14"/>
      <c r="F104" s="14"/>
    </row>
    <row r="105" spans="1:6" ht="30" x14ac:dyDescent="0.25">
      <c r="A105" s="14" t="s">
        <v>620</v>
      </c>
      <c r="B105" s="14" t="s">
        <v>621</v>
      </c>
      <c r="C105" s="13">
        <v>1</v>
      </c>
      <c r="D105" s="14" t="s">
        <v>615</v>
      </c>
      <c r="E105" s="14">
        <v>138.66</v>
      </c>
      <c r="F105" s="14">
        <f t="shared" si="1"/>
        <v>138.66</v>
      </c>
    </row>
    <row r="106" spans="1:6" ht="30" x14ac:dyDescent="0.25">
      <c r="A106" s="14" t="s">
        <v>622</v>
      </c>
      <c r="B106" s="14" t="s">
        <v>623</v>
      </c>
      <c r="C106" s="13">
        <v>1</v>
      </c>
      <c r="D106" s="14" t="s">
        <v>615</v>
      </c>
      <c r="E106" s="14">
        <v>138.41999999999999</v>
      </c>
      <c r="F106" s="14">
        <f t="shared" si="1"/>
        <v>138.41999999999999</v>
      </c>
    </row>
    <row r="107" spans="1:6" ht="30" x14ac:dyDescent="0.25">
      <c r="A107" s="14" t="s">
        <v>624</v>
      </c>
      <c r="B107" s="14" t="s">
        <v>625</v>
      </c>
      <c r="C107" s="13">
        <v>1</v>
      </c>
      <c r="D107" s="14" t="s">
        <v>626</v>
      </c>
      <c r="E107" s="14">
        <v>937.99</v>
      </c>
      <c r="F107" s="14">
        <f t="shared" si="1"/>
        <v>937.99</v>
      </c>
    </row>
    <row r="108" spans="1:6" x14ac:dyDescent="0.25">
      <c r="A108" s="14" t="s">
        <v>627</v>
      </c>
      <c r="B108" s="14" t="s">
        <v>628</v>
      </c>
      <c r="C108" s="13">
        <v>1</v>
      </c>
      <c r="D108" s="14" t="s">
        <v>629</v>
      </c>
      <c r="E108" s="14">
        <v>13.31</v>
      </c>
      <c r="F108" s="14">
        <f t="shared" si="1"/>
        <v>13.31</v>
      </c>
    </row>
    <row r="109" spans="1:6" x14ac:dyDescent="0.25">
      <c r="A109" s="14" t="s">
        <v>630</v>
      </c>
      <c r="B109" s="14" t="s">
        <v>631</v>
      </c>
      <c r="C109" s="13">
        <v>1</v>
      </c>
      <c r="D109" s="14" t="s">
        <v>632</v>
      </c>
      <c r="E109" s="14">
        <v>169.23</v>
      </c>
      <c r="F109" s="14">
        <f t="shared" si="1"/>
        <v>169.23</v>
      </c>
    </row>
    <row r="110" spans="1:6" ht="30" x14ac:dyDescent="0.25">
      <c r="A110" s="14" t="s">
        <v>633</v>
      </c>
      <c r="B110" s="14" t="s">
        <v>634</v>
      </c>
      <c r="C110" s="13">
        <v>1</v>
      </c>
      <c r="D110" s="14" t="s">
        <v>635</v>
      </c>
      <c r="E110" s="14">
        <v>124.69</v>
      </c>
      <c r="F110" s="14">
        <f t="shared" si="1"/>
        <v>124.69</v>
      </c>
    </row>
    <row r="111" spans="1:6" ht="30" x14ac:dyDescent="0.25">
      <c r="A111" s="14" t="s">
        <v>636</v>
      </c>
      <c r="B111" s="14" t="s">
        <v>637</v>
      </c>
      <c r="C111" s="13"/>
      <c r="D111" s="14"/>
      <c r="E111" s="14"/>
      <c r="F111" s="14"/>
    </row>
    <row r="112" spans="1:6" ht="45" x14ac:dyDescent="0.25">
      <c r="A112" s="14" t="s">
        <v>638</v>
      </c>
      <c r="B112" s="14" t="s">
        <v>639</v>
      </c>
      <c r="C112" s="13">
        <v>1</v>
      </c>
      <c r="D112" s="14" t="s">
        <v>640</v>
      </c>
      <c r="E112" s="14">
        <v>100.58</v>
      </c>
      <c r="F112" s="14">
        <f t="shared" si="1"/>
        <v>100.58</v>
      </c>
    </row>
    <row r="113" spans="1:6" ht="30" x14ac:dyDescent="0.25">
      <c r="A113" s="14" t="s">
        <v>641</v>
      </c>
      <c r="B113" s="14" t="s">
        <v>642</v>
      </c>
      <c r="C113" s="13">
        <v>1</v>
      </c>
      <c r="D113" s="14" t="s">
        <v>643</v>
      </c>
      <c r="E113" s="14">
        <v>14.38</v>
      </c>
      <c r="F113" s="14">
        <f t="shared" si="1"/>
        <v>14.38</v>
      </c>
    </row>
    <row r="114" spans="1:6" x14ac:dyDescent="0.25">
      <c r="A114" s="14" t="s">
        <v>644</v>
      </c>
      <c r="B114" s="14" t="s">
        <v>645</v>
      </c>
      <c r="C114" s="13">
        <v>1</v>
      </c>
      <c r="D114" s="14" t="s">
        <v>646</v>
      </c>
      <c r="E114" s="14">
        <v>19.47</v>
      </c>
      <c r="F114" s="14">
        <f t="shared" si="1"/>
        <v>19.47</v>
      </c>
    </row>
    <row r="115" spans="1:6" x14ac:dyDescent="0.25">
      <c r="A115" s="14" t="s">
        <v>647</v>
      </c>
      <c r="B115" s="14" t="s">
        <v>648</v>
      </c>
      <c r="C115" s="13"/>
      <c r="D115" s="14"/>
      <c r="E115" s="14"/>
      <c r="F115" s="14"/>
    </row>
    <row r="116" spans="1:6" x14ac:dyDescent="0.25">
      <c r="A116" s="14" t="s">
        <v>649</v>
      </c>
      <c r="B116" s="14" t="s">
        <v>650</v>
      </c>
      <c r="C116" s="13"/>
      <c r="D116" s="14"/>
      <c r="E116" s="14"/>
      <c r="F116" s="14"/>
    </row>
    <row r="117" spans="1:6" ht="30" x14ac:dyDescent="0.25">
      <c r="A117" s="14" t="s">
        <v>651</v>
      </c>
      <c r="B117" s="14" t="s">
        <v>23</v>
      </c>
      <c r="C117" s="13"/>
      <c r="D117" s="14"/>
      <c r="E117" s="14"/>
      <c r="F117" s="14"/>
    </row>
    <row r="118" spans="1:6" x14ac:dyDescent="0.25">
      <c r="A118" s="14" t="s">
        <v>652</v>
      </c>
      <c r="B118" s="14" t="s">
        <v>653</v>
      </c>
      <c r="C118" s="13">
        <v>100</v>
      </c>
      <c r="D118" s="14" t="s">
        <v>395</v>
      </c>
      <c r="E118" s="14">
        <v>157.01</v>
      </c>
      <c r="F118" s="14">
        <f t="shared" si="1"/>
        <v>1.57</v>
      </c>
    </row>
    <row r="119" spans="1:6" x14ac:dyDescent="0.25">
      <c r="A119" s="14" t="s">
        <v>654</v>
      </c>
      <c r="B119" s="14" t="s">
        <v>655</v>
      </c>
      <c r="C119" s="13">
        <v>100</v>
      </c>
      <c r="D119" s="14" t="s">
        <v>395</v>
      </c>
      <c r="E119" s="14">
        <v>205.06</v>
      </c>
      <c r="F119" s="14">
        <f t="shared" si="1"/>
        <v>2.0499999999999998</v>
      </c>
    </row>
    <row r="120" spans="1:6" x14ac:dyDescent="0.25">
      <c r="A120" s="14" t="s">
        <v>656</v>
      </c>
      <c r="B120" s="14" t="s">
        <v>657</v>
      </c>
      <c r="C120" s="13">
        <v>100</v>
      </c>
      <c r="D120" s="14" t="s">
        <v>395</v>
      </c>
      <c r="E120" s="14">
        <v>189.06</v>
      </c>
      <c r="F120" s="14">
        <f t="shared" si="1"/>
        <v>1.89</v>
      </c>
    </row>
    <row r="121" spans="1:6" x14ac:dyDescent="0.25">
      <c r="A121" s="14" t="s">
        <v>658</v>
      </c>
      <c r="B121" s="14" t="s">
        <v>659</v>
      </c>
      <c r="C121" s="13">
        <v>100</v>
      </c>
      <c r="D121" s="14" t="s">
        <v>395</v>
      </c>
      <c r="E121" s="14">
        <v>216.29</v>
      </c>
      <c r="F121" s="14">
        <f t="shared" si="1"/>
        <v>2.16</v>
      </c>
    </row>
    <row r="122" spans="1:6" ht="30" x14ac:dyDescent="0.25">
      <c r="A122" s="14" t="s">
        <v>660</v>
      </c>
      <c r="B122" s="14" t="s">
        <v>661</v>
      </c>
      <c r="C122" s="13"/>
      <c r="D122" s="14"/>
      <c r="E122" s="14"/>
      <c r="F122" s="14"/>
    </row>
    <row r="123" spans="1:6" x14ac:dyDescent="0.25">
      <c r="A123" s="14" t="s">
        <v>662</v>
      </c>
      <c r="B123" s="14" t="s">
        <v>653</v>
      </c>
      <c r="C123" s="13">
        <v>100</v>
      </c>
      <c r="D123" s="14" t="s">
        <v>395</v>
      </c>
      <c r="E123" s="14">
        <v>120.16</v>
      </c>
      <c r="F123" s="14">
        <f t="shared" si="1"/>
        <v>1.2</v>
      </c>
    </row>
    <row r="124" spans="1:6" x14ac:dyDescent="0.25">
      <c r="A124" s="14" t="s">
        <v>663</v>
      </c>
      <c r="B124" s="14" t="s">
        <v>655</v>
      </c>
      <c r="C124" s="13">
        <v>100</v>
      </c>
      <c r="D124" s="14" t="s">
        <v>395</v>
      </c>
      <c r="E124" s="14">
        <v>173.04</v>
      </c>
      <c r="F124" s="14">
        <f t="shared" si="1"/>
        <v>1.73</v>
      </c>
    </row>
    <row r="125" spans="1:6" x14ac:dyDescent="0.25">
      <c r="A125" s="14" t="s">
        <v>664</v>
      </c>
      <c r="B125" s="14" t="s">
        <v>657</v>
      </c>
      <c r="C125" s="13">
        <v>100</v>
      </c>
      <c r="D125" s="14" t="s">
        <v>395</v>
      </c>
      <c r="E125" s="14">
        <v>165.02</v>
      </c>
      <c r="F125" s="14">
        <f t="shared" si="1"/>
        <v>1.65</v>
      </c>
    </row>
    <row r="126" spans="1:6" x14ac:dyDescent="0.25">
      <c r="A126" s="14" t="s">
        <v>665</v>
      </c>
      <c r="B126" s="14" t="s">
        <v>659</v>
      </c>
      <c r="C126" s="13">
        <v>100</v>
      </c>
      <c r="D126" s="14" t="s">
        <v>395</v>
      </c>
      <c r="E126" s="14">
        <v>189.06</v>
      </c>
      <c r="F126" s="14">
        <f t="shared" si="1"/>
        <v>1.89</v>
      </c>
    </row>
    <row r="127" spans="1:6" ht="30" x14ac:dyDescent="0.25">
      <c r="A127" s="14" t="s">
        <v>666</v>
      </c>
      <c r="B127" s="14" t="s">
        <v>667</v>
      </c>
      <c r="C127" s="13"/>
      <c r="D127" s="14"/>
      <c r="E127" s="14"/>
      <c r="F127" s="14"/>
    </row>
    <row r="128" spans="1:6" x14ac:dyDescent="0.25">
      <c r="A128" s="14" t="s">
        <v>668</v>
      </c>
      <c r="B128" s="14" t="s">
        <v>653</v>
      </c>
      <c r="C128" s="13">
        <v>100</v>
      </c>
      <c r="D128" s="14" t="s">
        <v>395</v>
      </c>
      <c r="E128" s="14">
        <v>383.63</v>
      </c>
      <c r="F128" s="14">
        <f t="shared" si="1"/>
        <v>3.84</v>
      </c>
    </row>
    <row r="129" spans="1:6" x14ac:dyDescent="0.25">
      <c r="A129" s="14" t="s">
        <v>669</v>
      </c>
      <c r="B129" s="14" t="s">
        <v>655</v>
      </c>
      <c r="C129" s="13">
        <v>100</v>
      </c>
      <c r="D129" s="14" t="s">
        <v>395</v>
      </c>
      <c r="E129" s="14">
        <v>359.59</v>
      </c>
      <c r="F129" s="14">
        <f t="shared" si="1"/>
        <v>3.6</v>
      </c>
    </row>
    <row r="130" spans="1:6" x14ac:dyDescent="0.25">
      <c r="A130" s="14" t="s">
        <v>670</v>
      </c>
      <c r="B130" s="14" t="s">
        <v>657</v>
      </c>
      <c r="C130" s="13">
        <v>100</v>
      </c>
      <c r="D130" s="14" t="s">
        <v>395</v>
      </c>
      <c r="E130" s="14">
        <v>266.68</v>
      </c>
      <c r="F130" s="14">
        <f t="shared" si="1"/>
        <v>2.67</v>
      </c>
    </row>
    <row r="131" spans="1:6" x14ac:dyDescent="0.25">
      <c r="A131" s="14" t="s">
        <v>671</v>
      </c>
      <c r="B131" s="14" t="s">
        <v>659</v>
      </c>
      <c r="C131" s="13">
        <v>100</v>
      </c>
      <c r="D131" s="14" t="s">
        <v>395</v>
      </c>
      <c r="E131" s="14">
        <v>308.32</v>
      </c>
      <c r="F131" s="14">
        <f t="shared" si="1"/>
        <v>3.08</v>
      </c>
    </row>
    <row r="132" spans="1:6" ht="30" x14ac:dyDescent="0.25">
      <c r="A132" s="14" t="s">
        <v>672</v>
      </c>
      <c r="B132" s="14" t="s">
        <v>673</v>
      </c>
      <c r="C132" s="13"/>
      <c r="D132" s="14"/>
      <c r="E132" s="14"/>
      <c r="F132" s="14"/>
    </row>
    <row r="133" spans="1:6" x14ac:dyDescent="0.25">
      <c r="A133" s="14" t="s">
        <v>674</v>
      </c>
      <c r="B133" s="14" t="s">
        <v>653</v>
      </c>
      <c r="C133" s="13">
        <v>100</v>
      </c>
      <c r="D133" s="14" t="s">
        <v>395</v>
      </c>
      <c r="E133" s="14">
        <v>314.73</v>
      </c>
      <c r="F133" s="14">
        <f t="shared" si="1"/>
        <v>3.15</v>
      </c>
    </row>
    <row r="134" spans="1:6" x14ac:dyDescent="0.25">
      <c r="A134" s="14" t="s">
        <v>675</v>
      </c>
      <c r="B134" s="14" t="s">
        <v>655</v>
      </c>
      <c r="C134" s="13">
        <v>100</v>
      </c>
      <c r="D134" s="14" t="s">
        <v>395</v>
      </c>
      <c r="E134" s="14">
        <v>303.52</v>
      </c>
      <c r="F134" s="14">
        <f t="shared" si="1"/>
        <v>3.04</v>
      </c>
    </row>
    <row r="135" spans="1:6" x14ac:dyDescent="0.25">
      <c r="A135" s="14" t="s">
        <v>676</v>
      </c>
      <c r="B135" s="14" t="s">
        <v>657</v>
      </c>
      <c r="C135" s="13">
        <v>100</v>
      </c>
      <c r="D135" s="14" t="s">
        <v>395</v>
      </c>
      <c r="E135" s="14">
        <v>231.42</v>
      </c>
      <c r="F135" s="14">
        <f t="shared" ref="F135:F198" si="2">ROUND(E135/C135,2)</f>
        <v>2.31</v>
      </c>
    </row>
    <row r="136" spans="1:6" x14ac:dyDescent="0.25">
      <c r="A136" s="14" t="s">
        <v>677</v>
      </c>
      <c r="B136" s="14" t="s">
        <v>659</v>
      </c>
      <c r="C136" s="13">
        <v>100</v>
      </c>
      <c r="D136" s="14" t="s">
        <v>395</v>
      </c>
      <c r="E136" s="14">
        <v>242.65</v>
      </c>
      <c r="F136" s="14">
        <f t="shared" si="2"/>
        <v>2.4300000000000002</v>
      </c>
    </row>
    <row r="137" spans="1:6" x14ac:dyDescent="0.25">
      <c r="A137" s="14" t="s">
        <v>678</v>
      </c>
      <c r="B137" s="14" t="s">
        <v>679</v>
      </c>
      <c r="C137" s="13"/>
      <c r="D137" s="14"/>
      <c r="E137" s="14"/>
      <c r="F137" s="14"/>
    </row>
    <row r="138" spans="1:6" x14ac:dyDescent="0.25">
      <c r="A138" s="14" t="s">
        <v>680</v>
      </c>
      <c r="B138" s="14" t="s">
        <v>681</v>
      </c>
      <c r="C138" s="13">
        <v>100</v>
      </c>
      <c r="D138" s="14" t="s">
        <v>395</v>
      </c>
      <c r="E138" s="14">
        <v>264.95</v>
      </c>
      <c r="F138" s="14">
        <f t="shared" si="2"/>
        <v>2.65</v>
      </c>
    </row>
    <row r="139" spans="1:6" x14ac:dyDescent="0.25">
      <c r="A139" s="14" t="s">
        <v>682</v>
      </c>
      <c r="B139" s="14" t="s">
        <v>683</v>
      </c>
      <c r="C139" s="13">
        <v>100</v>
      </c>
      <c r="D139" s="14" t="s">
        <v>395</v>
      </c>
      <c r="E139" s="14">
        <v>385.11</v>
      </c>
      <c r="F139" s="14">
        <f t="shared" si="2"/>
        <v>3.85</v>
      </c>
    </row>
    <row r="140" spans="1:6" x14ac:dyDescent="0.25">
      <c r="A140" s="14" t="s">
        <v>684</v>
      </c>
      <c r="B140" s="14" t="s">
        <v>685</v>
      </c>
      <c r="C140" s="13">
        <v>100</v>
      </c>
      <c r="D140" s="14" t="s">
        <v>458</v>
      </c>
      <c r="E140" s="14">
        <v>165.61</v>
      </c>
      <c r="F140" s="14">
        <f t="shared" si="2"/>
        <v>1.66</v>
      </c>
    </row>
    <row r="141" spans="1:6" x14ac:dyDescent="0.25">
      <c r="A141" s="14" t="s">
        <v>686</v>
      </c>
      <c r="B141" s="14" t="s">
        <v>687</v>
      </c>
      <c r="C141" s="13">
        <v>100</v>
      </c>
      <c r="D141" s="14" t="s">
        <v>395</v>
      </c>
      <c r="E141" s="14">
        <v>478.03</v>
      </c>
      <c r="F141" s="14">
        <f t="shared" si="2"/>
        <v>4.78</v>
      </c>
    </row>
    <row r="142" spans="1:6" x14ac:dyDescent="0.25">
      <c r="A142" s="14" t="s">
        <v>688</v>
      </c>
      <c r="B142" s="14" t="s">
        <v>689</v>
      </c>
      <c r="C142" s="13">
        <v>100</v>
      </c>
      <c r="D142" s="14" t="s">
        <v>395</v>
      </c>
      <c r="E142" s="14">
        <v>192.85</v>
      </c>
      <c r="F142" s="14">
        <f t="shared" si="2"/>
        <v>1.93</v>
      </c>
    </row>
    <row r="143" spans="1:6" ht="30" x14ac:dyDescent="0.25">
      <c r="A143" s="14" t="s">
        <v>690</v>
      </c>
      <c r="B143" s="14" t="s">
        <v>691</v>
      </c>
      <c r="C143" s="13">
        <v>100</v>
      </c>
      <c r="D143" s="14" t="s">
        <v>395</v>
      </c>
      <c r="E143" s="14">
        <v>237.71</v>
      </c>
      <c r="F143" s="14">
        <f t="shared" si="2"/>
        <v>2.38</v>
      </c>
    </row>
    <row r="144" spans="1:6" x14ac:dyDescent="0.25">
      <c r="A144" s="14" t="s">
        <v>692</v>
      </c>
      <c r="B144" s="14" t="s">
        <v>693</v>
      </c>
      <c r="C144" s="13">
        <v>100</v>
      </c>
      <c r="D144" s="14" t="s">
        <v>395</v>
      </c>
      <c r="E144" s="14">
        <v>248.92</v>
      </c>
      <c r="F144" s="14">
        <f t="shared" si="2"/>
        <v>2.4900000000000002</v>
      </c>
    </row>
    <row r="145" spans="1:6" x14ac:dyDescent="0.25">
      <c r="A145" s="14" t="s">
        <v>694</v>
      </c>
      <c r="B145" s="14" t="s">
        <v>695</v>
      </c>
      <c r="C145" s="13">
        <v>100</v>
      </c>
      <c r="D145" s="14" t="s">
        <v>395</v>
      </c>
      <c r="E145" s="14">
        <v>341.85</v>
      </c>
      <c r="F145" s="14">
        <f t="shared" si="2"/>
        <v>3.42</v>
      </c>
    </row>
    <row r="146" spans="1:6" x14ac:dyDescent="0.25">
      <c r="A146" s="14" t="s">
        <v>696</v>
      </c>
      <c r="B146" s="14" t="s">
        <v>697</v>
      </c>
      <c r="C146" s="13"/>
      <c r="D146" s="14"/>
      <c r="E146" s="14"/>
      <c r="F146" s="14"/>
    </row>
    <row r="147" spans="1:6" ht="30" x14ac:dyDescent="0.25">
      <c r="A147" s="14" t="s">
        <v>698</v>
      </c>
      <c r="B147" s="14" t="s">
        <v>699</v>
      </c>
      <c r="C147" s="13">
        <v>100</v>
      </c>
      <c r="D147" s="14" t="s">
        <v>395</v>
      </c>
      <c r="E147" s="14">
        <v>291.58</v>
      </c>
      <c r="F147" s="14">
        <f t="shared" si="2"/>
        <v>2.92</v>
      </c>
    </row>
    <row r="148" spans="1:6" x14ac:dyDescent="0.25">
      <c r="A148" s="14" t="s">
        <v>700</v>
      </c>
      <c r="B148" s="14" t="s">
        <v>701</v>
      </c>
      <c r="C148" s="13">
        <v>100</v>
      </c>
      <c r="D148" s="14" t="s">
        <v>395</v>
      </c>
      <c r="E148" s="14">
        <v>296.39999999999998</v>
      </c>
      <c r="F148" s="14">
        <f t="shared" si="2"/>
        <v>2.96</v>
      </c>
    </row>
    <row r="149" spans="1:6" x14ac:dyDescent="0.25">
      <c r="A149" s="14" t="s">
        <v>702</v>
      </c>
      <c r="B149" s="14" t="s">
        <v>703</v>
      </c>
      <c r="C149" s="13">
        <v>100</v>
      </c>
      <c r="D149" s="14" t="s">
        <v>395</v>
      </c>
      <c r="E149" s="14">
        <v>168.22</v>
      </c>
      <c r="F149" s="14">
        <f t="shared" si="2"/>
        <v>1.68</v>
      </c>
    </row>
    <row r="150" spans="1:6" ht="30" x14ac:dyDescent="0.25">
      <c r="A150" s="14" t="s">
        <v>704</v>
      </c>
      <c r="B150" s="14" t="s">
        <v>705</v>
      </c>
      <c r="C150" s="13">
        <v>100</v>
      </c>
      <c r="D150" s="14" t="s">
        <v>395</v>
      </c>
      <c r="E150" s="14">
        <v>310.79000000000002</v>
      </c>
      <c r="F150" s="14">
        <f t="shared" si="2"/>
        <v>3.11</v>
      </c>
    </row>
    <row r="151" spans="1:6" x14ac:dyDescent="0.25">
      <c r="A151" s="14" t="s">
        <v>706</v>
      </c>
      <c r="B151" s="14" t="s">
        <v>707</v>
      </c>
      <c r="C151" s="13">
        <v>1</v>
      </c>
      <c r="D151" s="14" t="s">
        <v>708</v>
      </c>
      <c r="E151" s="14">
        <v>83.47</v>
      </c>
      <c r="F151" s="14">
        <f t="shared" si="2"/>
        <v>83.47</v>
      </c>
    </row>
    <row r="152" spans="1:6" ht="45" x14ac:dyDescent="0.25">
      <c r="A152" s="14" t="s">
        <v>709</v>
      </c>
      <c r="B152" s="14" t="s">
        <v>710</v>
      </c>
      <c r="C152" s="13"/>
      <c r="D152" s="14"/>
      <c r="E152" s="14"/>
      <c r="F152" s="14"/>
    </row>
    <row r="153" spans="1:6" x14ac:dyDescent="0.25">
      <c r="A153" s="14" t="s">
        <v>711</v>
      </c>
      <c r="B153" s="14" t="s">
        <v>712</v>
      </c>
      <c r="C153" s="13">
        <v>1</v>
      </c>
      <c r="D153" s="14" t="s">
        <v>395</v>
      </c>
      <c r="E153" s="14">
        <v>45.87</v>
      </c>
      <c r="F153" s="14">
        <f t="shared" si="2"/>
        <v>45.87</v>
      </c>
    </row>
    <row r="154" spans="1:6" x14ac:dyDescent="0.25">
      <c r="A154" s="14" t="s">
        <v>713</v>
      </c>
      <c r="B154" s="14" t="s">
        <v>714</v>
      </c>
      <c r="C154" s="13">
        <v>1</v>
      </c>
      <c r="D154" s="14" t="s">
        <v>715</v>
      </c>
      <c r="E154" s="14">
        <v>105.73</v>
      </c>
      <c r="F154" s="14">
        <f t="shared" si="2"/>
        <v>105.73</v>
      </c>
    </row>
    <row r="155" spans="1:6" x14ac:dyDescent="0.25">
      <c r="A155" s="14" t="s">
        <v>716</v>
      </c>
      <c r="B155" s="14" t="s">
        <v>717</v>
      </c>
      <c r="C155" s="13">
        <v>1</v>
      </c>
      <c r="D155" s="14" t="s">
        <v>715</v>
      </c>
      <c r="E155" s="14">
        <v>134.78</v>
      </c>
      <c r="F155" s="14">
        <f t="shared" si="2"/>
        <v>134.78</v>
      </c>
    </row>
    <row r="156" spans="1:6" x14ac:dyDescent="0.25">
      <c r="A156" s="14" t="s">
        <v>718</v>
      </c>
      <c r="B156" s="14" t="s">
        <v>719</v>
      </c>
      <c r="C156" s="13">
        <v>1</v>
      </c>
      <c r="D156" s="14" t="s">
        <v>395</v>
      </c>
      <c r="E156" s="14">
        <v>53.63</v>
      </c>
      <c r="F156" s="14">
        <f t="shared" si="2"/>
        <v>53.63</v>
      </c>
    </row>
    <row r="157" spans="1:6" ht="30" x14ac:dyDescent="0.25">
      <c r="A157" s="14" t="s">
        <v>720</v>
      </c>
      <c r="B157" s="14" t="s">
        <v>721</v>
      </c>
      <c r="C157" s="13"/>
      <c r="D157" s="14"/>
      <c r="E157" s="14"/>
      <c r="F157" s="14"/>
    </row>
    <row r="158" spans="1:6" ht="30" x14ac:dyDescent="0.25">
      <c r="A158" s="14" t="s">
        <v>722</v>
      </c>
      <c r="B158" s="14" t="s">
        <v>723</v>
      </c>
      <c r="C158" s="13">
        <v>1</v>
      </c>
      <c r="D158" s="14" t="s">
        <v>724</v>
      </c>
      <c r="E158" s="14">
        <v>48.32</v>
      </c>
      <c r="F158" s="14">
        <f t="shared" si="2"/>
        <v>48.32</v>
      </c>
    </row>
    <row r="159" spans="1:6" ht="45" x14ac:dyDescent="0.25">
      <c r="A159" s="14" t="s">
        <v>725</v>
      </c>
      <c r="B159" s="14" t="s">
        <v>726</v>
      </c>
      <c r="C159" s="13">
        <v>100</v>
      </c>
      <c r="D159" s="14" t="s">
        <v>395</v>
      </c>
      <c r="E159" s="14">
        <v>62.1</v>
      </c>
      <c r="F159" s="14">
        <f t="shared" si="2"/>
        <v>0.62</v>
      </c>
    </row>
    <row r="160" spans="1:6" x14ac:dyDescent="0.25">
      <c r="A160" s="14" t="s">
        <v>727</v>
      </c>
      <c r="B160" s="14" t="s">
        <v>728</v>
      </c>
      <c r="C160" s="13"/>
      <c r="D160" s="14"/>
      <c r="E160" s="14"/>
      <c r="F160" s="14"/>
    </row>
    <row r="161" spans="1:6" ht="30" x14ac:dyDescent="0.25">
      <c r="A161" s="14" t="s">
        <v>729</v>
      </c>
      <c r="B161" s="14" t="s">
        <v>730</v>
      </c>
      <c r="C161" s="13">
        <v>10</v>
      </c>
      <c r="D161" s="14" t="s">
        <v>731</v>
      </c>
      <c r="E161" s="14">
        <v>186.3</v>
      </c>
      <c r="F161" s="14">
        <f t="shared" si="2"/>
        <v>18.63</v>
      </c>
    </row>
    <row r="162" spans="1:6" x14ac:dyDescent="0.25">
      <c r="A162" s="14" t="s">
        <v>732</v>
      </c>
      <c r="B162" s="14" t="s">
        <v>733</v>
      </c>
      <c r="C162" s="13"/>
      <c r="D162" s="14"/>
      <c r="E162" s="14"/>
      <c r="F162" s="14"/>
    </row>
    <row r="163" spans="1:6" x14ac:dyDescent="0.25">
      <c r="A163" s="14" t="s">
        <v>734</v>
      </c>
      <c r="B163" s="14" t="s">
        <v>735</v>
      </c>
      <c r="C163" s="13"/>
      <c r="D163" s="14"/>
      <c r="E163" s="14"/>
      <c r="F163" s="14"/>
    </row>
    <row r="164" spans="1:6" x14ac:dyDescent="0.25">
      <c r="A164" s="14" t="s">
        <v>736</v>
      </c>
      <c r="B164" s="14" t="s">
        <v>237</v>
      </c>
      <c r="C164" s="13">
        <v>100</v>
      </c>
      <c r="D164" s="14" t="s">
        <v>395</v>
      </c>
      <c r="E164" s="14">
        <v>155.63</v>
      </c>
      <c r="F164" s="14">
        <f t="shared" si="2"/>
        <v>1.56</v>
      </c>
    </row>
    <row r="165" spans="1:6" x14ac:dyDescent="0.25">
      <c r="A165" s="14" t="s">
        <v>737</v>
      </c>
      <c r="B165" s="14" t="s">
        <v>738</v>
      </c>
      <c r="C165" s="13"/>
      <c r="D165" s="14"/>
      <c r="E165" s="14"/>
      <c r="F165" s="14"/>
    </row>
    <row r="166" spans="1:6" ht="30" x14ac:dyDescent="0.25">
      <c r="A166" s="14" t="s">
        <v>739</v>
      </c>
      <c r="B166" s="14" t="s">
        <v>740</v>
      </c>
      <c r="C166" s="13">
        <v>1</v>
      </c>
      <c r="D166" s="14" t="s">
        <v>741</v>
      </c>
      <c r="E166" s="14">
        <v>106.67</v>
      </c>
      <c r="F166" s="14">
        <f t="shared" si="2"/>
        <v>106.67</v>
      </c>
    </row>
    <row r="167" spans="1:6" ht="30" x14ac:dyDescent="0.25">
      <c r="A167" s="14" t="s">
        <v>742</v>
      </c>
      <c r="B167" s="14" t="s">
        <v>743</v>
      </c>
      <c r="C167" s="13">
        <v>1</v>
      </c>
      <c r="D167" s="14" t="s">
        <v>741</v>
      </c>
      <c r="E167" s="14">
        <v>158.22999999999999</v>
      </c>
      <c r="F167" s="14">
        <f t="shared" si="2"/>
        <v>158.22999999999999</v>
      </c>
    </row>
    <row r="168" spans="1:6" ht="30" x14ac:dyDescent="0.25">
      <c r="A168" s="14" t="s">
        <v>744</v>
      </c>
      <c r="B168" s="14" t="s">
        <v>745</v>
      </c>
      <c r="C168" s="13"/>
      <c r="D168" s="14"/>
      <c r="E168" s="14"/>
      <c r="F168" s="14"/>
    </row>
    <row r="169" spans="1:6" ht="60" x14ac:dyDescent="0.25">
      <c r="A169" s="14" t="s">
        <v>746</v>
      </c>
      <c r="B169" s="14" t="s">
        <v>747</v>
      </c>
      <c r="C169" s="13">
        <v>100</v>
      </c>
      <c r="D169" s="14" t="s">
        <v>748</v>
      </c>
      <c r="E169" s="14">
        <v>82.8</v>
      </c>
      <c r="F169" s="14">
        <f t="shared" si="2"/>
        <v>0.83</v>
      </c>
    </row>
    <row r="170" spans="1:6" ht="30" x14ac:dyDescent="0.25">
      <c r="A170" s="14" t="s">
        <v>749</v>
      </c>
      <c r="B170" s="14" t="s">
        <v>750</v>
      </c>
      <c r="C170" s="13">
        <v>1</v>
      </c>
      <c r="D170" s="14" t="s">
        <v>751</v>
      </c>
      <c r="E170" s="14">
        <v>103.5</v>
      </c>
      <c r="F170" s="14">
        <f t="shared" si="2"/>
        <v>103.5</v>
      </c>
    </row>
    <row r="171" spans="1:6" x14ac:dyDescent="0.25">
      <c r="A171" s="14" t="s">
        <v>752</v>
      </c>
      <c r="B171" s="14" t="s">
        <v>753</v>
      </c>
      <c r="C171" s="13">
        <v>1</v>
      </c>
      <c r="D171" s="14" t="s">
        <v>458</v>
      </c>
      <c r="E171" s="14">
        <v>520.77</v>
      </c>
      <c r="F171" s="14">
        <f t="shared" si="2"/>
        <v>520.77</v>
      </c>
    </row>
    <row r="172" spans="1:6" x14ac:dyDescent="0.25">
      <c r="A172" s="14" t="s">
        <v>754</v>
      </c>
      <c r="B172" s="14" t="s">
        <v>755</v>
      </c>
      <c r="C172" s="13"/>
      <c r="D172" s="14"/>
      <c r="E172" s="14"/>
      <c r="F172" s="14"/>
    </row>
    <row r="173" spans="1:6" x14ac:dyDescent="0.25">
      <c r="A173" s="14" t="s">
        <v>756</v>
      </c>
      <c r="B173" s="14" t="s">
        <v>757</v>
      </c>
      <c r="C173" s="13"/>
      <c r="D173" s="14"/>
      <c r="E173" s="14"/>
      <c r="F173" s="14"/>
    </row>
    <row r="174" spans="1:6" ht="30" x14ac:dyDescent="0.25">
      <c r="A174" s="14" t="s">
        <v>758</v>
      </c>
      <c r="B174" s="14" t="s">
        <v>759</v>
      </c>
      <c r="C174" s="13"/>
      <c r="D174" s="14"/>
      <c r="E174" s="14"/>
      <c r="F174" s="14"/>
    </row>
    <row r="175" spans="1:6" x14ac:dyDescent="0.25">
      <c r="A175" s="14" t="s">
        <v>760</v>
      </c>
      <c r="B175" s="14" t="s">
        <v>761</v>
      </c>
      <c r="C175" s="13">
        <v>1</v>
      </c>
      <c r="D175" s="14" t="s">
        <v>762</v>
      </c>
      <c r="E175" s="14">
        <v>209.48</v>
      </c>
      <c r="F175" s="14">
        <f t="shared" si="2"/>
        <v>209.48</v>
      </c>
    </row>
    <row r="176" spans="1:6" x14ac:dyDescent="0.25">
      <c r="A176" s="14" t="s">
        <v>763</v>
      </c>
      <c r="B176" s="14" t="s">
        <v>764</v>
      </c>
      <c r="C176" s="13">
        <v>1</v>
      </c>
      <c r="D176" s="14" t="s">
        <v>762</v>
      </c>
      <c r="E176" s="14">
        <v>137.41</v>
      </c>
      <c r="F176" s="14">
        <f t="shared" si="2"/>
        <v>137.41</v>
      </c>
    </row>
    <row r="177" spans="1:6" x14ac:dyDescent="0.25">
      <c r="A177" s="14" t="s">
        <v>765</v>
      </c>
      <c r="B177" s="14" t="s">
        <v>766</v>
      </c>
      <c r="C177" s="13">
        <v>1</v>
      </c>
      <c r="D177" s="14" t="s">
        <v>762</v>
      </c>
      <c r="E177" s="14">
        <v>100.55</v>
      </c>
      <c r="F177" s="14">
        <f t="shared" si="2"/>
        <v>100.55</v>
      </c>
    </row>
    <row r="178" spans="1:6" ht="30" x14ac:dyDescent="0.25">
      <c r="A178" s="14" t="s">
        <v>767</v>
      </c>
      <c r="B178" s="14" t="s">
        <v>768</v>
      </c>
      <c r="C178" s="13"/>
      <c r="D178" s="14"/>
      <c r="E178" s="14"/>
      <c r="F178" s="14"/>
    </row>
    <row r="179" spans="1:6" x14ac:dyDescent="0.25">
      <c r="A179" s="14" t="s">
        <v>769</v>
      </c>
      <c r="B179" s="14" t="s">
        <v>761</v>
      </c>
      <c r="C179" s="13">
        <v>1</v>
      </c>
      <c r="D179" s="14" t="s">
        <v>762</v>
      </c>
      <c r="E179" s="14">
        <v>274.83</v>
      </c>
      <c r="F179" s="14">
        <f t="shared" si="2"/>
        <v>274.83</v>
      </c>
    </row>
    <row r="180" spans="1:6" x14ac:dyDescent="0.25">
      <c r="A180" s="14" t="s">
        <v>770</v>
      </c>
      <c r="B180" s="14" t="s">
        <v>764</v>
      </c>
      <c r="C180" s="13">
        <v>1</v>
      </c>
      <c r="D180" s="14" t="s">
        <v>762</v>
      </c>
      <c r="E180" s="14">
        <v>184.34</v>
      </c>
      <c r="F180" s="14">
        <f t="shared" si="2"/>
        <v>184.34</v>
      </c>
    </row>
    <row r="181" spans="1:6" x14ac:dyDescent="0.25">
      <c r="A181" s="14" t="s">
        <v>771</v>
      </c>
      <c r="B181" s="14" t="s">
        <v>766</v>
      </c>
      <c r="C181" s="13">
        <v>1</v>
      </c>
      <c r="D181" s="14" t="s">
        <v>762</v>
      </c>
      <c r="E181" s="14">
        <v>115.64</v>
      </c>
      <c r="F181" s="14">
        <f t="shared" si="2"/>
        <v>115.64</v>
      </c>
    </row>
    <row r="182" spans="1:6" ht="45" x14ac:dyDescent="0.25">
      <c r="A182" s="14" t="s">
        <v>772</v>
      </c>
      <c r="B182" s="14" t="s">
        <v>773</v>
      </c>
      <c r="C182" s="13"/>
      <c r="D182" s="14"/>
      <c r="E182" s="14"/>
      <c r="F182" s="14"/>
    </row>
    <row r="183" spans="1:6" x14ac:dyDescent="0.25">
      <c r="A183" s="14" t="s">
        <v>774</v>
      </c>
      <c r="B183" s="14" t="s">
        <v>761</v>
      </c>
      <c r="C183" s="13">
        <v>1</v>
      </c>
      <c r="D183" s="14" t="s">
        <v>762</v>
      </c>
      <c r="E183" s="14">
        <v>341.86</v>
      </c>
      <c r="F183" s="14">
        <f t="shared" si="2"/>
        <v>341.86</v>
      </c>
    </row>
    <row r="184" spans="1:6" x14ac:dyDescent="0.25">
      <c r="A184" s="14" t="s">
        <v>775</v>
      </c>
      <c r="B184" s="14" t="s">
        <v>764</v>
      </c>
      <c r="C184" s="13">
        <v>1</v>
      </c>
      <c r="D184" s="14" t="s">
        <v>762</v>
      </c>
      <c r="E184" s="14">
        <v>249.7</v>
      </c>
      <c r="F184" s="14">
        <f t="shared" si="2"/>
        <v>249.7</v>
      </c>
    </row>
    <row r="185" spans="1:6" x14ac:dyDescent="0.25">
      <c r="A185" s="14" t="s">
        <v>776</v>
      </c>
      <c r="B185" s="14" t="s">
        <v>766</v>
      </c>
      <c r="C185" s="13">
        <v>1</v>
      </c>
      <c r="D185" s="14" t="s">
        <v>762</v>
      </c>
      <c r="E185" s="14">
        <v>157.52000000000001</v>
      </c>
      <c r="F185" s="14">
        <f t="shared" si="2"/>
        <v>157.52000000000001</v>
      </c>
    </row>
    <row r="186" spans="1:6" ht="30" x14ac:dyDescent="0.25">
      <c r="A186" s="14" t="s">
        <v>777</v>
      </c>
      <c r="B186" s="14" t="s">
        <v>778</v>
      </c>
      <c r="C186" s="13">
        <v>10</v>
      </c>
      <c r="D186" s="14" t="s">
        <v>395</v>
      </c>
      <c r="E186" s="14">
        <v>78.400000000000006</v>
      </c>
      <c r="F186" s="14">
        <f t="shared" si="2"/>
        <v>7.84</v>
      </c>
    </row>
    <row r="187" spans="1:6" x14ac:dyDescent="0.25">
      <c r="A187" s="14" t="s">
        <v>779</v>
      </c>
      <c r="B187" s="14" t="s">
        <v>780</v>
      </c>
      <c r="C187" s="13">
        <v>10</v>
      </c>
      <c r="D187" s="14" t="s">
        <v>781</v>
      </c>
      <c r="E187" s="14">
        <v>182.46</v>
      </c>
      <c r="F187" s="14">
        <f t="shared" si="2"/>
        <v>18.25</v>
      </c>
    </row>
    <row r="188" spans="1:6" ht="30" x14ac:dyDescent="0.25">
      <c r="A188" s="14" t="s">
        <v>782</v>
      </c>
      <c r="B188" s="14" t="s">
        <v>783</v>
      </c>
      <c r="C188" s="13">
        <v>10</v>
      </c>
      <c r="D188" s="14" t="s">
        <v>784</v>
      </c>
      <c r="E188" s="14">
        <v>116.29</v>
      </c>
      <c r="F188" s="14">
        <f t="shared" si="2"/>
        <v>11.63</v>
      </c>
    </row>
    <row r="189" spans="1:6" ht="30" x14ac:dyDescent="0.25">
      <c r="A189" s="14" t="s">
        <v>785</v>
      </c>
      <c r="B189" s="14" t="s">
        <v>786</v>
      </c>
      <c r="C189" s="13">
        <v>10</v>
      </c>
      <c r="D189" s="14" t="s">
        <v>784</v>
      </c>
      <c r="E189" s="14">
        <v>86.07</v>
      </c>
      <c r="F189" s="14">
        <f t="shared" si="2"/>
        <v>8.61</v>
      </c>
    </row>
    <row r="190" spans="1:6" x14ac:dyDescent="0.25">
      <c r="A190" s="14" t="s">
        <v>787</v>
      </c>
      <c r="B190" s="14" t="s">
        <v>788</v>
      </c>
      <c r="C190" s="13">
        <v>1</v>
      </c>
      <c r="D190" s="14" t="s">
        <v>789</v>
      </c>
      <c r="E190" s="14">
        <v>51.55</v>
      </c>
      <c r="F190" s="14">
        <f t="shared" si="2"/>
        <v>51.55</v>
      </c>
    </row>
    <row r="191" spans="1:6" ht="90" x14ac:dyDescent="0.25">
      <c r="A191" s="14" t="s">
        <v>790</v>
      </c>
      <c r="B191" s="14" t="s">
        <v>791</v>
      </c>
      <c r="C191" s="13">
        <v>10</v>
      </c>
      <c r="D191" s="14" t="s">
        <v>792</v>
      </c>
      <c r="E191" s="14">
        <v>58.07</v>
      </c>
      <c r="F191" s="14">
        <f t="shared" si="2"/>
        <v>5.81</v>
      </c>
    </row>
    <row r="192" spans="1:6" x14ac:dyDescent="0.25">
      <c r="A192" s="14" t="s">
        <v>793</v>
      </c>
      <c r="B192" s="14" t="s">
        <v>794</v>
      </c>
      <c r="C192" s="13">
        <v>1</v>
      </c>
      <c r="D192" s="14" t="s">
        <v>795</v>
      </c>
      <c r="E192" s="14">
        <v>15.13</v>
      </c>
      <c r="F192" s="14">
        <f t="shared" si="2"/>
        <v>15.13</v>
      </c>
    </row>
    <row r="193" spans="1:6" ht="30" x14ac:dyDescent="0.25">
      <c r="A193" s="14" t="s">
        <v>796</v>
      </c>
      <c r="B193" s="14" t="s">
        <v>797</v>
      </c>
      <c r="C193" s="13">
        <v>1</v>
      </c>
      <c r="D193" s="14" t="s">
        <v>798</v>
      </c>
      <c r="E193" s="14">
        <v>58.78</v>
      </c>
      <c r="F193" s="14">
        <f t="shared" si="2"/>
        <v>58.78</v>
      </c>
    </row>
    <row r="194" spans="1:6" ht="45" x14ac:dyDescent="0.25">
      <c r="A194" s="14" t="s">
        <v>799</v>
      </c>
      <c r="B194" s="14" t="s">
        <v>800</v>
      </c>
      <c r="C194" s="13">
        <v>1</v>
      </c>
      <c r="D194" s="14" t="s">
        <v>801</v>
      </c>
      <c r="E194" s="14">
        <v>18.55</v>
      </c>
      <c r="F194" s="14">
        <f t="shared" si="2"/>
        <v>18.55</v>
      </c>
    </row>
    <row r="195" spans="1:6" ht="30" x14ac:dyDescent="0.25">
      <c r="A195" s="14" t="s">
        <v>802</v>
      </c>
      <c r="B195" s="14" t="s">
        <v>803</v>
      </c>
      <c r="C195" s="13">
        <v>1</v>
      </c>
      <c r="D195" s="14" t="s">
        <v>804</v>
      </c>
      <c r="E195" s="14">
        <v>29.22</v>
      </c>
      <c r="F195" s="14">
        <f t="shared" si="2"/>
        <v>29.22</v>
      </c>
    </row>
    <row r="196" spans="1:6" ht="30" x14ac:dyDescent="0.25">
      <c r="A196" s="14" t="s">
        <v>805</v>
      </c>
      <c r="B196" s="14" t="s">
        <v>806</v>
      </c>
      <c r="C196" s="13">
        <v>1</v>
      </c>
      <c r="D196" s="14" t="s">
        <v>804</v>
      </c>
      <c r="E196" s="14">
        <v>17.47</v>
      </c>
      <c r="F196" s="14">
        <f t="shared" si="2"/>
        <v>17.47</v>
      </c>
    </row>
    <row r="197" spans="1:6" ht="30" x14ac:dyDescent="0.25">
      <c r="A197" s="14" t="s">
        <v>807</v>
      </c>
      <c r="B197" s="14" t="s">
        <v>808</v>
      </c>
      <c r="C197" s="13">
        <v>1</v>
      </c>
      <c r="D197" s="14" t="s">
        <v>804</v>
      </c>
      <c r="E197" s="14">
        <v>10.75</v>
      </c>
      <c r="F197" s="14">
        <f t="shared" si="2"/>
        <v>10.75</v>
      </c>
    </row>
    <row r="198" spans="1:6" ht="60" x14ac:dyDescent="0.25">
      <c r="A198" s="14" t="s">
        <v>809</v>
      </c>
      <c r="B198" s="14" t="s">
        <v>810</v>
      </c>
      <c r="C198" s="13">
        <v>1</v>
      </c>
      <c r="D198" s="14" t="s">
        <v>811</v>
      </c>
      <c r="E198" s="14">
        <v>847.96</v>
      </c>
      <c r="F198" s="14">
        <f t="shared" si="2"/>
        <v>847.96</v>
      </c>
    </row>
    <row r="199" spans="1:6" ht="30" x14ac:dyDescent="0.25">
      <c r="A199" s="14" t="s">
        <v>812</v>
      </c>
      <c r="B199" s="14" t="s">
        <v>813</v>
      </c>
      <c r="C199" s="13"/>
      <c r="D199" s="14"/>
      <c r="E199" s="14"/>
      <c r="F199" s="14"/>
    </row>
    <row r="200" spans="1:6" ht="30" x14ac:dyDescent="0.25">
      <c r="A200" s="14" t="s">
        <v>814</v>
      </c>
      <c r="B200" s="14" t="s">
        <v>815</v>
      </c>
      <c r="C200" s="13">
        <v>1</v>
      </c>
      <c r="D200" s="14" t="s">
        <v>816</v>
      </c>
      <c r="E200" s="14">
        <v>412.22</v>
      </c>
      <c r="F200" s="14">
        <f t="shared" ref="F200:F215" si="3">ROUND(E200/C200,2)</f>
        <v>412.22</v>
      </c>
    </row>
    <row r="201" spans="1:6" ht="30" x14ac:dyDescent="0.25">
      <c r="A201" s="14" t="s">
        <v>817</v>
      </c>
      <c r="B201" s="14" t="s">
        <v>818</v>
      </c>
      <c r="C201" s="13">
        <v>1</v>
      </c>
      <c r="D201" s="14" t="s">
        <v>816</v>
      </c>
      <c r="E201" s="14">
        <v>403.4</v>
      </c>
      <c r="F201" s="14">
        <f t="shared" si="3"/>
        <v>403.4</v>
      </c>
    </row>
    <row r="202" spans="1:6" ht="30" x14ac:dyDescent="0.25">
      <c r="A202" s="14" t="s">
        <v>819</v>
      </c>
      <c r="B202" s="14" t="s">
        <v>820</v>
      </c>
      <c r="C202" s="13">
        <v>1</v>
      </c>
      <c r="D202" s="14" t="s">
        <v>816</v>
      </c>
      <c r="E202" s="14">
        <v>324.70999999999998</v>
      </c>
      <c r="F202" s="14">
        <f t="shared" si="3"/>
        <v>324.70999999999998</v>
      </c>
    </row>
    <row r="203" spans="1:6" ht="30" x14ac:dyDescent="0.25">
      <c r="A203" s="14" t="s">
        <v>821</v>
      </c>
      <c r="B203" s="14" t="s">
        <v>822</v>
      </c>
      <c r="C203" s="13">
        <v>1</v>
      </c>
      <c r="D203" s="14" t="s">
        <v>795</v>
      </c>
      <c r="E203" s="14">
        <v>145.6</v>
      </c>
      <c r="F203" s="14">
        <f t="shared" si="3"/>
        <v>145.6</v>
      </c>
    </row>
    <row r="204" spans="1:6" ht="30" x14ac:dyDescent="0.25">
      <c r="A204" s="14" t="s">
        <v>823</v>
      </c>
      <c r="B204" s="14" t="s">
        <v>824</v>
      </c>
      <c r="C204" s="13">
        <v>1</v>
      </c>
      <c r="D204" s="14" t="s">
        <v>825</v>
      </c>
      <c r="E204" s="14">
        <v>202.68</v>
      </c>
      <c r="F204" s="14">
        <f t="shared" si="3"/>
        <v>202.68</v>
      </c>
    </row>
    <row r="205" spans="1:6" ht="30" x14ac:dyDescent="0.25">
      <c r="A205" s="14" t="s">
        <v>826</v>
      </c>
      <c r="B205" s="14" t="s">
        <v>827</v>
      </c>
      <c r="C205" s="13">
        <v>1</v>
      </c>
      <c r="D205" s="14" t="s">
        <v>828</v>
      </c>
      <c r="E205" s="14">
        <v>182.59</v>
      </c>
      <c r="F205" s="14">
        <f t="shared" si="3"/>
        <v>182.59</v>
      </c>
    </row>
    <row r="206" spans="1:6" ht="60" x14ac:dyDescent="0.25">
      <c r="A206" s="14" t="s">
        <v>829</v>
      </c>
      <c r="B206" s="14" t="s">
        <v>830</v>
      </c>
      <c r="C206" s="13"/>
      <c r="D206" s="14"/>
      <c r="E206" s="14"/>
      <c r="F206" s="14"/>
    </row>
    <row r="207" spans="1:6" ht="60" x14ac:dyDescent="0.25">
      <c r="A207" s="14" t="s">
        <v>831</v>
      </c>
      <c r="B207" s="14" t="s">
        <v>832</v>
      </c>
      <c r="C207" s="13">
        <v>1</v>
      </c>
      <c r="D207" s="14" t="s">
        <v>833</v>
      </c>
      <c r="E207" s="14">
        <v>13.43</v>
      </c>
      <c r="F207" s="14">
        <f t="shared" si="3"/>
        <v>13.43</v>
      </c>
    </row>
    <row r="208" spans="1:6" ht="60" x14ac:dyDescent="0.25">
      <c r="A208" s="14" t="s">
        <v>834</v>
      </c>
      <c r="B208" s="14" t="s">
        <v>835</v>
      </c>
      <c r="C208" s="13">
        <v>1</v>
      </c>
      <c r="D208" s="14" t="s">
        <v>833</v>
      </c>
      <c r="E208" s="14">
        <v>13.43</v>
      </c>
      <c r="F208" s="14">
        <f t="shared" si="3"/>
        <v>13.43</v>
      </c>
    </row>
    <row r="209" spans="1:6" ht="75" x14ac:dyDescent="0.25">
      <c r="A209" s="14" t="s">
        <v>836</v>
      </c>
      <c r="B209" s="14" t="s">
        <v>837</v>
      </c>
      <c r="C209" s="13">
        <v>1</v>
      </c>
      <c r="D209" s="14" t="s">
        <v>838</v>
      </c>
      <c r="E209" s="14">
        <v>4.04</v>
      </c>
      <c r="F209" s="14">
        <f t="shared" si="3"/>
        <v>4.04</v>
      </c>
    </row>
    <row r="210" spans="1:6" ht="75" x14ac:dyDescent="0.25">
      <c r="A210" s="14" t="s">
        <v>839</v>
      </c>
      <c r="B210" s="14" t="s">
        <v>840</v>
      </c>
      <c r="C210" s="13">
        <v>1</v>
      </c>
      <c r="D210" s="14" t="s">
        <v>838</v>
      </c>
      <c r="E210" s="14">
        <v>4.04</v>
      </c>
      <c r="F210" s="14">
        <f t="shared" si="3"/>
        <v>4.04</v>
      </c>
    </row>
    <row r="211" spans="1:6" ht="45" x14ac:dyDescent="0.25">
      <c r="A211" s="14" t="s">
        <v>841</v>
      </c>
      <c r="B211" s="14" t="s">
        <v>842</v>
      </c>
      <c r="C211" s="13">
        <v>1</v>
      </c>
      <c r="D211" s="14" t="s">
        <v>838</v>
      </c>
      <c r="E211" s="14">
        <v>24.26</v>
      </c>
      <c r="F211" s="14">
        <f t="shared" si="3"/>
        <v>24.26</v>
      </c>
    </row>
    <row r="212" spans="1:6" ht="60" x14ac:dyDescent="0.25">
      <c r="A212" s="14" t="s">
        <v>843</v>
      </c>
      <c r="B212" s="14" t="s">
        <v>844</v>
      </c>
      <c r="C212" s="13">
        <v>1</v>
      </c>
      <c r="D212" s="14" t="s">
        <v>845</v>
      </c>
      <c r="E212" s="14">
        <v>24.26</v>
      </c>
      <c r="F212" s="14">
        <f t="shared" si="3"/>
        <v>24.26</v>
      </c>
    </row>
    <row r="213" spans="1:6" ht="60" x14ac:dyDescent="0.25">
      <c r="A213" s="14" t="s">
        <v>846</v>
      </c>
      <c r="B213" s="14" t="s">
        <v>847</v>
      </c>
      <c r="C213" s="13">
        <v>1</v>
      </c>
      <c r="D213" s="14" t="s">
        <v>848</v>
      </c>
      <c r="E213" s="14">
        <v>22.74</v>
      </c>
      <c r="F213" s="14">
        <f t="shared" si="3"/>
        <v>22.74</v>
      </c>
    </row>
    <row r="214" spans="1:6" ht="75" x14ac:dyDescent="0.25">
      <c r="A214" s="14" t="s">
        <v>849</v>
      </c>
      <c r="B214" s="14" t="s">
        <v>850</v>
      </c>
      <c r="C214" s="13">
        <v>10</v>
      </c>
      <c r="D214" s="14" t="s">
        <v>792</v>
      </c>
      <c r="E214" s="14">
        <v>88.28</v>
      </c>
      <c r="F214" s="14">
        <f t="shared" si="3"/>
        <v>8.83</v>
      </c>
    </row>
    <row r="215" spans="1:6" ht="60" x14ac:dyDescent="0.25">
      <c r="A215" s="14" t="s">
        <v>851</v>
      </c>
      <c r="B215" s="14" t="s">
        <v>852</v>
      </c>
      <c r="C215" s="13">
        <v>1</v>
      </c>
      <c r="D215" s="14" t="s">
        <v>811</v>
      </c>
      <c r="E215" s="14">
        <v>528.69000000000005</v>
      </c>
      <c r="F215" s="14">
        <f t="shared" si="3"/>
        <v>528.69000000000005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план 2016</vt:lpstr>
      <vt:lpstr>план 2</vt:lpstr>
      <vt:lpstr>план 1</vt:lpstr>
      <vt:lpstr>план 0</vt:lpstr>
      <vt:lpstr>смета</vt:lpstr>
      <vt:lpstr>объемы</vt:lpstr>
      <vt:lpstr>ПНР</vt:lpstr>
      <vt:lpstr>расценки</vt:lpstr>
      <vt:lpstr>'план 0'!Область_печати</vt:lpstr>
      <vt:lpstr>'план 1'!Область_печати</vt:lpstr>
      <vt:lpstr>'план 2'!Область_печати</vt:lpstr>
      <vt:lpstr>'план 2016'!Область_печати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ПЭО (МАРИЯ)</cp:lastModifiedBy>
  <cp:lastPrinted>2016-04-19T08:05:39Z</cp:lastPrinted>
  <dcterms:created xsi:type="dcterms:W3CDTF">2015-11-18T12:36:25Z</dcterms:created>
  <dcterms:modified xsi:type="dcterms:W3CDTF">2017-03-28T11:31:29Z</dcterms:modified>
</cp:coreProperties>
</file>